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2C39891-C459-4429-9E9F-1A5221AB854B}" xr6:coauthVersionLast="47" xr6:coauthVersionMax="47" xr10:uidLastSave="{00000000-0000-0000-0000-000000000000}"/>
  <bookViews>
    <workbookView xWindow="28680" yWindow="-120" windowWidth="29040" windowHeight="15720" activeTab="1" xr2:uid="{D1BDF732-7357-4ED8-8F83-C6DC041B554A}"/>
  </bookViews>
  <sheets>
    <sheet name="SubSector Analysis" sheetId="3" r:id="rId1"/>
    <sheet name="Nifty 750 Analysis" sheetId="2" r:id="rId2"/>
    <sheet name="Price_Filter_18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9" i="2" l="1"/>
  <c r="H449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7" i="2"/>
  <c r="AK26" i="2"/>
  <c r="AK29" i="2"/>
  <c r="AK28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5" i="2"/>
  <c r="AK44" i="2"/>
  <c r="AK46" i="2"/>
  <c r="AK47" i="2"/>
  <c r="AK48" i="2"/>
  <c r="AK49" i="2"/>
  <c r="AK50" i="2"/>
  <c r="AK51" i="2"/>
  <c r="AK53" i="2"/>
  <c r="AK52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9" i="2"/>
  <c r="AK68" i="2"/>
  <c r="AK70" i="2"/>
  <c r="AK71" i="2"/>
  <c r="AK72" i="2"/>
  <c r="AK73" i="2"/>
  <c r="AK74" i="2"/>
  <c r="AK75" i="2"/>
  <c r="AK76" i="2"/>
  <c r="AK77" i="2"/>
  <c r="AK78" i="2"/>
  <c r="AK79" i="2"/>
  <c r="AK80" i="2"/>
  <c r="AK82" i="2"/>
  <c r="AK81" i="2"/>
  <c r="AK83" i="2"/>
  <c r="AK84" i="2"/>
  <c r="AK85" i="2"/>
  <c r="AK86" i="2"/>
  <c r="AK87" i="2"/>
  <c r="AK88" i="2"/>
  <c r="AK90" i="2"/>
  <c r="AK89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7" i="2"/>
  <c r="AK106" i="2"/>
  <c r="AK108" i="2"/>
  <c r="AK109" i="2"/>
  <c r="AK110" i="2"/>
  <c r="AK111" i="2"/>
  <c r="AK112" i="2"/>
  <c r="AK113" i="2"/>
  <c r="AK115" i="2"/>
  <c r="AK114" i="2"/>
  <c r="AK116" i="2"/>
  <c r="AK118" i="2"/>
  <c r="AK117" i="2"/>
  <c r="AK119" i="2"/>
  <c r="AK120" i="2"/>
  <c r="AK121" i="2"/>
  <c r="AK122" i="2"/>
  <c r="AK123" i="2"/>
  <c r="AK124" i="2"/>
  <c r="AK125" i="2"/>
  <c r="AK126" i="2"/>
  <c r="AK127" i="2"/>
  <c r="AK128" i="2"/>
  <c r="AK129" i="2"/>
  <c r="AK131" i="2"/>
  <c r="AK130" i="2"/>
  <c r="AK132" i="2"/>
  <c r="AK133" i="2"/>
  <c r="AK134" i="2"/>
  <c r="AK135" i="2"/>
  <c r="AK136" i="2"/>
  <c r="AK137" i="2"/>
  <c r="AK138" i="2"/>
  <c r="AK139" i="2"/>
  <c r="AK141" i="2"/>
  <c r="AK140" i="2"/>
  <c r="AK142" i="2"/>
  <c r="AK144" i="2"/>
  <c r="AK143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60" i="2"/>
  <c r="AK159" i="2"/>
  <c r="AK161" i="2"/>
  <c r="AK162" i="2"/>
  <c r="AK163" i="2"/>
  <c r="AK164" i="2"/>
  <c r="AK165" i="2"/>
  <c r="AK166" i="2"/>
  <c r="AK167" i="2"/>
  <c r="AK168" i="2"/>
  <c r="AK170" i="2"/>
  <c r="AK169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1" i="2"/>
  <c r="AK190" i="2"/>
  <c r="AK192" i="2"/>
  <c r="AK193" i="2"/>
  <c r="AK194" i="2"/>
  <c r="AK195" i="2"/>
  <c r="AK196" i="2"/>
  <c r="AK199" i="2"/>
  <c r="AK198" i="2"/>
  <c r="AK197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2" i="2"/>
  <c r="AK231" i="2"/>
  <c r="AK233" i="2"/>
  <c r="AK234" i="2"/>
  <c r="AK235" i="2"/>
  <c r="AK236" i="2"/>
  <c r="AK237" i="2"/>
  <c r="AK238" i="2"/>
  <c r="AK239" i="2"/>
  <c r="AK240" i="2"/>
  <c r="AK241" i="2"/>
  <c r="AK242" i="2"/>
  <c r="AK244" i="2"/>
  <c r="AK243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2" i="2"/>
  <c r="AK261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7" i="2"/>
  <c r="AK286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3" i="2"/>
  <c r="AK302" i="2"/>
  <c r="AK301" i="2"/>
  <c r="AK304" i="2"/>
  <c r="AK305" i="2"/>
  <c r="AK306" i="2"/>
  <c r="AK307" i="2"/>
  <c r="AK308" i="2"/>
  <c r="AK309" i="2"/>
  <c r="AK311" i="2"/>
  <c r="AK310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2" i="2"/>
  <c r="AK330" i="2"/>
  <c r="AK331" i="2"/>
  <c r="AK333" i="2"/>
  <c r="AK334" i="2"/>
  <c r="AK335" i="2"/>
  <c r="AK336" i="2"/>
  <c r="AK337" i="2"/>
  <c r="AK338" i="2"/>
  <c r="AK339" i="2"/>
  <c r="AK340" i="2"/>
  <c r="AK341" i="2"/>
  <c r="AK342" i="2"/>
  <c r="AK343" i="2"/>
  <c r="AK345" i="2"/>
  <c r="AK344" i="2"/>
  <c r="AK346" i="2"/>
  <c r="AK347" i="2"/>
  <c r="AK348" i="2"/>
  <c r="AK349" i="2"/>
  <c r="AK350" i="2"/>
  <c r="AK351" i="2"/>
  <c r="AK352" i="2"/>
  <c r="AK354" i="2"/>
  <c r="AK353" i="2"/>
  <c r="AK355" i="2"/>
  <c r="AK356" i="2"/>
  <c r="AK357" i="2"/>
  <c r="AK358" i="2"/>
  <c r="AK359" i="2"/>
  <c r="AK360" i="2"/>
  <c r="AK361" i="2"/>
  <c r="AK362" i="2"/>
  <c r="AK363" i="2"/>
  <c r="AK364" i="2"/>
  <c r="AK366" i="2"/>
  <c r="AK365" i="2"/>
  <c r="AK367" i="2"/>
  <c r="AK368" i="2"/>
  <c r="AK369" i="2"/>
  <c r="AK370" i="2"/>
  <c r="AK372" i="2"/>
  <c r="AK371" i="2"/>
  <c r="AK373" i="2"/>
  <c r="AK375" i="2"/>
  <c r="AK374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400" i="2"/>
  <c r="AK399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6" i="2"/>
  <c r="AK414" i="2"/>
  <c r="AK415" i="2"/>
  <c r="AK417" i="2"/>
  <c r="AK418" i="2"/>
  <c r="AK419" i="2"/>
  <c r="AK420" i="2"/>
  <c r="AK421" i="2"/>
  <c r="AK422" i="2"/>
  <c r="AK423" i="2"/>
  <c r="AK424" i="2"/>
  <c r="AK426" i="2"/>
  <c r="AK425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3" i="2"/>
  <c r="AK452" i="2"/>
  <c r="AK454" i="2"/>
  <c r="AK455" i="2"/>
  <c r="AK456" i="2"/>
  <c r="AK457" i="2"/>
  <c r="AK459" i="2"/>
  <c r="AK458" i="2"/>
  <c r="AK460" i="2"/>
  <c r="AK461" i="2"/>
  <c r="AK462" i="2"/>
  <c r="AK463" i="2"/>
  <c r="AK464" i="2"/>
  <c r="AK465" i="2"/>
  <c r="AK467" i="2"/>
  <c r="AK466" i="2"/>
  <c r="AK468" i="2"/>
  <c r="AK469" i="2"/>
  <c r="AK470" i="2"/>
  <c r="AK471" i="2"/>
  <c r="AK472" i="2"/>
  <c r="AK473" i="2"/>
  <c r="AK475" i="2"/>
  <c r="AK474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500" i="2"/>
  <c r="AK499" i="2"/>
  <c r="AK501" i="2"/>
  <c r="AK502" i="2"/>
  <c r="AK504" i="2"/>
  <c r="AK503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20" i="2"/>
  <c r="AK519" i="2"/>
  <c r="AK522" i="2"/>
  <c r="AK521" i="2"/>
  <c r="AK523" i="2"/>
  <c r="AK524" i="2"/>
  <c r="AK525" i="2"/>
  <c r="AK526" i="2"/>
  <c r="AK527" i="2"/>
  <c r="AK529" i="2"/>
  <c r="AK528" i="2"/>
  <c r="AK531" i="2"/>
  <c r="AK530" i="2"/>
  <c r="AK532" i="2"/>
  <c r="AK533" i="2"/>
  <c r="AK535" i="2"/>
  <c r="AK534" i="2"/>
  <c r="AK536" i="2"/>
  <c r="AK537" i="2"/>
  <c r="AK538" i="2"/>
  <c r="AK539" i="2"/>
  <c r="AK540" i="2"/>
  <c r="AK541" i="2"/>
  <c r="AK542" i="2"/>
  <c r="AK543" i="2"/>
  <c r="AK545" i="2"/>
  <c r="AK544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1" i="2"/>
  <c r="AK560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4" i="2"/>
  <c r="AK615" i="2"/>
  <c r="AK613" i="2"/>
  <c r="AK616" i="2"/>
  <c r="AK617" i="2"/>
  <c r="AK618" i="2"/>
  <c r="AK619" i="2"/>
  <c r="AK620" i="2"/>
  <c r="AK621" i="2"/>
  <c r="AK622" i="2"/>
  <c r="AK623" i="2"/>
  <c r="AK624" i="2"/>
  <c r="AK625" i="2"/>
  <c r="AK627" i="2"/>
  <c r="AK626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B9" i="3" l="1"/>
  <c r="I9" i="3" s="1"/>
  <c r="B54" i="3"/>
  <c r="I54" i="3" s="1"/>
  <c r="B117" i="3"/>
  <c r="I117" i="3" s="1"/>
  <c r="B82" i="3"/>
  <c r="I82" i="3" s="1"/>
  <c r="B37" i="3"/>
  <c r="I37" i="3" s="1"/>
  <c r="B46" i="3"/>
  <c r="I46" i="3" s="1"/>
  <c r="B97" i="3"/>
  <c r="I97" i="3" s="1"/>
  <c r="B10" i="3"/>
  <c r="I10" i="3" s="1"/>
  <c r="B23" i="3"/>
  <c r="I23" i="3" s="1"/>
  <c r="B109" i="3"/>
  <c r="I109" i="3" s="1"/>
  <c r="B3" i="3"/>
  <c r="I3" i="3" s="1"/>
  <c r="B13" i="3"/>
  <c r="I13" i="3" s="1"/>
  <c r="B33" i="3"/>
  <c r="I33" i="3" s="1"/>
  <c r="B50" i="3"/>
  <c r="I50" i="3" s="1"/>
  <c r="B32" i="3"/>
  <c r="I32" i="3" s="1"/>
  <c r="B102" i="3"/>
  <c r="I102" i="3" s="1"/>
  <c r="B25" i="3"/>
  <c r="I25" i="3" s="1"/>
  <c r="B6" i="3"/>
  <c r="I6" i="3" s="1"/>
  <c r="B14" i="3"/>
  <c r="I14" i="3" s="1"/>
  <c r="B38" i="3"/>
  <c r="I38" i="3" s="1"/>
  <c r="B17" i="3"/>
  <c r="I17" i="3" s="1"/>
  <c r="B53" i="3"/>
  <c r="I53" i="3" s="1"/>
  <c r="B63" i="3"/>
  <c r="I63" i="3" s="1"/>
  <c r="B22" i="3"/>
  <c r="I22" i="3" s="1"/>
  <c r="B68" i="3"/>
  <c r="I68" i="3" s="1"/>
  <c r="B4" i="3"/>
  <c r="I4" i="3" s="1"/>
  <c r="B44" i="3"/>
  <c r="I44" i="3" s="1"/>
  <c r="B81" i="3"/>
  <c r="I81" i="3" s="1"/>
  <c r="B72" i="3"/>
  <c r="I72" i="3" s="1"/>
  <c r="B90" i="3"/>
  <c r="I90" i="3" s="1"/>
  <c r="B73" i="3"/>
  <c r="I73" i="3" s="1"/>
  <c r="B35" i="3"/>
  <c r="I35" i="3" s="1"/>
  <c r="B64" i="3"/>
  <c r="I64" i="3" s="1"/>
  <c r="B43" i="3"/>
  <c r="I43" i="3" s="1"/>
  <c r="B36" i="3"/>
  <c r="I36" i="3" s="1"/>
  <c r="B18" i="3"/>
  <c r="I18" i="3" s="1"/>
  <c r="B15" i="3"/>
  <c r="I15" i="3" s="1"/>
  <c r="B28" i="3"/>
  <c r="I28" i="3" s="1"/>
  <c r="B101" i="3"/>
  <c r="I101" i="3" s="1"/>
  <c r="B29" i="3"/>
  <c r="I29" i="3" s="1"/>
  <c r="B75" i="3"/>
  <c r="I75" i="3" s="1"/>
  <c r="B55" i="3"/>
  <c r="I55" i="3" s="1"/>
  <c r="B87" i="3"/>
  <c r="I87" i="3" s="1"/>
  <c r="B79" i="3"/>
  <c r="I79" i="3" s="1"/>
  <c r="B116" i="3"/>
  <c r="I116" i="3" s="1"/>
  <c r="B76" i="3"/>
  <c r="I76" i="3" s="1"/>
  <c r="B21" i="3"/>
  <c r="I21" i="3" s="1"/>
  <c r="B16" i="3"/>
  <c r="I16" i="3" s="1"/>
  <c r="B88" i="3"/>
  <c r="I88" i="3" s="1"/>
  <c r="B39" i="3"/>
  <c r="I39" i="3" s="1"/>
  <c r="B74" i="3"/>
  <c r="I74" i="3" s="1"/>
  <c r="B5" i="3"/>
  <c r="I5" i="3" s="1"/>
  <c r="B34" i="3"/>
  <c r="I34" i="3" s="1"/>
  <c r="B2" i="3"/>
  <c r="I2" i="3" s="1"/>
  <c r="B42" i="3"/>
  <c r="I42" i="3" s="1"/>
  <c r="B91" i="3"/>
  <c r="I91" i="3" s="1"/>
  <c r="B105" i="3"/>
  <c r="I105" i="3" s="1"/>
  <c r="B107" i="3"/>
  <c r="I107" i="3" s="1"/>
  <c r="B8" i="3"/>
  <c r="I8" i="3" s="1"/>
  <c r="B40" i="3"/>
  <c r="I40" i="3" s="1"/>
  <c r="B47" i="3"/>
  <c r="I47" i="3" s="1"/>
  <c r="B114" i="3"/>
  <c r="I114" i="3" s="1"/>
  <c r="B112" i="3"/>
  <c r="I112" i="3" s="1"/>
  <c r="B26" i="3"/>
  <c r="I26" i="3" s="1"/>
  <c r="B60" i="3"/>
  <c r="I60" i="3" s="1"/>
  <c r="B92" i="3"/>
  <c r="I92" i="3" s="1"/>
  <c r="B100" i="3"/>
  <c r="I100" i="3" s="1"/>
  <c r="B95" i="3"/>
  <c r="I95" i="3" s="1"/>
  <c r="B115" i="3"/>
  <c r="I115" i="3" s="1"/>
  <c r="B99" i="3"/>
  <c r="I99" i="3" s="1"/>
  <c r="B24" i="3"/>
  <c r="I24" i="3" s="1"/>
  <c r="B57" i="3"/>
  <c r="I57" i="3" s="1"/>
  <c r="B27" i="3"/>
  <c r="I27" i="3" s="1"/>
  <c r="B89" i="3"/>
  <c r="I89" i="3" s="1"/>
  <c r="B119" i="3"/>
  <c r="I119" i="3" s="1"/>
  <c r="B86" i="3"/>
  <c r="I86" i="3" s="1"/>
  <c r="B62" i="3"/>
  <c r="I62" i="3" s="1"/>
  <c r="B121" i="3"/>
  <c r="I121" i="3" s="1"/>
  <c r="B78" i="3"/>
  <c r="I78" i="3" s="1"/>
  <c r="B103" i="3"/>
  <c r="I103" i="3" s="1"/>
  <c r="B84" i="3"/>
  <c r="I84" i="3" s="1"/>
  <c r="B98" i="3"/>
  <c r="I98" i="3" s="1"/>
  <c r="B69" i="3"/>
  <c r="I69" i="3" s="1"/>
  <c r="B80" i="3"/>
  <c r="I80" i="3" s="1"/>
  <c r="B77" i="3"/>
  <c r="I77" i="3" s="1"/>
  <c r="B67" i="3"/>
  <c r="I67" i="3" s="1"/>
  <c r="B48" i="3"/>
  <c r="I48" i="3" s="1"/>
  <c r="B61" i="3"/>
  <c r="I61" i="3" s="1"/>
  <c r="B12" i="3"/>
  <c r="I12" i="3" s="1"/>
  <c r="B31" i="3"/>
  <c r="I31" i="3" s="1"/>
  <c r="B45" i="3"/>
  <c r="I45" i="3" s="1"/>
  <c r="B104" i="3"/>
  <c r="I104" i="3" s="1"/>
  <c r="B52" i="3"/>
  <c r="I52" i="3" s="1"/>
  <c r="B56" i="3"/>
  <c r="I56" i="3" s="1"/>
  <c r="B7" i="3"/>
  <c r="I7" i="3" s="1"/>
  <c r="B30" i="3"/>
  <c r="I30" i="3" s="1"/>
  <c r="B41" i="3"/>
  <c r="I41" i="3" s="1"/>
  <c r="B51" i="3"/>
  <c r="I51" i="3" s="1"/>
  <c r="B11" i="3"/>
  <c r="I11" i="3" s="1"/>
  <c r="B71" i="3"/>
  <c r="I71" i="3" s="1"/>
  <c r="B120" i="3"/>
  <c r="I120" i="3" s="1"/>
  <c r="B49" i="3"/>
  <c r="I49" i="3" s="1"/>
  <c r="B122" i="3"/>
  <c r="I122" i="3" s="1"/>
  <c r="B96" i="3"/>
  <c r="I96" i="3" s="1"/>
  <c r="B93" i="3"/>
  <c r="I93" i="3" s="1"/>
  <c r="B58" i="3"/>
  <c r="I58" i="3" s="1"/>
  <c r="B19" i="3"/>
  <c r="I19" i="3" s="1"/>
  <c r="B65" i="3"/>
  <c r="I65" i="3" s="1"/>
  <c r="B110" i="3"/>
  <c r="I110" i="3" s="1"/>
  <c r="B106" i="3"/>
  <c r="B66" i="3"/>
  <c r="I66" i="3" s="1"/>
  <c r="B59" i="3"/>
  <c r="I59" i="3" s="1"/>
  <c r="B70" i="3"/>
  <c r="I70" i="3" s="1"/>
  <c r="B85" i="3"/>
  <c r="I85" i="3" s="1"/>
  <c r="B111" i="3"/>
  <c r="I111" i="3" s="1"/>
  <c r="B118" i="3"/>
  <c r="I118" i="3" s="1"/>
  <c r="B94" i="3"/>
  <c r="I94" i="3" s="1"/>
  <c r="B113" i="3"/>
  <c r="I113" i="3" s="1"/>
  <c r="B20" i="3"/>
  <c r="I20" i="3" s="1"/>
  <c r="B83" i="3"/>
  <c r="I83" i="3" s="1"/>
  <c r="B108" i="3"/>
  <c r="I108" i="3" s="1"/>
  <c r="AQ449" i="2"/>
  <c r="AQ556" i="2"/>
  <c r="AQ657" i="2"/>
  <c r="AQ147" i="2"/>
  <c r="AQ325" i="2"/>
  <c r="AQ219" i="2"/>
  <c r="AQ603" i="2"/>
  <c r="AQ362" i="2"/>
  <c r="AQ638" i="2"/>
  <c r="AQ498" i="2"/>
  <c r="AQ361" i="2"/>
  <c r="AQ670" i="2"/>
  <c r="AQ495" i="2"/>
  <c r="AQ124" i="2"/>
  <c r="AQ392" i="2"/>
  <c r="AQ369" i="2"/>
  <c r="AQ288" i="2"/>
  <c r="AQ188" i="2"/>
  <c r="AQ139" i="2"/>
  <c r="AQ672" i="2"/>
  <c r="AQ436" i="2"/>
  <c r="AQ68" i="2"/>
  <c r="AQ419" i="2"/>
  <c r="AQ13" i="2"/>
  <c r="AQ346" i="2"/>
  <c r="AQ190" i="2"/>
  <c r="AQ135" i="2"/>
  <c r="AQ108" i="2"/>
  <c r="AQ536" i="2"/>
  <c r="AQ559" i="2"/>
  <c r="AQ715" i="2"/>
  <c r="AQ330" i="2"/>
  <c r="AQ127" i="2"/>
  <c r="AQ78" i="2"/>
  <c r="AQ40" i="2"/>
  <c r="AQ143" i="2"/>
  <c r="AQ634" i="2"/>
  <c r="AQ66" i="2"/>
  <c r="AQ591" i="2"/>
  <c r="AQ253" i="2"/>
  <c r="AQ25" i="2"/>
  <c r="AQ547" i="2"/>
  <c r="AQ381" i="2"/>
  <c r="AQ290" i="2"/>
  <c r="AQ423" i="2"/>
  <c r="AQ116" i="2"/>
  <c r="AQ252" i="2"/>
  <c r="AQ113" i="2"/>
  <c r="AQ9" i="2"/>
  <c r="AQ52" i="2"/>
  <c r="AQ173" i="2"/>
  <c r="AQ594" i="2"/>
  <c r="AQ282" i="2"/>
  <c r="AQ220" i="2"/>
  <c r="AQ87" i="2"/>
  <c r="AQ444" i="2"/>
  <c r="AQ526" i="2"/>
  <c r="AQ35" i="2"/>
  <c r="AQ319" i="2"/>
  <c r="AQ164" i="2"/>
  <c r="AQ502" i="2"/>
  <c r="AQ144" i="2"/>
  <c r="AQ364" i="2"/>
  <c r="AQ154" i="2"/>
  <c r="AQ466" i="2"/>
  <c r="AQ658" i="2"/>
  <c r="AQ156" i="2"/>
  <c r="AQ299" i="2"/>
  <c r="AQ159" i="2"/>
  <c r="AQ273" i="2"/>
  <c r="AQ336" i="2"/>
  <c r="AQ197" i="2"/>
  <c r="AQ96" i="2"/>
  <c r="AQ97" i="2"/>
  <c r="AQ4" i="2"/>
  <c r="AQ370" i="2"/>
  <c r="AQ514" i="2"/>
  <c r="AQ427" i="2"/>
  <c r="AQ153" i="2"/>
  <c r="AQ342" i="2"/>
  <c r="AQ169" i="2"/>
  <c r="AQ578" i="2"/>
  <c r="AQ494" i="2"/>
  <c r="AQ622" i="2"/>
  <c r="AQ109" i="2"/>
  <c r="AQ551" i="2"/>
  <c r="AQ519" i="2"/>
  <c r="AQ293" i="2"/>
  <c r="AQ254" i="2"/>
  <c r="AQ301" i="2"/>
  <c r="AQ59" i="2"/>
  <c r="AQ260" i="2"/>
  <c r="AQ50" i="2"/>
  <c r="AQ281" i="2"/>
  <c r="AQ100" i="2"/>
  <c r="AQ39" i="2"/>
  <c r="AQ167" i="2"/>
  <c r="AQ6" i="2"/>
  <c r="AQ125" i="2"/>
  <c r="AQ286" i="2"/>
  <c r="AQ15" i="2"/>
  <c r="AQ620" i="2"/>
  <c r="AQ223" i="2"/>
  <c r="AQ230" i="2"/>
  <c r="AQ148" i="2"/>
  <c r="AQ533" i="2"/>
  <c r="AQ10" i="2"/>
  <c r="AQ74" i="2"/>
  <c r="AQ510" i="2"/>
  <c r="AQ430" i="2"/>
  <c r="AQ486" i="2"/>
  <c r="AQ149" i="2"/>
  <c r="AQ213" i="2"/>
  <c r="AQ343" i="2"/>
  <c r="AQ341" i="2"/>
  <c r="AQ450" i="2"/>
  <c r="AQ588" i="2"/>
  <c r="AQ300" i="2"/>
  <c r="AQ200" i="2"/>
  <c r="AQ279" i="2"/>
  <c r="AQ334" i="2"/>
  <c r="AQ425" i="2"/>
  <c r="AQ374" i="2"/>
  <c r="AQ347" i="2"/>
  <c r="AQ172" i="2"/>
  <c r="AQ283" i="2"/>
  <c r="AQ81" i="2"/>
  <c r="AQ205" i="2"/>
  <c r="AQ165" i="2"/>
  <c r="AQ429" i="2"/>
  <c r="AQ70" i="2"/>
  <c r="AQ32" i="2"/>
  <c r="AQ175" i="2"/>
  <c r="AQ86" i="2"/>
  <c r="AQ63" i="2"/>
  <c r="AQ163" i="2"/>
  <c r="AQ567" i="2"/>
  <c r="AQ231" i="2"/>
  <c r="AQ64" i="2"/>
  <c r="AQ710" i="2"/>
  <c r="AQ114" i="2"/>
  <c r="AQ2" i="2"/>
  <c r="AQ209" i="2"/>
  <c r="AQ133" i="2"/>
  <c r="AQ335" i="2"/>
  <c r="AQ201" i="2"/>
  <c r="AQ79" i="2"/>
  <c r="AQ7" i="2"/>
  <c r="AQ358" i="2"/>
  <c r="AQ467" i="2"/>
  <c r="AQ297" i="2"/>
  <c r="AQ323" i="2"/>
  <c r="AQ447" i="2"/>
  <c r="AQ489" i="2"/>
  <c r="AQ368" i="2"/>
  <c r="AQ720" i="2"/>
  <c r="AQ434" i="2"/>
  <c r="AQ565" i="2"/>
  <c r="AQ629" i="2"/>
  <c r="AQ378" i="2"/>
  <c r="AQ527" i="2"/>
  <c r="AQ183" i="2"/>
  <c r="AQ37" i="2"/>
  <c r="AQ161" i="2"/>
  <c r="AQ16" i="2"/>
  <c r="AQ468" i="2"/>
  <c r="AQ528" i="2"/>
  <c r="AQ204" i="2"/>
  <c r="AQ89" i="2"/>
  <c r="AQ461" i="2"/>
  <c r="AQ645" i="2"/>
  <c r="AQ529" i="2"/>
  <c r="AQ44" i="2"/>
  <c r="AQ573" i="2"/>
  <c r="AQ270" i="2"/>
  <c r="AQ600" i="2"/>
  <c r="AQ602" i="2"/>
  <c r="AQ457" i="2"/>
  <c r="AQ171" i="2"/>
  <c r="AQ14" i="2"/>
  <c r="AQ233" i="2"/>
  <c r="AQ408" i="2"/>
  <c r="AQ246" i="2"/>
  <c r="AQ157" i="2"/>
  <c r="AQ61" i="2"/>
  <c r="AQ709" i="2"/>
  <c r="AQ243" i="2"/>
  <c r="AQ353" i="2"/>
  <c r="AQ217" i="2"/>
  <c r="AQ365" i="2"/>
  <c r="AQ618" i="2"/>
  <c r="AQ637" i="2"/>
  <c r="AQ198" i="2"/>
  <c r="AQ548" i="2"/>
  <c r="AQ376" i="2"/>
  <c r="AQ158" i="2"/>
  <c r="AQ443" i="2"/>
  <c r="AQ524" i="2"/>
  <c r="AQ690" i="2"/>
  <c r="AQ702" i="2"/>
  <c r="AQ398" i="2"/>
  <c r="AQ77" i="2"/>
  <c r="AQ234" i="2"/>
  <c r="AQ520" i="2"/>
  <c r="AQ122" i="2"/>
  <c r="AQ608" i="2"/>
  <c r="AQ130" i="2"/>
  <c r="AQ422" i="2"/>
  <c r="AQ421" i="2"/>
  <c r="AQ389" i="2"/>
  <c r="AQ129" i="2"/>
  <c r="AQ119" i="2"/>
  <c r="AQ310" i="2"/>
  <c r="AQ564" i="2"/>
  <c r="AQ616" i="2"/>
  <c r="AQ344" i="2"/>
  <c r="AQ538" i="2"/>
  <c r="AQ375" i="2"/>
  <c r="AQ714" i="2"/>
  <c r="AQ563" i="2"/>
  <c r="AQ530" i="2"/>
  <c r="AQ106" i="2"/>
  <c r="AQ137" i="2"/>
  <c r="AQ371" i="2"/>
  <c r="AQ62" i="2"/>
  <c r="AQ225" i="2"/>
  <c r="AQ23" i="2"/>
  <c r="AQ687" i="2"/>
  <c r="AQ485" i="2"/>
  <c r="AQ543" i="2"/>
  <c r="AQ390" i="2"/>
  <c r="AQ196" i="2"/>
  <c r="AQ294" i="2"/>
  <c r="AQ65" i="2"/>
  <c r="AQ132" i="2"/>
  <c r="AQ418" i="2"/>
  <c r="AQ31" i="2"/>
  <c r="AQ534" i="2"/>
  <c r="AQ382" i="2"/>
  <c r="AQ724" i="2"/>
  <c r="AQ571" i="2"/>
  <c r="AQ193" i="2"/>
  <c r="AQ490" i="2"/>
  <c r="AQ177" i="2"/>
  <c r="AQ617" i="2"/>
  <c r="AQ499" i="2"/>
  <c r="AQ508" i="2"/>
  <c r="AQ372" i="2"/>
  <c r="AQ383" i="2"/>
  <c r="AQ117" i="2"/>
  <c r="AQ496" i="2"/>
  <c r="AQ21" i="2"/>
  <c r="AQ413" i="2"/>
  <c r="AQ394" i="2"/>
  <c r="AQ321" i="2"/>
  <c r="AQ5" i="2"/>
  <c r="AQ28" i="2"/>
  <c r="AQ92" i="2"/>
  <c r="AQ404" i="2"/>
  <c r="AQ441" i="2"/>
  <c r="AQ732" i="2"/>
  <c r="AQ705" i="2"/>
  <c r="AQ192" i="2"/>
  <c r="AQ387" i="2"/>
  <c r="AQ411" i="2"/>
  <c r="AQ8" i="2"/>
  <c r="AQ592" i="2"/>
  <c r="AQ210" i="2"/>
  <c r="AQ464" i="2"/>
  <c r="AQ410" i="2"/>
  <c r="AQ185" i="2"/>
  <c r="AQ121" i="2"/>
  <c r="AQ507" i="2"/>
  <c r="AQ599" i="2"/>
  <c r="AQ458" i="2"/>
  <c r="AQ679" i="2"/>
  <c r="AQ493" i="2"/>
  <c r="AQ73" i="2"/>
  <c r="AQ521" i="2"/>
  <c r="AQ586" i="2"/>
  <c r="AQ385" i="2"/>
  <c r="AQ91" i="2"/>
  <c r="AQ250" i="2"/>
  <c r="AQ146" i="2"/>
  <c r="AQ278" i="2"/>
  <c r="AQ120" i="2"/>
  <c r="AQ191" i="2"/>
  <c r="AQ367" i="2"/>
  <c r="AQ247" i="2"/>
  <c r="AQ296" i="2"/>
  <c r="AQ481" i="2"/>
  <c r="AQ580" i="2"/>
  <c r="AQ102" i="2"/>
  <c r="AQ42" i="2"/>
  <c r="AQ264" i="2"/>
  <c r="AQ731" i="2"/>
  <c r="AQ612" i="2"/>
  <c r="AQ19" i="2"/>
  <c r="AQ649" i="2"/>
  <c r="AQ327" i="2"/>
  <c r="AQ69" i="2"/>
  <c r="AQ604" i="2"/>
  <c r="AQ455" i="2"/>
  <c r="AQ654" i="2"/>
  <c r="AQ54" i="2"/>
  <c r="AQ228" i="2"/>
  <c r="AQ160" i="2"/>
  <c r="AQ373" i="2"/>
  <c r="AQ613" i="2"/>
  <c r="AQ98" i="2"/>
  <c r="AQ277" i="2"/>
  <c r="AQ195" i="2"/>
  <c r="AQ235" i="2"/>
  <c r="AQ566" i="2"/>
  <c r="AQ150" i="2"/>
  <c r="AQ549" i="2"/>
  <c r="AQ182" i="2"/>
  <c r="AQ48" i="2"/>
  <c r="AQ417" i="2"/>
  <c r="AQ640" i="2"/>
  <c r="AQ478" i="2"/>
  <c r="AQ222" i="2"/>
  <c r="AQ67" i="2"/>
  <c r="AQ136" i="2"/>
  <c r="AQ479" i="2"/>
  <c r="AQ695" i="2"/>
  <c r="AQ456" i="2"/>
  <c r="AQ509" i="2"/>
  <c r="AQ324" i="2"/>
  <c r="AQ452" i="2"/>
  <c r="AQ152" i="2"/>
  <c r="AQ395" i="2"/>
  <c r="AQ406" i="2"/>
  <c r="AQ560" i="2"/>
  <c r="AQ29" i="2"/>
  <c r="AQ24" i="2"/>
  <c r="AQ20" i="2"/>
  <c r="AQ532" i="2"/>
  <c r="AQ728" i="2"/>
  <c r="AQ17" i="2"/>
  <c r="AQ291" i="2"/>
  <c r="AQ57" i="2"/>
  <c r="AQ663" i="2"/>
  <c r="AQ642" i="2"/>
  <c r="AQ261" i="2"/>
  <c r="AQ207" i="2"/>
  <c r="AQ595" i="2"/>
  <c r="AQ340" i="2"/>
  <c r="AQ126" i="2"/>
  <c r="AQ386" i="2"/>
  <c r="AQ178" i="2"/>
  <c r="AQ606" i="2"/>
  <c r="AQ280" i="2"/>
  <c r="AQ60" i="2"/>
  <c r="AQ215" i="2"/>
  <c r="AQ537" i="2"/>
  <c r="AQ309" i="2"/>
  <c r="AQ58" i="2"/>
  <c r="AQ237" i="2"/>
  <c r="AQ94" i="2"/>
  <c r="AQ473" i="2"/>
  <c r="AQ351" i="2"/>
  <c r="AQ76" i="2"/>
  <c r="AQ384" i="2"/>
  <c r="AQ255" i="2"/>
  <c r="AQ51" i="2"/>
  <c r="AQ407" i="2"/>
  <c r="AQ552" i="2"/>
  <c r="AQ218" i="2"/>
  <c r="AQ43" i="2"/>
  <c r="AQ12" i="2"/>
  <c r="AQ397" i="2"/>
  <c r="AQ653" i="2"/>
  <c r="AQ546" i="2"/>
  <c r="AQ492" i="2"/>
  <c r="AQ26" i="2"/>
  <c r="AQ180" i="2"/>
  <c r="AQ307" i="2"/>
  <c r="AQ142" i="2"/>
  <c r="AQ317" i="2"/>
  <c r="AQ647" i="2"/>
  <c r="AQ635" i="2"/>
  <c r="AQ206" i="2"/>
  <c r="AQ448" i="2"/>
  <c r="AQ432" i="2"/>
  <c r="AQ607" i="2"/>
  <c r="AQ118" i="2"/>
  <c r="AQ184" i="2"/>
  <c r="AQ311" i="2"/>
  <c r="AQ348" i="2"/>
  <c r="AQ211" i="2"/>
  <c r="AQ614" i="2"/>
  <c r="AQ38" i="2"/>
  <c r="AQ439" i="2"/>
  <c r="AQ306" i="2"/>
  <c r="AQ47" i="2"/>
  <c r="AQ316" i="2"/>
  <c r="AQ189" i="2"/>
  <c r="AQ134" i="2"/>
  <c r="AQ221" i="2"/>
  <c r="AQ589" i="2"/>
  <c r="AQ491" i="2"/>
  <c r="AQ666" i="2"/>
  <c r="AQ176" i="2"/>
  <c r="AQ725" i="2"/>
  <c r="AQ451" i="2"/>
  <c r="AQ174" i="2"/>
  <c r="AQ170" i="2"/>
  <c r="AQ333" i="2"/>
  <c r="AQ682" i="2"/>
  <c r="AQ487" i="2"/>
  <c r="AQ596" i="2"/>
  <c r="AQ249" i="2"/>
  <c r="AQ256" i="2"/>
  <c r="AQ239" i="2"/>
  <c r="AQ558" i="2"/>
  <c r="AQ308" i="2"/>
  <c r="AQ356" i="2"/>
  <c r="AQ181" i="2"/>
  <c r="AQ680" i="2"/>
  <c r="AQ110" i="2"/>
  <c r="AQ414" i="2"/>
  <c r="AQ716" i="2"/>
  <c r="AQ179" i="2"/>
  <c r="AQ593" i="2"/>
  <c r="AQ415" i="2"/>
  <c r="AQ624" i="2"/>
  <c r="AQ105" i="2"/>
  <c r="AQ262" i="2"/>
  <c r="AQ539" i="2"/>
  <c r="AQ503" i="2"/>
  <c r="AQ18" i="2"/>
  <c r="AQ34" i="2"/>
  <c r="AQ501" i="2"/>
  <c r="AQ575" i="2"/>
  <c r="AQ3" i="2"/>
  <c r="AQ433" i="2"/>
  <c r="AQ271" i="2"/>
  <c r="AQ505" i="2"/>
  <c r="AQ664" i="2"/>
  <c r="AQ72" i="2"/>
  <c r="AQ30" i="2"/>
  <c r="AQ360" i="2"/>
  <c r="AQ41" i="2"/>
  <c r="AQ349" i="2"/>
  <c r="AQ292" i="2"/>
  <c r="AQ572" i="2"/>
  <c r="AQ71" i="2"/>
  <c r="AQ242" i="2"/>
  <c r="AQ459" i="2"/>
  <c r="AQ359" i="2"/>
  <c r="AQ248" i="2"/>
  <c r="AQ522" i="2"/>
  <c r="AQ719" i="2"/>
  <c r="AQ85" i="2"/>
  <c r="AQ582" i="2"/>
  <c r="AQ357" i="2"/>
  <c r="AQ251" i="2"/>
  <c r="AQ208" i="2"/>
  <c r="AQ315" i="2"/>
  <c r="AQ267" i="2"/>
  <c r="AQ727" i="2"/>
  <c r="AQ438" i="2"/>
  <c r="AQ517" i="2"/>
  <c r="AQ287" i="2"/>
  <c r="AQ472" i="2"/>
  <c r="AQ90" i="2"/>
  <c r="AQ186" i="2"/>
  <c r="AQ535" i="2"/>
  <c r="AQ661" i="2"/>
  <c r="AQ569" i="2"/>
  <c r="AQ111" i="2"/>
  <c r="AQ33" i="2"/>
  <c r="AQ655" i="2"/>
  <c r="AQ554" i="2"/>
  <c r="AQ363" i="2"/>
  <c r="AQ95" i="2"/>
  <c r="AQ151" i="2"/>
  <c r="AQ570" i="2"/>
  <c r="AQ379" i="2"/>
  <c r="AQ462" i="2"/>
  <c r="AQ544" i="2"/>
  <c r="AQ258" i="2"/>
  <c r="AQ263" i="2"/>
  <c r="AQ412" i="2"/>
  <c r="AQ426" i="2"/>
  <c r="AQ168" i="2"/>
  <c r="AQ75" i="2"/>
  <c r="AQ80" i="2"/>
  <c r="AQ275" i="2"/>
  <c r="AQ424" i="2"/>
  <c r="AQ11" i="2"/>
  <c r="AQ27" i="2"/>
  <c r="AQ609" i="2"/>
  <c r="AQ313" i="2"/>
  <c r="AQ726" i="2"/>
  <c r="AQ366" i="2"/>
  <c r="AQ518" i="2"/>
  <c r="AQ504" i="2"/>
  <c r="AQ276" i="2"/>
  <c r="AQ391" i="2"/>
  <c r="AQ665" i="2"/>
  <c r="AQ304" i="2"/>
  <c r="AQ312" i="2"/>
  <c r="AQ500" i="2"/>
  <c r="AQ22" i="2"/>
  <c r="AQ46" i="2"/>
  <c r="AQ431" i="2"/>
  <c r="AQ650" i="2"/>
  <c r="AQ590" i="2"/>
  <c r="AQ212" i="2"/>
  <c r="AQ476" i="2"/>
  <c r="AQ45" i="2"/>
  <c r="AQ265" i="2"/>
  <c r="AQ488" i="2"/>
  <c r="AQ717" i="2"/>
  <c r="AQ405" i="2"/>
  <c r="AQ274" i="2"/>
  <c r="AQ639" i="2"/>
  <c r="AQ99" i="2"/>
  <c r="AQ523" i="2"/>
  <c r="AQ561" i="2"/>
  <c r="AQ579" i="2"/>
  <c r="AQ636" i="2"/>
  <c r="AQ240" i="2"/>
  <c r="AQ506" i="2"/>
  <c r="AQ377" i="2"/>
  <c r="AQ605" i="2"/>
  <c r="AQ671" i="2"/>
  <c r="AQ354" i="2"/>
  <c r="AQ82" i="2"/>
  <c r="AQ615" i="2"/>
  <c r="AQ511" i="2"/>
  <c r="AQ723" i="2"/>
  <c r="AQ480" i="2"/>
  <c r="AQ435" i="2"/>
  <c r="AQ402" i="2"/>
  <c r="AQ355" i="2"/>
  <c r="AQ338" i="2"/>
  <c r="AQ49" i="2"/>
  <c r="AQ56" i="2"/>
  <c r="AQ224" i="2"/>
  <c r="AQ199" i="2"/>
  <c r="AQ55" i="2"/>
  <c r="AQ53" i="2"/>
  <c r="AQ241" i="2"/>
  <c r="AQ289" i="2"/>
  <c r="AQ651" i="2"/>
  <c r="AQ269" i="2"/>
  <c r="AQ668" i="2"/>
  <c r="AQ694" i="2"/>
  <c r="AQ416" i="2"/>
  <c r="AQ305" i="2"/>
  <c r="AQ482" i="2"/>
  <c r="AQ352" i="2"/>
  <c r="AQ162" i="2"/>
  <c r="AQ320" i="2"/>
  <c r="AQ628" i="2"/>
  <c r="AQ83" i="2"/>
  <c r="AQ329" i="2"/>
  <c r="AQ36" i="2"/>
  <c r="AQ662" i="2"/>
  <c r="AQ623" i="2"/>
  <c r="AQ93" i="2"/>
  <c r="AQ676" i="2"/>
  <c r="AQ187" i="2"/>
  <c r="AQ698" i="2"/>
  <c r="AQ619" i="2"/>
  <c r="AQ692" i="2"/>
  <c r="AQ557" i="2"/>
  <c r="AQ104" i="2"/>
  <c r="AQ697" i="2"/>
  <c r="AQ155" i="2"/>
  <c r="AQ463" i="2"/>
  <c r="AQ453" i="2"/>
  <c r="AQ302" i="2"/>
  <c r="AQ101" i="2"/>
  <c r="AQ708" i="2"/>
  <c r="AQ268" i="2"/>
  <c r="AQ214" i="2"/>
  <c r="AQ84" i="2"/>
  <c r="AQ380" i="2"/>
  <c r="AQ401" i="2"/>
  <c r="AQ470" i="2"/>
  <c r="AQ145" i="2"/>
  <c r="AQ513" i="2"/>
  <c r="AQ553" i="2"/>
  <c r="AQ460" i="2"/>
  <c r="AQ345" i="2"/>
  <c r="AQ216" i="2"/>
  <c r="AQ685" i="2"/>
  <c r="AQ202" i="2"/>
  <c r="AQ477" i="2"/>
  <c r="AQ131" i="2"/>
  <c r="AQ303" i="2"/>
  <c r="AQ238" i="2"/>
  <c r="AQ232" i="2"/>
  <c r="AQ625" i="2"/>
  <c r="AQ621" i="2"/>
  <c r="AQ227" i="2"/>
  <c r="AQ88" i="2"/>
  <c r="AQ409" i="2"/>
  <c r="AQ331" i="2"/>
  <c r="AQ632" i="2"/>
  <c r="AQ123" i="2"/>
  <c r="AQ648" i="2"/>
  <c r="AQ203" i="2"/>
  <c r="AQ140" i="2"/>
  <c r="AQ138" i="2"/>
  <c r="AQ141" i="2"/>
  <c r="AQ706" i="2"/>
  <c r="AQ257" i="2"/>
  <c r="AQ454" i="2"/>
  <c r="AQ337" i="2"/>
  <c r="AQ584" i="2"/>
  <c r="AQ542" i="2"/>
  <c r="AQ583" i="2"/>
  <c r="AQ437" i="2"/>
  <c r="AQ707" i="2"/>
  <c r="AQ656" i="2"/>
  <c r="AQ641" i="2"/>
  <c r="AQ266" i="2"/>
  <c r="AQ103" i="2"/>
  <c r="AQ540" i="2"/>
  <c r="AQ729" i="2"/>
  <c r="AQ598" i="2"/>
  <c r="AQ107" i="2"/>
  <c r="AQ326" i="2"/>
  <c r="AQ652" i="2"/>
  <c r="AQ440" i="2"/>
  <c r="AQ112" i="2"/>
  <c r="AQ693" i="2"/>
  <c r="AQ577" i="2"/>
  <c r="AQ469" i="2"/>
  <c r="AQ497" i="2"/>
  <c r="AQ318" i="2"/>
  <c r="AQ630" i="2"/>
  <c r="AQ229" i="2"/>
  <c r="AQ115" i="2"/>
  <c r="AQ245" i="2"/>
  <c r="AQ284" i="2"/>
  <c r="AQ285" i="2"/>
  <c r="AQ446" i="2"/>
  <c r="AQ677" i="2"/>
  <c r="AQ314" i="2"/>
  <c r="AQ673" i="2"/>
  <c r="AQ403" i="2"/>
  <c r="AQ128" i="2"/>
  <c r="AQ396" i="2"/>
  <c r="AQ684" i="2"/>
  <c r="AQ428" i="2"/>
  <c r="AQ703" i="2"/>
  <c r="AQ194" i="2"/>
  <c r="AQ516" i="2"/>
  <c r="AQ445" i="2"/>
  <c r="AQ295" i="2"/>
  <c r="AQ574" i="2"/>
  <c r="AQ626" i="2"/>
  <c r="AQ610" i="2"/>
  <c r="AQ667" i="2"/>
  <c r="AQ339" i="2"/>
  <c r="AQ568" i="2"/>
  <c r="AQ465" i="2"/>
  <c r="AQ244" i="2"/>
  <c r="AQ484" i="2"/>
  <c r="AQ525" i="2"/>
  <c r="AQ515" i="2"/>
  <c r="AQ483" i="2"/>
  <c r="AQ259" i="2"/>
  <c r="AQ581" i="2"/>
  <c r="AQ350" i="2"/>
  <c r="AQ669" i="2"/>
  <c r="AQ166" i="2"/>
  <c r="AQ471" i="2"/>
  <c r="AQ512" i="2"/>
  <c r="AQ562" i="2"/>
  <c r="AQ555" i="2"/>
  <c r="AQ696" i="2"/>
  <c r="AQ601" i="2"/>
  <c r="AQ236" i="2"/>
  <c r="AQ272" i="2"/>
  <c r="AQ686" i="2"/>
  <c r="AQ328" i="2"/>
  <c r="AQ550" i="2"/>
  <c r="AQ399" i="2"/>
  <c r="AQ631" i="2"/>
  <c r="AQ400" i="2"/>
  <c r="AQ597" i="2"/>
  <c r="AQ541" i="2"/>
  <c r="AQ644" i="2"/>
  <c r="AQ420" i="2"/>
  <c r="AQ332" i="2"/>
  <c r="AQ226" i="2"/>
  <c r="AQ627" i="2"/>
  <c r="AQ322" i="2"/>
  <c r="AQ474" i="2"/>
  <c r="AQ701" i="2"/>
  <c r="AQ585" i="2"/>
  <c r="AQ393" i="2"/>
  <c r="AQ442" i="2"/>
  <c r="AQ298" i="2"/>
  <c r="AQ675" i="2"/>
  <c r="AQ388" i="2"/>
  <c r="AQ711" i="2"/>
  <c r="AQ674" i="2"/>
  <c r="AQ475" i="2"/>
  <c r="AQ730" i="2"/>
  <c r="AQ699" i="2"/>
  <c r="AQ545" i="2"/>
  <c r="AQ531" i="2"/>
  <c r="AQ678" i="2"/>
  <c r="AQ646" i="2"/>
  <c r="AQ611" i="2"/>
  <c r="AQ688" i="2"/>
  <c r="AQ691" i="2"/>
  <c r="AQ713" i="2"/>
  <c r="AQ712" i="2"/>
  <c r="AQ659" i="2"/>
  <c r="AQ587" i="2"/>
  <c r="AQ576" i="2"/>
  <c r="AQ704" i="2"/>
  <c r="AQ683" i="2"/>
  <c r="AQ718" i="2"/>
  <c r="AQ689" i="2"/>
  <c r="AQ633" i="2"/>
  <c r="AQ660" i="2"/>
  <c r="AQ681" i="2"/>
  <c r="AQ643" i="2"/>
  <c r="AQ722" i="2"/>
  <c r="AQ721" i="2"/>
  <c r="AQ700" i="2"/>
  <c r="AR436" i="2"/>
  <c r="AR715" i="2"/>
  <c r="AR381" i="2"/>
  <c r="AR290" i="2"/>
  <c r="AR658" i="2"/>
  <c r="AR336" i="2"/>
  <c r="AR197" i="2"/>
  <c r="AR622" i="2"/>
  <c r="AR281" i="2"/>
  <c r="AR167" i="2"/>
  <c r="AR533" i="2"/>
  <c r="AR588" i="2"/>
  <c r="AR710" i="2"/>
  <c r="AR368" i="2"/>
  <c r="AR720" i="2"/>
  <c r="AR629" i="2"/>
  <c r="AR468" i="2"/>
  <c r="AR709" i="2"/>
  <c r="AR353" i="2"/>
  <c r="AR637" i="2"/>
  <c r="AR524" i="2"/>
  <c r="AR690" i="2"/>
  <c r="AR702" i="2"/>
  <c r="AR714" i="2"/>
  <c r="AR530" i="2"/>
  <c r="AR687" i="2"/>
  <c r="AR65" i="2"/>
  <c r="AR132" i="2"/>
  <c r="AR418" i="2"/>
  <c r="AR534" i="2"/>
  <c r="AR724" i="2"/>
  <c r="AR571" i="2"/>
  <c r="AR193" i="2"/>
  <c r="AR490" i="2"/>
  <c r="AR441" i="2"/>
  <c r="AR732" i="2"/>
  <c r="AR705" i="2"/>
  <c r="AR592" i="2"/>
  <c r="AR121" i="2"/>
  <c r="AR458" i="2"/>
  <c r="AR679" i="2"/>
  <c r="AR731" i="2"/>
  <c r="AR649" i="2"/>
  <c r="AR604" i="2"/>
  <c r="AR654" i="2"/>
  <c r="AR613" i="2"/>
  <c r="AR549" i="2"/>
  <c r="AR640" i="2"/>
  <c r="AR695" i="2"/>
  <c r="AR509" i="2"/>
  <c r="AR452" i="2"/>
  <c r="AR395" i="2"/>
  <c r="AR560" i="2"/>
  <c r="AR728" i="2"/>
  <c r="AR663" i="2"/>
  <c r="AR642" i="2"/>
  <c r="AR595" i="2"/>
  <c r="AR473" i="2"/>
  <c r="AR552" i="2"/>
  <c r="AR211" i="2"/>
  <c r="AR614" i="2"/>
  <c r="AR666" i="2"/>
  <c r="AR725" i="2"/>
  <c r="AR682" i="2"/>
  <c r="AR716" i="2"/>
  <c r="AR415" i="2"/>
  <c r="AR624" i="2"/>
  <c r="AR501" i="2"/>
  <c r="AR664" i="2"/>
  <c r="AR248" i="2"/>
  <c r="AR719" i="2"/>
  <c r="AR582" i="2"/>
  <c r="AR727" i="2"/>
  <c r="AR661" i="2"/>
  <c r="AR726" i="2"/>
  <c r="AR431" i="2"/>
  <c r="AR650" i="2"/>
  <c r="AR717" i="2"/>
  <c r="AR639" i="2"/>
  <c r="AR523" i="2"/>
  <c r="AR579" i="2"/>
  <c r="AR636" i="2"/>
  <c r="AR377" i="2"/>
  <c r="AR671" i="2"/>
  <c r="AR354" i="2"/>
  <c r="AR615" i="2"/>
  <c r="AR511" i="2"/>
  <c r="AR723" i="2"/>
  <c r="AR694" i="2"/>
  <c r="AR482" i="2"/>
  <c r="AR628" i="2"/>
  <c r="AR329" i="2"/>
  <c r="AR662" i="2"/>
  <c r="AR623" i="2"/>
  <c r="AR676" i="2"/>
  <c r="AR698" i="2"/>
  <c r="AR692" i="2"/>
  <c r="AR697" i="2"/>
  <c r="AR463" i="2"/>
  <c r="AR708" i="2"/>
  <c r="AR685" i="2"/>
  <c r="AR477" i="2"/>
  <c r="AR625" i="2"/>
  <c r="AR621" i="2"/>
  <c r="AR648" i="2"/>
  <c r="AR706" i="2"/>
  <c r="AR584" i="2"/>
  <c r="AR707" i="2"/>
  <c r="AR656" i="2"/>
  <c r="AR729" i="2"/>
  <c r="AR652" i="2"/>
  <c r="AR693" i="2"/>
  <c r="AR497" i="2"/>
  <c r="AR318" i="2"/>
  <c r="AR630" i="2"/>
  <c r="AR673" i="2"/>
  <c r="AR128" i="2"/>
  <c r="AR703" i="2"/>
  <c r="AR667" i="2"/>
  <c r="AR581" i="2"/>
  <c r="AR669" i="2"/>
  <c r="AR555" i="2"/>
  <c r="AR696" i="2"/>
  <c r="AR686" i="2"/>
  <c r="AR631" i="2"/>
  <c r="AR701" i="2"/>
  <c r="AR585" i="2"/>
  <c r="AR675" i="2"/>
  <c r="AR711" i="2"/>
  <c r="AR475" i="2"/>
  <c r="AR730" i="2"/>
  <c r="AR699" i="2"/>
  <c r="AR678" i="2"/>
  <c r="AR646" i="2"/>
  <c r="AR611" i="2"/>
  <c r="AR688" i="2"/>
  <c r="AR691" i="2"/>
  <c r="AR713" i="2"/>
  <c r="AR659" i="2"/>
  <c r="AR587" i="2"/>
  <c r="AR704" i="2"/>
  <c r="AR683" i="2"/>
  <c r="AR718" i="2"/>
  <c r="AR689" i="2"/>
  <c r="AR633" i="2"/>
  <c r="AR660" i="2"/>
  <c r="AR681" i="2"/>
  <c r="AR722" i="2"/>
  <c r="AR721" i="2"/>
  <c r="AR700" i="2"/>
  <c r="AH670" i="2"/>
  <c r="AH13" i="2"/>
  <c r="AH143" i="2"/>
  <c r="AH113" i="2"/>
  <c r="AH164" i="2"/>
  <c r="AH197" i="2"/>
  <c r="AH622" i="2"/>
  <c r="AH39" i="2"/>
  <c r="AH74" i="2"/>
  <c r="AH279" i="2"/>
  <c r="AH32" i="2"/>
  <c r="AH133" i="2"/>
  <c r="AH720" i="2"/>
  <c r="AH204" i="2"/>
  <c r="AH14" i="2"/>
  <c r="AH637" i="2"/>
  <c r="AH520" i="2"/>
  <c r="AH344" i="2"/>
  <c r="AH687" i="2"/>
  <c r="AH724" i="2"/>
  <c r="AH21" i="2"/>
  <c r="AH387" i="2"/>
  <c r="AH679" i="2"/>
  <c r="AH367" i="2"/>
  <c r="AH327" i="2"/>
  <c r="AH195" i="2"/>
  <c r="AH136" i="2"/>
  <c r="AH24" i="2"/>
  <c r="AH340" i="2"/>
  <c r="AH94" i="2"/>
  <c r="AH397" i="2"/>
  <c r="AH448" i="2"/>
  <c r="AH47" i="2"/>
  <c r="AH170" i="2"/>
  <c r="AH680" i="2"/>
  <c r="AH18" i="2"/>
  <c r="AH41" i="2"/>
  <c r="AH582" i="2"/>
  <c r="AH186" i="2"/>
  <c r="AH379" i="2"/>
  <c r="AH11" i="2"/>
  <c r="AH312" i="2"/>
  <c r="AH265" i="2"/>
  <c r="AH717" i="2"/>
  <c r="AH506" i="2"/>
  <c r="AH605" i="2"/>
  <c r="AH355" i="2"/>
  <c r="O106" i="3" s="1"/>
  <c r="AH49" i="2"/>
  <c r="AH668" i="2"/>
  <c r="AH416" i="2"/>
  <c r="AH662" i="2"/>
  <c r="AH93" i="2"/>
  <c r="AH676" i="2"/>
  <c r="AH619" i="2"/>
  <c r="AH463" i="2"/>
  <c r="AH302" i="2"/>
  <c r="AH101" i="2"/>
  <c r="AH214" i="2"/>
  <c r="AH513" i="2"/>
  <c r="AH460" i="2"/>
  <c r="AH345" i="2"/>
  <c r="AH202" i="2"/>
  <c r="AH625" i="2"/>
  <c r="AH227" i="2"/>
  <c r="AH88" i="2"/>
  <c r="AH632" i="2"/>
  <c r="AH141" i="2"/>
  <c r="AH257" i="2"/>
  <c r="AH454" i="2"/>
  <c r="AH542" i="2"/>
  <c r="AH656" i="2"/>
  <c r="AH266" i="2"/>
  <c r="AH540" i="2"/>
  <c r="AH729" i="2"/>
  <c r="AH326" i="2"/>
  <c r="AH693" i="2"/>
  <c r="AH469" i="2"/>
  <c r="AH497" i="2"/>
  <c r="AH318" i="2"/>
  <c r="AH630" i="2"/>
  <c r="AH245" i="2"/>
  <c r="AH677" i="2"/>
  <c r="AH673" i="2"/>
  <c r="AH403" i="2"/>
  <c r="AH128" i="2"/>
  <c r="AH396" i="2"/>
  <c r="AH703" i="2"/>
  <c r="AH295" i="2"/>
  <c r="AH626" i="2"/>
  <c r="AH610" i="2"/>
  <c r="AH667" i="2"/>
  <c r="AH339" i="2"/>
  <c r="AH568" i="2"/>
  <c r="AH244" i="2"/>
  <c r="AH483" i="2"/>
  <c r="AH581" i="2"/>
  <c r="AH350" i="2"/>
  <c r="AH669" i="2"/>
  <c r="AH166" i="2"/>
  <c r="AH471" i="2"/>
  <c r="AH562" i="2"/>
  <c r="AH236" i="2"/>
  <c r="AH686" i="2"/>
  <c r="AH328" i="2"/>
  <c r="AH550" i="2"/>
  <c r="AH399" i="2"/>
  <c r="AH631" i="2"/>
  <c r="AH597" i="2"/>
  <c r="AH332" i="2"/>
  <c r="AH627" i="2"/>
  <c r="AH322" i="2"/>
  <c r="AH474" i="2"/>
  <c r="AH701" i="2"/>
  <c r="AH585" i="2"/>
  <c r="AH442" i="2"/>
  <c r="AH711" i="2"/>
  <c r="AH475" i="2"/>
  <c r="AH730" i="2"/>
  <c r="AH699" i="2"/>
  <c r="AH545" i="2"/>
  <c r="AH531" i="2"/>
  <c r="AH646" i="2"/>
  <c r="AH713" i="2"/>
  <c r="AH659" i="2"/>
  <c r="AH587" i="2"/>
  <c r="AH576" i="2"/>
  <c r="AH704" i="2"/>
  <c r="AH683" i="2"/>
  <c r="AH689" i="2"/>
  <c r="AH643" i="2"/>
  <c r="AH721" i="2"/>
  <c r="AH700" i="2"/>
  <c r="AG670" i="2"/>
  <c r="AG13" i="2"/>
  <c r="AG143" i="2"/>
  <c r="AG113" i="2"/>
  <c r="AG164" i="2"/>
  <c r="AG197" i="2"/>
  <c r="AG622" i="2"/>
  <c r="AG39" i="2"/>
  <c r="AG74" i="2"/>
  <c r="AG279" i="2"/>
  <c r="AG32" i="2"/>
  <c r="AG133" i="2"/>
  <c r="AG720" i="2"/>
  <c r="AG204" i="2"/>
  <c r="AG14" i="2"/>
  <c r="AG637" i="2"/>
  <c r="AG520" i="2"/>
  <c r="AG344" i="2"/>
  <c r="AG687" i="2"/>
  <c r="AG724" i="2"/>
  <c r="AG21" i="2"/>
  <c r="AG387" i="2"/>
  <c r="AG679" i="2"/>
  <c r="AG367" i="2"/>
  <c r="AG327" i="2"/>
  <c r="AG195" i="2"/>
  <c r="AG136" i="2"/>
  <c r="AG24" i="2"/>
  <c r="AG340" i="2"/>
  <c r="AG94" i="2"/>
  <c r="AG397" i="2"/>
  <c r="AG448" i="2"/>
  <c r="AG47" i="2"/>
  <c r="AG170" i="2"/>
  <c r="AG680" i="2"/>
  <c r="AG18" i="2"/>
  <c r="AG41" i="2"/>
  <c r="AG582" i="2"/>
  <c r="AG186" i="2"/>
  <c r="AG379" i="2"/>
  <c r="AG11" i="2"/>
  <c r="AG312" i="2"/>
  <c r="AG717" i="2"/>
  <c r="AG605" i="2"/>
  <c r="AG49" i="2"/>
  <c r="AG416" i="2"/>
  <c r="AG93" i="2"/>
  <c r="AG302" i="2"/>
  <c r="AG460" i="2"/>
  <c r="AG227" i="2"/>
  <c r="AG257" i="2"/>
  <c r="AG656" i="2"/>
  <c r="AG540" i="2"/>
  <c r="AG693" i="2"/>
  <c r="AG318" i="2"/>
  <c r="AG245" i="2"/>
  <c r="AG677" i="2"/>
  <c r="AG128" i="2"/>
  <c r="AG703" i="2"/>
  <c r="AG295" i="2"/>
  <c r="AG667" i="2"/>
  <c r="AG244" i="2"/>
  <c r="AG483" i="2"/>
  <c r="AG669" i="2"/>
  <c r="AG562" i="2"/>
  <c r="AG236" i="2"/>
  <c r="AG550" i="2"/>
  <c r="AG597" i="2"/>
  <c r="AG332" i="2"/>
  <c r="AG627" i="2"/>
  <c r="AG474" i="2"/>
  <c r="AG442" i="2"/>
  <c r="AG711" i="2"/>
  <c r="AG475" i="2"/>
  <c r="AG699" i="2"/>
  <c r="AG646" i="2"/>
  <c r="AG713" i="2"/>
  <c r="AG659" i="2"/>
  <c r="AG576" i="2"/>
  <c r="AG689" i="2"/>
  <c r="AG643" i="2"/>
  <c r="AG721" i="2"/>
  <c r="AF449" i="2"/>
  <c r="AF495" i="2"/>
  <c r="AF346" i="2"/>
  <c r="AF634" i="2"/>
  <c r="AF9" i="2"/>
  <c r="AF502" i="2"/>
  <c r="AF96" i="2"/>
  <c r="AF109" i="2"/>
  <c r="AF167" i="2"/>
  <c r="AF510" i="2"/>
  <c r="AF334" i="2"/>
  <c r="AF175" i="2"/>
  <c r="AF335" i="2"/>
  <c r="AF434" i="2"/>
  <c r="AF89" i="2"/>
  <c r="AF233" i="2"/>
  <c r="AF198" i="2"/>
  <c r="AF122" i="2"/>
  <c r="AF538" i="2"/>
  <c r="AF485" i="2"/>
  <c r="AF571" i="2"/>
  <c r="AF413" i="2"/>
  <c r="AF411" i="2"/>
  <c r="AF493" i="2"/>
  <c r="AF247" i="2"/>
  <c r="AF69" i="2"/>
  <c r="AF235" i="2"/>
  <c r="AF479" i="2"/>
  <c r="AF20" i="2"/>
  <c r="AF126" i="2"/>
  <c r="AF473" i="2"/>
  <c r="AF653" i="2"/>
  <c r="AF432" i="2"/>
  <c r="AF316" i="2"/>
  <c r="AF333" i="2"/>
  <c r="AF110" i="2"/>
  <c r="AF34" i="2"/>
  <c r="AF349" i="2"/>
  <c r="AF357" i="2"/>
  <c r="AF535" i="2"/>
  <c r="AF462" i="2"/>
  <c r="AF27" i="2"/>
  <c r="AF665" i="2"/>
  <c r="AF500" i="2"/>
  <c r="AF265" i="2"/>
  <c r="AF717" i="2"/>
  <c r="AF405" i="2"/>
  <c r="AF506" i="2"/>
  <c r="AF605" i="2"/>
  <c r="AF671" i="2"/>
  <c r="AF355" i="2"/>
  <c r="AF49" i="2"/>
  <c r="AF56" i="2"/>
  <c r="AF668" i="2"/>
  <c r="AF416" i="2"/>
  <c r="AF305" i="2"/>
  <c r="AF662" i="2"/>
  <c r="AF93" i="2"/>
  <c r="AF676" i="2"/>
  <c r="AF463" i="2"/>
  <c r="AF302" i="2"/>
  <c r="AF101" i="2"/>
  <c r="AF513" i="2"/>
  <c r="AF460" i="2"/>
  <c r="AF345" i="2"/>
  <c r="AF625" i="2"/>
  <c r="AF227" i="2"/>
  <c r="AF88" i="2"/>
  <c r="AF141" i="2"/>
  <c r="AF257" i="2"/>
  <c r="AF454" i="2"/>
  <c r="AF266" i="2"/>
  <c r="AF540" i="2"/>
  <c r="AF729" i="2"/>
  <c r="AF469" i="2"/>
  <c r="AF318" i="2"/>
  <c r="AF630" i="2"/>
  <c r="AF673" i="2"/>
  <c r="AF128" i="2"/>
  <c r="AF396" i="2"/>
  <c r="AF626" i="2"/>
  <c r="AF667" i="2"/>
  <c r="AF339" i="2"/>
  <c r="AF581" i="2"/>
  <c r="AF669" i="2"/>
  <c r="AF166" i="2"/>
  <c r="AF686" i="2"/>
  <c r="AF550" i="2"/>
  <c r="AF399" i="2"/>
  <c r="AF627" i="2"/>
  <c r="AF474" i="2"/>
  <c r="AF701" i="2"/>
  <c r="AF475" i="2"/>
  <c r="AF699" i="2"/>
  <c r="AF545" i="2"/>
  <c r="AF659" i="2"/>
  <c r="AF576" i="2"/>
  <c r="AF704" i="2"/>
  <c r="AF721" i="2"/>
  <c r="AE670" i="2"/>
  <c r="AE13" i="2"/>
  <c r="AE143" i="2"/>
  <c r="AE113" i="2"/>
  <c r="AE164" i="2"/>
  <c r="AE197" i="2"/>
  <c r="AE622" i="2"/>
  <c r="AE39" i="2"/>
  <c r="AE74" i="2"/>
  <c r="AE279" i="2"/>
  <c r="AE32" i="2"/>
  <c r="AE133" i="2"/>
  <c r="AE720" i="2"/>
  <c r="AE204" i="2"/>
  <c r="AE14" i="2"/>
  <c r="AE637" i="2"/>
  <c r="AE520" i="2"/>
  <c r="AE344" i="2"/>
  <c r="AE687" i="2"/>
  <c r="AE724" i="2"/>
  <c r="AE21" i="2"/>
  <c r="AE387" i="2"/>
  <c r="AE679" i="2"/>
  <c r="AE367" i="2"/>
  <c r="AE327" i="2"/>
  <c r="AE195" i="2"/>
  <c r="AE136" i="2"/>
  <c r="AE24" i="2"/>
  <c r="AE340" i="2"/>
  <c r="AE94" i="2"/>
  <c r="AE397" i="2"/>
  <c r="AE448" i="2"/>
  <c r="AE47" i="2"/>
  <c r="AE170" i="2"/>
  <c r="AE680" i="2"/>
  <c r="AE18" i="2"/>
  <c r="AE41" i="2"/>
  <c r="AE582" i="2"/>
  <c r="AE186" i="2"/>
  <c r="AE379" i="2"/>
  <c r="AE11" i="2"/>
  <c r="AE312" i="2"/>
  <c r="AE717" i="2"/>
  <c r="AE605" i="2"/>
  <c r="AE49" i="2"/>
  <c r="AE416" i="2"/>
  <c r="AE93" i="2"/>
  <c r="AE302" i="2"/>
  <c r="AE460" i="2"/>
  <c r="AE227" i="2"/>
  <c r="AE257" i="2"/>
  <c r="AE540" i="2"/>
  <c r="AE318" i="2"/>
  <c r="AE128" i="2"/>
  <c r="AE667" i="2"/>
  <c r="AE669" i="2"/>
  <c r="AE550" i="2"/>
  <c r="AE332" i="2"/>
  <c r="AE474" i="2"/>
  <c r="AE711" i="2"/>
  <c r="AE699" i="2"/>
  <c r="AE713" i="2"/>
  <c r="AE576" i="2"/>
  <c r="AE643" i="2"/>
  <c r="AE449" i="2"/>
  <c r="AD449" i="2"/>
  <c r="AD670" i="2"/>
  <c r="AD495" i="2"/>
  <c r="AD13" i="2"/>
  <c r="AD346" i="2"/>
  <c r="AD143" i="2"/>
  <c r="AD634" i="2"/>
  <c r="AD113" i="2"/>
  <c r="AD9" i="2"/>
  <c r="AD164" i="2"/>
  <c r="AD502" i="2"/>
  <c r="AD197" i="2"/>
  <c r="AD96" i="2"/>
  <c r="AD622" i="2"/>
  <c r="AD109" i="2"/>
  <c r="AD39" i="2"/>
  <c r="AD167" i="2"/>
  <c r="AD74" i="2"/>
  <c r="AD510" i="2"/>
  <c r="AD279" i="2"/>
  <c r="AD334" i="2"/>
  <c r="AD32" i="2"/>
  <c r="AD175" i="2"/>
  <c r="AD133" i="2"/>
  <c r="AD335" i="2"/>
  <c r="AD720" i="2"/>
  <c r="AD434" i="2"/>
  <c r="AD204" i="2"/>
  <c r="AD89" i="2"/>
  <c r="AD14" i="2"/>
  <c r="AD233" i="2"/>
  <c r="AD637" i="2"/>
  <c r="AD198" i="2"/>
  <c r="AD520" i="2"/>
  <c r="AD122" i="2"/>
  <c r="AD344" i="2"/>
  <c r="AD538" i="2"/>
  <c r="AD687" i="2"/>
  <c r="AD485" i="2"/>
  <c r="AD724" i="2"/>
  <c r="AD571" i="2"/>
  <c r="AD21" i="2"/>
  <c r="AD413" i="2"/>
  <c r="AD387" i="2"/>
  <c r="AD411" i="2"/>
  <c r="AD679" i="2"/>
  <c r="AD493" i="2"/>
  <c r="AD367" i="2"/>
  <c r="AD247" i="2"/>
  <c r="AD327" i="2"/>
  <c r="AD69" i="2"/>
  <c r="AD195" i="2"/>
  <c r="AD235" i="2"/>
  <c r="AD136" i="2"/>
  <c r="AD479" i="2"/>
  <c r="AD24" i="2"/>
  <c r="AD20" i="2"/>
  <c r="AD340" i="2"/>
  <c r="AD126" i="2"/>
  <c r="AD94" i="2"/>
  <c r="AD473" i="2"/>
  <c r="AD397" i="2"/>
  <c r="AD653" i="2"/>
  <c r="AD448" i="2"/>
  <c r="AD432" i="2"/>
  <c r="AD47" i="2"/>
  <c r="AD316" i="2"/>
  <c r="AD170" i="2"/>
  <c r="AD333" i="2"/>
  <c r="AD680" i="2"/>
  <c r="AD110" i="2"/>
  <c r="AD18" i="2"/>
  <c r="AD34" i="2"/>
  <c r="AD41" i="2"/>
  <c r="AD349" i="2"/>
  <c r="AD582" i="2"/>
  <c r="AD357" i="2"/>
  <c r="AD186" i="2"/>
  <c r="AD535" i="2"/>
  <c r="AD379" i="2"/>
  <c r="AD462" i="2"/>
  <c r="AD11" i="2"/>
  <c r="AD27" i="2"/>
  <c r="AD312" i="2"/>
  <c r="AD500" i="2"/>
  <c r="AD717" i="2"/>
  <c r="AD405" i="2"/>
  <c r="AD605" i="2"/>
  <c r="AD671" i="2"/>
  <c r="AD49" i="2"/>
  <c r="AD56" i="2"/>
  <c r="AD416" i="2"/>
  <c r="AD305" i="2"/>
  <c r="AD662" i="2"/>
  <c r="AD93" i="2"/>
  <c r="AD676" i="2"/>
  <c r="AD463" i="2"/>
  <c r="AD453" i="2"/>
  <c r="AD302" i="2"/>
  <c r="AD101" i="2"/>
  <c r="AD513" i="2"/>
  <c r="AD553" i="2"/>
  <c r="AD460" i="2"/>
  <c r="AD345" i="2"/>
  <c r="AD625" i="2"/>
  <c r="AD621" i="2"/>
  <c r="AD227" i="2"/>
  <c r="AD88" i="2"/>
  <c r="AD141" i="2"/>
  <c r="AD706" i="2"/>
  <c r="AD257" i="2"/>
  <c r="AD454" i="2"/>
  <c r="AD266" i="2"/>
  <c r="AD103" i="2"/>
  <c r="AD540" i="2"/>
  <c r="AD729" i="2"/>
  <c r="AD469" i="2"/>
  <c r="AD497" i="2"/>
  <c r="AD318" i="2"/>
  <c r="AD630" i="2"/>
  <c r="AD673" i="2"/>
  <c r="AD403" i="2"/>
  <c r="AD128" i="2"/>
  <c r="AD396" i="2"/>
  <c r="AD626" i="2"/>
  <c r="AD610" i="2"/>
  <c r="AD667" i="2"/>
  <c r="AD339" i="2"/>
  <c r="AD581" i="2"/>
  <c r="AD350" i="2"/>
  <c r="AD669" i="2"/>
  <c r="AD166" i="2"/>
  <c r="AD686" i="2"/>
  <c r="AD328" i="2"/>
  <c r="AD550" i="2"/>
  <c r="AD399" i="2"/>
  <c r="AD627" i="2"/>
  <c r="AD322" i="2"/>
  <c r="AD474" i="2"/>
  <c r="AD701" i="2"/>
  <c r="AD475" i="2"/>
  <c r="AD730" i="2"/>
  <c r="AD699" i="2"/>
  <c r="AD545" i="2"/>
  <c r="AD659" i="2"/>
  <c r="AD587" i="2"/>
  <c r="AD576" i="2"/>
  <c r="AD704" i="2"/>
  <c r="AD721" i="2"/>
  <c r="AD700" i="2"/>
  <c r="AC670" i="2"/>
  <c r="AC13" i="2"/>
  <c r="AC143" i="2"/>
  <c r="AC113" i="2"/>
  <c r="AC164" i="2"/>
  <c r="AC197" i="2"/>
  <c r="AC622" i="2"/>
  <c r="AC39" i="2"/>
  <c r="AC74" i="2"/>
  <c r="AC279" i="2"/>
  <c r="AC32" i="2"/>
  <c r="AC133" i="2"/>
  <c r="AC720" i="2"/>
  <c r="AC204" i="2"/>
  <c r="AC14" i="2"/>
  <c r="AC637" i="2"/>
  <c r="AC520" i="2"/>
  <c r="AC344" i="2"/>
  <c r="AC687" i="2"/>
  <c r="AC724" i="2"/>
  <c r="AC21" i="2"/>
  <c r="AC387" i="2"/>
  <c r="AC679" i="2"/>
  <c r="AC367" i="2"/>
  <c r="AC327" i="2"/>
  <c r="AC195" i="2"/>
  <c r="AC136" i="2"/>
  <c r="AC24" i="2"/>
  <c r="AC340" i="2"/>
  <c r="AC94" i="2"/>
  <c r="AC397" i="2"/>
  <c r="AC448" i="2"/>
  <c r="AC47" i="2"/>
  <c r="AC170" i="2"/>
  <c r="AC680" i="2"/>
  <c r="AC18" i="2"/>
  <c r="AC41" i="2"/>
  <c r="AC582" i="2"/>
  <c r="AC186" i="2"/>
  <c r="AC379" i="2"/>
  <c r="AC11" i="2"/>
  <c r="AC304" i="2"/>
  <c r="AC312" i="2"/>
  <c r="AC488" i="2"/>
  <c r="AC717" i="2"/>
  <c r="AC377" i="2"/>
  <c r="AC605" i="2"/>
  <c r="AC338" i="2"/>
  <c r="AC49" i="2"/>
  <c r="AC694" i="2"/>
  <c r="AC416" i="2"/>
  <c r="AC623" i="2"/>
  <c r="AC93" i="2"/>
  <c r="AC187" i="2"/>
  <c r="AC453" i="2"/>
  <c r="AC302" i="2"/>
  <c r="AC708" i="2"/>
  <c r="AC553" i="2"/>
  <c r="AC460" i="2"/>
  <c r="AC216" i="2"/>
  <c r="AC621" i="2"/>
  <c r="AC227" i="2"/>
  <c r="AC409" i="2"/>
  <c r="AC706" i="2"/>
  <c r="AC257" i="2"/>
  <c r="AC337" i="2"/>
  <c r="AC103" i="2"/>
  <c r="AC540" i="2"/>
  <c r="AC598" i="2"/>
  <c r="AC497" i="2"/>
  <c r="AC318" i="2"/>
  <c r="AC229" i="2"/>
  <c r="AC403" i="2"/>
  <c r="AC128" i="2"/>
  <c r="AC684" i="2"/>
  <c r="AC610" i="2"/>
  <c r="AC667" i="2"/>
  <c r="AC568" i="2"/>
  <c r="AC350" i="2"/>
  <c r="AC669" i="2"/>
  <c r="AC471" i="2"/>
  <c r="AC328" i="2"/>
  <c r="AC550" i="2"/>
  <c r="AC631" i="2"/>
  <c r="AC322" i="2"/>
  <c r="AC474" i="2"/>
  <c r="AC701" i="2"/>
  <c r="AC585" i="2"/>
  <c r="AC730" i="2"/>
  <c r="AC699" i="2"/>
  <c r="AC545" i="2"/>
  <c r="AC531" i="2"/>
  <c r="AC587" i="2"/>
  <c r="AC576" i="2"/>
  <c r="AC704" i="2"/>
  <c r="AC683" i="2"/>
  <c r="AC700" i="2"/>
  <c r="AH556" i="2"/>
  <c r="AH657" i="2"/>
  <c r="AH147" i="2"/>
  <c r="AH325" i="2"/>
  <c r="AH219" i="2"/>
  <c r="AH603" i="2"/>
  <c r="AH362" i="2"/>
  <c r="AH638" i="2"/>
  <c r="AH498" i="2"/>
  <c r="AH361" i="2"/>
  <c r="AH495" i="2"/>
  <c r="AH124" i="2"/>
  <c r="AH392" i="2"/>
  <c r="AH369" i="2"/>
  <c r="AH288" i="2"/>
  <c r="AH188" i="2"/>
  <c r="AH139" i="2"/>
  <c r="AH672" i="2"/>
  <c r="AH436" i="2"/>
  <c r="AH68" i="2"/>
  <c r="AH419" i="2"/>
  <c r="AH346" i="2"/>
  <c r="AH190" i="2"/>
  <c r="AH135" i="2"/>
  <c r="AH108" i="2"/>
  <c r="AH536" i="2"/>
  <c r="AH559" i="2"/>
  <c r="AH715" i="2"/>
  <c r="AH330" i="2"/>
  <c r="AH127" i="2"/>
  <c r="AH78" i="2"/>
  <c r="AH40" i="2"/>
  <c r="AH634" i="2"/>
  <c r="AH66" i="2"/>
  <c r="AH591" i="2"/>
  <c r="AH253" i="2"/>
  <c r="AH25" i="2"/>
  <c r="AH547" i="2"/>
  <c r="AH381" i="2"/>
  <c r="AH290" i="2"/>
  <c r="AH423" i="2"/>
  <c r="AH116" i="2"/>
  <c r="AH252" i="2"/>
  <c r="AH9" i="2"/>
  <c r="AH52" i="2"/>
  <c r="AH173" i="2"/>
  <c r="AH594" i="2"/>
  <c r="AH282" i="2"/>
  <c r="AH220" i="2"/>
  <c r="AH87" i="2"/>
  <c r="AH444" i="2"/>
  <c r="AH526" i="2"/>
  <c r="AH35" i="2"/>
  <c r="AH319" i="2"/>
  <c r="AH502" i="2"/>
  <c r="AH144" i="2"/>
  <c r="AH364" i="2"/>
  <c r="AH154" i="2"/>
  <c r="AH466" i="2"/>
  <c r="AH658" i="2"/>
  <c r="AH156" i="2"/>
  <c r="AH299" i="2"/>
  <c r="AH159" i="2"/>
  <c r="AH273" i="2"/>
  <c r="AH336" i="2"/>
  <c r="AH96" i="2"/>
  <c r="AH97" i="2"/>
  <c r="AH4" i="2"/>
  <c r="AH370" i="2"/>
  <c r="AH514" i="2"/>
  <c r="AH427" i="2"/>
  <c r="AH153" i="2"/>
  <c r="AH342" i="2"/>
  <c r="AH169" i="2"/>
  <c r="AH578" i="2"/>
  <c r="AH494" i="2"/>
  <c r="AH109" i="2"/>
  <c r="AH551" i="2"/>
  <c r="AH519" i="2"/>
  <c r="AH293" i="2"/>
  <c r="AH254" i="2"/>
  <c r="AH301" i="2"/>
  <c r="AH59" i="2"/>
  <c r="AH260" i="2"/>
  <c r="AH50" i="2"/>
  <c r="AH281" i="2"/>
  <c r="AH100" i="2"/>
  <c r="AH167" i="2"/>
  <c r="AH6" i="2"/>
  <c r="AH125" i="2"/>
  <c r="AH286" i="2"/>
  <c r="AH15" i="2"/>
  <c r="AH620" i="2"/>
  <c r="AH223" i="2"/>
  <c r="AH230" i="2"/>
  <c r="AH148" i="2"/>
  <c r="AH533" i="2"/>
  <c r="AH10" i="2"/>
  <c r="AH510" i="2"/>
  <c r="AH430" i="2"/>
  <c r="AH486" i="2"/>
  <c r="AH149" i="2"/>
  <c r="AH213" i="2"/>
  <c r="AH343" i="2"/>
  <c r="AH341" i="2"/>
  <c r="AH450" i="2"/>
  <c r="AH588" i="2"/>
  <c r="AH300" i="2"/>
  <c r="AH200" i="2"/>
  <c r="AH334" i="2"/>
  <c r="AH425" i="2"/>
  <c r="AH374" i="2"/>
  <c r="AH347" i="2"/>
  <c r="AH172" i="2"/>
  <c r="AH283" i="2"/>
  <c r="AH81" i="2"/>
  <c r="AH205" i="2"/>
  <c r="AH165" i="2"/>
  <c r="AH429" i="2"/>
  <c r="AH70" i="2"/>
  <c r="AH175" i="2"/>
  <c r="AH86" i="2"/>
  <c r="AH63" i="2"/>
  <c r="AH163" i="2"/>
  <c r="AH567" i="2"/>
  <c r="AH231" i="2"/>
  <c r="AH64" i="2"/>
  <c r="AH710" i="2"/>
  <c r="AH114" i="2"/>
  <c r="AH2" i="2"/>
  <c r="AH209" i="2"/>
  <c r="AH335" i="2"/>
  <c r="AH201" i="2"/>
  <c r="AH79" i="2"/>
  <c r="AH7" i="2"/>
  <c r="AH358" i="2"/>
  <c r="AH467" i="2"/>
  <c r="AH297" i="2"/>
  <c r="AH323" i="2"/>
  <c r="AH447" i="2"/>
  <c r="AH489" i="2"/>
  <c r="AH368" i="2"/>
  <c r="AH434" i="2"/>
  <c r="AH565" i="2"/>
  <c r="AH629" i="2"/>
  <c r="AH378" i="2"/>
  <c r="AH527" i="2"/>
  <c r="AH183" i="2"/>
  <c r="AH37" i="2"/>
  <c r="AH161" i="2"/>
  <c r="AH16" i="2"/>
  <c r="AH468" i="2"/>
  <c r="AH528" i="2"/>
  <c r="AH89" i="2"/>
  <c r="AH461" i="2"/>
  <c r="AH645" i="2"/>
  <c r="AH529" i="2"/>
  <c r="AH44" i="2"/>
  <c r="AH573" i="2"/>
  <c r="AH270" i="2"/>
  <c r="AH600" i="2"/>
  <c r="AH602" i="2"/>
  <c r="AH457" i="2"/>
  <c r="AH171" i="2"/>
  <c r="AH233" i="2"/>
  <c r="AH408" i="2"/>
  <c r="AH246" i="2"/>
  <c r="AH157" i="2"/>
  <c r="AH61" i="2"/>
  <c r="AH709" i="2"/>
  <c r="AH243" i="2"/>
  <c r="AH353" i="2"/>
  <c r="AH217" i="2"/>
  <c r="AH365" i="2"/>
  <c r="AH618" i="2"/>
  <c r="AH198" i="2"/>
  <c r="AH548" i="2"/>
  <c r="AH376" i="2"/>
  <c r="AH158" i="2"/>
  <c r="AH443" i="2"/>
  <c r="AH524" i="2"/>
  <c r="AH690" i="2"/>
  <c r="AH702" i="2"/>
  <c r="AH398" i="2"/>
  <c r="AH77" i="2"/>
  <c r="AH234" i="2"/>
  <c r="AH122" i="2"/>
  <c r="AH608" i="2"/>
  <c r="AH130" i="2"/>
  <c r="AH422" i="2"/>
  <c r="AH421" i="2"/>
  <c r="AH389" i="2"/>
  <c r="AH129" i="2"/>
  <c r="AH119" i="2"/>
  <c r="AH310" i="2"/>
  <c r="AH564" i="2"/>
  <c r="AH616" i="2"/>
  <c r="AH538" i="2"/>
  <c r="AH375" i="2"/>
  <c r="AH714" i="2"/>
  <c r="AH563" i="2"/>
  <c r="AH530" i="2"/>
  <c r="AH106" i="2"/>
  <c r="AH137" i="2"/>
  <c r="AH371" i="2"/>
  <c r="AH62" i="2"/>
  <c r="AH225" i="2"/>
  <c r="AH23" i="2"/>
  <c r="AH485" i="2"/>
  <c r="AH543" i="2"/>
  <c r="AH390" i="2"/>
  <c r="AH196" i="2"/>
  <c r="AH294" i="2"/>
  <c r="AH65" i="2"/>
  <c r="AH132" i="2"/>
  <c r="AH418" i="2"/>
  <c r="AH31" i="2"/>
  <c r="AH534" i="2"/>
  <c r="AH382" i="2"/>
  <c r="AH571" i="2"/>
  <c r="AH193" i="2"/>
  <c r="AH490" i="2"/>
  <c r="AH177" i="2"/>
  <c r="AH617" i="2"/>
  <c r="AH499" i="2"/>
  <c r="AH508" i="2"/>
  <c r="AH372" i="2"/>
  <c r="AH383" i="2"/>
  <c r="AH117" i="2"/>
  <c r="AH496" i="2"/>
  <c r="AH413" i="2"/>
  <c r="AH394" i="2"/>
  <c r="AH321" i="2"/>
  <c r="AH5" i="2"/>
  <c r="AH28" i="2"/>
  <c r="AH92" i="2"/>
  <c r="AH404" i="2"/>
  <c r="AH441" i="2"/>
  <c r="AH732" i="2"/>
  <c r="AH705" i="2"/>
  <c r="AH192" i="2"/>
  <c r="AH411" i="2"/>
  <c r="AH8" i="2"/>
  <c r="AH592" i="2"/>
  <c r="AH210" i="2"/>
  <c r="AH464" i="2"/>
  <c r="AH410" i="2"/>
  <c r="AH185" i="2"/>
  <c r="AH121" i="2"/>
  <c r="AH507" i="2"/>
  <c r="AH599" i="2"/>
  <c r="AH458" i="2"/>
  <c r="AH493" i="2"/>
  <c r="AH73" i="2"/>
  <c r="AH521" i="2"/>
  <c r="AH586" i="2"/>
  <c r="AH385" i="2"/>
  <c r="AH91" i="2"/>
  <c r="AH250" i="2"/>
  <c r="AH146" i="2"/>
  <c r="AH278" i="2"/>
  <c r="AH120" i="2"/>
  <c r="AH191" i="2"/>
  <c r="AH247" i="2"/>
  <c r="AH296" i="2"/>
  <c r="AH481" i="2"/>
  <c r="AH580" i="2"/>
  <c r="AH102" i="2"/>
  <c r="AH42" i="2"/>
  <c r="AH264" i="2"/>
  <c r="AH731" i="2"/>
  <c r="AH612" i="2"/>
  <c r="AH19" i="2"/>
  <c r="AH649" i="2"/>
  <c r="AH69" i="2"/>
  <c r="AH604" i="2"/>
  <c r="AH455" i="2"/>
  <c r="AH654" i="2"/>
  <c r="AH54" i="2"/>
  <c r="AH228" i="2"/>
  <c r="AH160" i="2"/>
  <c r="AH373" i="2"/>
  <c r="AH613" i="2"/>
  <c r="AH98" i="2"/>
  <c r="AH277" i="2"/>
  <c r="AH235" i="2"/>
  <c r="AH566" i="2"/>
  <c r="AH150" i="2"/>
  <c r="AH549" i="2"/>
  <c r="AH182" i="2"/>
  <c r="AH48" i="2"/>
  <c r="AH417" i="2"/>
  <c r="AH640" i="2"/>
  <c r="AH478" i="2"/>
  <c r="AH222" i="2"/>
  <c r="AH67" i="2"/>
  <c r="AH479" i="2"/>
  <c r="AH695" i="2"/>
  <c r="AH456" i="2"/>
  <c r="AH509" i="2"/>
  <c r="AH324" i="2"/>
  <c r="AH452" i="2"/>
  <c r="AH152" i="2"/>
  <c r="AH395" i="2"/>
  <c r="AH406" i="2"/>
  <c r="AH560" i="2"/>
  <c r="AH29" i="2"/>
  <c r="AH20" i="2"/>
  <c r="AH532" i="2"/>
  <c r="AH728" i="2"/>
  <c r="AH17" i="2"/>
  <c r="AH291" i="2"/>
  <c r="AH57" i="2"/>
  <c r="AH663" i="2"/>
  <c r="AH642" i="2"/>
  <c r="AH261" i="2"/>
  <c r="AH207" i="2"/>
  <c r="AH595" i="2"/>
  <c r="AH126" i="2"/>
  <c r="AH386" i="2"/>
  <c r="AH178" i="2"/>
  <c r="AH606" i="2"/>
  <c r="AH280" i="2"/>
  <c r="AH60" i="2"/>
  <c r="AH215" i="2"/>
  <c r="AH537" i="2"/>
  <c r="AH309" i="2"/>
  <c r="AH58" i="2"/>
  <c r="AH237" i="2"/>
  <c r="AH473" i="2"/>
  <c r="AH351" i="2"/>
  <c r="AH76" i="2"/>
  <c r="AH384" i="2"/>
  <c r="AH255" i="2"/>
  <c r="AH51" i="2"/>
  <c r="AH407" i="2"/>
  <c r="AH552" i="2"/>
  <c r="AH218" i="2"/>
  <c r="AH43" i="2"/>
  <c r="AH12" i="2"/>
  <c r="AH653" i="2"/>
  <c r="AH546" i="2"/>
  <c r="AH492" i="2"/>
  <c r="AH26" i="2"/>
  <c r="AH180" i="2"/>
  <c r="AH307" i="2"/>
  <c r="AH142" i="2"/>
  <c r="AH317" i="2"/>
  <c r="AH647" i="2"/>
  <c r="AH635" i="2"/>
  <c r="AH206" i="2"/>
  <c r="AH432" i="2"/>
  <c r="AH607" i="2"/>
  <c r="AH118" i="2"/>
  <c r="AH184" i="2"/>
  <c r="AH311" i="2"/>
  <c r="AH348" i="2"/>
  <c r="AH211" i="2"/>
  <c r="AH614" i="2"/>
  <c r="AH38" i="2"/>
  <c r="AH439" i="2"/>
  <c r="AH306" i="2"/>
  <c r="AH316" i="2"/>
  <c r="AH189" i="2"/>
  <c r="AH134" i="2"/>
  <c r="AH221" i="2"/>
  <c r="AH589" i="2"/>
  <c r="AH491" i="2"/>
  <c r="AH666" i="2"/>
  <c r="AH176" i="2"/>
  <c r="AH725" i="2"/>
  <c r="AH451" i="2"/>
  <c r="AH174" i="2"/>
  <c r="AH333" i="2"/>
  <c r="AH682" i="2"/>
  <c r="AH487" i="2"/>
  <c r="AH596" i="2"/>
  <c r="AH249" i="2"/>
  <c r="AH256" i="2"/>
  <c r="AH239" i="2"/>
  <c r="AH558" i="2"/>
  <c r="AH308" i="2"/>
  <c r="AH356" i="2"/>
  <c r="AH181" i="2"/>
  <c r="AH110" i="2"/>
  <c r="AH414" i="2"/>
  <c r="AH716" i="2"/>
  <c r="AH179" i="2"/>
  <c r="AH593" i="2"/>
  <c r="AH415" i="2"/>
  <c r="AH624" i="2"/>
  <c r="AH105" i="2"/>
  <c r="AH262" i="2"/>
  <c r="AH539" i="2"/>
  <c r="AH503" i="2"/>
  <c r="AH34" i="2"/>
  <c r="AH501" i="2"/>
  <c r="AH575" i="2"/>
  <c r="AH3" i="2"/>
  <c r="AH433" i="2"/>
  <c r="AH271" i="2"/>
  <c r="AH505" i="2"/>
  <c r="AH664" i="2"/>
  <c r="AH72" i="2"/>
  <c r="AH30" i="2"/>
  <c r="AH360" i="2"/>
  <c r="AH349" i="2"/>
  <c r="AH292" i="2"/>
  <c r="AH572" i="2"/>
  <c r="AH71" i="2"/>
  <c r="AH242" i="2"/>
  <c r="AH459" i="2"/>
  <c r="AH359" i="2"/>
  <c r="AH248" i="2"/>
  <c r="AH522" i="2"/>
  <c r="AH719" i="2"/>
  <c r="AH85" i="2"/>
  <c r="AH357" i="2"/>
  <c r="AH251" i="2"/>
  <c r="AH208" i="2"/>
  <c r="AH315" i="2"/>
  <c r="AH267" i="2"/>
  <c r="AH727" i="2"/>
  <c r="AH438" i="2"/>
  <c r="AH517" i="2"/>
  <c r="AH287" i="2"/>
  <c r="AH472" i="2"/>
  <c r="AH90" i="2"/>
  <c r="AH535" i="2"/>
  <c r="AH661" i="2"/>
  <c r="AH569" i="2"/>
  <c r="AH111" i="2"/>
  <c r="AH33" i="2"/>
  <c r="AH655" i="2"/>
  <c r="AH554" i="2"/>
  <c r="AH363" i="2"/>
  <c r="AH95" i="2"/>
  <c r="AH151" i="2"/>
  <c r="AH570" i="2"/>
  <c r="AH462" i="2"/>
  <c r="AH544" i="2"/>
  <c r="AH258" i="2"/>
  <c r="AH263" i="2"/>
  <c r="AH412" i="2"/>
  <c r="AH426" i="2"/>
  <c r="AH168" i="2"/>
  <c r="AH75" i="2"/>
  <c r="AH80" i="2"/>
  <c r="AH275" i="2"/>
  <c r="AH424" i="2"/>
  <c r="AH27" i="2"/>
  <c r="AH609" i="2"/>
  <c r="AH313" i="2"/>
  <c r="AH726" i="2"/>
  <c r="AH366" i="2"/>
  <c r="AH518" i="2"/>
  <c r="AH504" i="2"/>
  <c r="AH276" i="2"/>
  <c r="AH391" i="2"/>
  <c r="AH665" i="2"/>
  <c r="AH304" i="2"/>
  <c r="AH500" i="2"/>
  <c r="AH22" i="2"/>
  <c r="AH46" i="2"/>
  <c r="AH431" i="2"/>
  <c r="AH650" i="2"/>
  <c r="AH590" i="2"/>
  <c r="AH212" i="2"/>
  <c r="AH476" i="2"/>
  <c r="AH45" i="2"/>
  <c r="AH488" i="2"/>
  <c r="AH405" i="2"/>
  <c r="AH274" i="2"/>
  <c r="AH639" i="2"/>
  <c r="AH99" i="2"/>
  <c r="AH523" i="2"/>
  <c r="AH561" i="2"/>
  <c r="AH579" i="2"/>
  <c r="AH636" i="2"/>
  <c r="AH240" i="2"/>
  <c r="AH377" i="2"/>
  <c r="AH671" i="2"/>
  <c r="AH354" i="2"/>
  <c r="AH82" i="2"/>
  <c r="AH615" i="2"/>
  <c r="AH511" i="2"/>
  <c r="AH723" i="2"/>
  <c r="AH480" i="2"/>
  <c r="AH435" i="2"/>
  <c r="AH402" i="2"/>
  <c r="AH338" i="2"/>
  <c r="AH56" i="2"/>
  <c r="AH224" i="2"/>
  <c r="AH199" i="2"/>
  <c r="AH55" i="2"/>
  <c r="AH53" i="2"/>
  <c r="AH241" i="2"/>
  <c r="AH289" i="2"/>
  <c r="AH651" i="2"/>
  <c r="AH269" i="2"/>
  <c r="AH694" i="2"/>
  <c r="AH305" i="2"/>
  <c r="AH482" i="2"/>
  <c r="AH352" i="2"/>
  <c r="AH162" i="2"/>
  <c r="AH320" i="2"/>
  <c r="AH628" i="2"/>
  <c r="AH83" i="2"/>
  <c r="AH329" i="2"/>
  <c r="AH36" i="2"/>
  <c r="AH623" i="2"/>
  <c r="AH187" i="2"/>
  <c r="AH698" i="2"/>
  <c r="AH692" i="2"/>
  <c r="AH557" i="2"/>
  <c r="AH104" i="2"/>
  <c r="AH697" i="2"/>
  <c r="AH155" i="2"/>
  <c r="AH453" i="2"/>
  <c r="AH708" i="2"/>
  <c r="AH268" i="2"/>
  <c r="AH84" i="2"/>
  <c r="AH380" i="2"/>
  <c r="AH401" i="2"/>
  <c r="AH470" i="2"/>
  <c r="AH145" i="2"/>
  <c r="AH553" i="2"/>
  <c r="AH216" i="2"/>
  <c r="AH685" i="2"/>
  <c r="AH477" i="2"/>
  <c r="AH131" i="2"/>
  <c r="AH303" i="2"/>
  <c r="AH238" i="2"/>
  <c r="AH232" i="2"/>
  <c r="AH621" i="2"/>
  <c r="AH409" i="2"/>
  <c r="AH331" i="2"/>
  <c r="AH123" i="2"/>
  <c r="AH648" i="2"/>
  <c r="AH203" i="2"/>
  <c r="AH140" i="2"/>
  <c r="AH138" i="2"/>
  <c r="AH706" i="2"/>
  <c r="AH337" i="2"/>
  <c r="AH584" i="2"/>
  <c r="AH583" i="2"/>
  <c r="AH437" i="2"/>
  <c r="AH707" i="2"/>
  <c r="AH641" i="2"/>
  <c r="AH103" i="2"/>
  <c r="AH598" i="2"/>
  <c r="AH107" i="2"/>
  <c r="AH652" i="2"/>
  <c r="AH440" i="2"/>
  <c r="AH112" i="2"/>
  <c r="AH577" i="2"/>
  <c r="AH229" i="2"/>
  <c r="AH115" i="2"/>
  <c r="AH284" i="2"/>
  <c r="AH285" i="2"/>
  <c r="AH446" i="2"/>
  <c r="AH314" i="2"/>
  <c r="AH684" i="2"/>
  <c r="AH428" i="2"/>
  <c r="AH194" i="2"/>
  <c r="AH516" i="2"/>
  <c r="AH445" i="2"/>
  <c r="AH574" i="2"/>
  <c r="AH465" i="2"/>
  <c r="AH484" i="2"/>
  <c r="AH525" i="2"/>
  <c r="AH515" i="2"/>
  <c r="AH259" i="2"/>
  <c r="AH512" i="2"/>
  <c r="AH555" i="2"/>
  <c r="AH696" i="2"/>
  <c r="AH601" i="2"/>
  <c r="AH272" i="2"/>
  <c r="AH400" i="2"/>
  <c r="AH541" i="2"/>
  <c r="AH644" i="2"/>
  <c r="AH420" i="2"/>
  <c r="AH226" i="2"/>
  <c r="AH393" i="2"/>
  <c r="AH298" i="2"/>
  <c r="AH675" i="2"/>
  <c r="AH388" i="2"/>
  <c r="AH674" i="2"/>
  <c r="AH678" i="2"/>
  <c r="AH611" i="2"/>
  <c r="AH688" i="2"/>
  <c r="AH691" i="2"/>
  <c r="AH712" i="2"/>
  <c r="AH718" i="2"/>
  <c r="AH633" i="2"/>
  <c r="AH660" i="2"/>
  <c r="AH681" i="2"/>
  <c r="AH722" i="2"/>
  <c r="AG449" i="2"/>
  <c r="AG556" i="2"/>
  <c r="AG657" i="2"/>
  <c r="AG147" i="2"/>
  <c r="AG325" i="2"/>
  <c r="AG219" i="2"/>
  <c r="AG603" i="2"/>
  <c r="AG362" i="2"/>
  <c r="AG638" i="2"/>
  <c r="AG498" i="2"/>
  <c r="AG361" i="2"/>
  <c r="AG495" i="2"/>
  <c r="AG124" i="2"/>
  <c r="AG392" i="2"/>
  <c r="AG369" i="2"/>
  <c r="AG288" i="2"/>
  <c r="AG188" i="2"/>
  <c r="AG139" i="2"/>
  <c r="AG672" i="2"/>
  <c r="AG436" i="2"/>
  <c r="AG68" i="2"/>
  <c r="AG419" i="2"/>
  <c r="AG346" i="2"/>
  <c r="AG190" i="2"/>
  <c r="AG135" i="2"/>
  <c r="AG108" i="2"/>
  <c r="AG536" i="2"/>
  <c r="AG559" i="2"/>
  <c r="AG715" i="2"/>
  <c r="AG330" i="2"/>
  <c r="AG127" i="2"/>
  <c r="AG78" i="2"/>
  <c r="AG40" i="2"/>
  <c r="AG634" i="2"/>
  <c r="AG66" i="2"/>
  <c r="AG591" i="2"/>
  <c r="AG253" i="2"/>
  <c r="AG25" i="2"/>
  <c r="AG547" i="2"/>
  <c r="AG381" i="2"/>
  <c r="AG290" i="2"/>
  <c r="AG423" i="2"/>
  <c r="AG116" i="2"/>
  <c r="AG252" i="2"/>
  <c r="AG9" i="2"/>
  <c r="AG52" i="2"/>
  <c r="AG173" i="2"/>
  <c r="AG594" i="2"/>
  <c r="AG282" i="2"/>
  <c r="AG220" i="2"/>
  <c r="AG87" i="2"/>
  <c r="AG444" i="2"/>
  <c r="AG526" i="2"/>
  <c r="AG35" i="2"/>
  <c r="AG319" i="2"/>
  <c r="AG502" i="2"/>
  <c r="AG144" i="2"/>
  <c r="AG364" i="2"/>
  <c r="AG154" i="2"/>
  <c r="AG466" i="2"/>
  <c r="AG658" i="2"/>
  <c r="AG156" i="2"/>
  <c r="AG299" i="2"/>
  <c r="AG159" i="2"/>
  <c r="AG273" i="2"/>
  <c r="AG336" i="2"/>
  <c r="AG96" i="2"/>
  <c r="AG97" i="2"/>
  <c r="AG4" i="2"/>
  <c r="AG370" i="2"/>
  <c r="AG514" i="2"/>
  <c r="AG427" i="2"/>
  <c r="AG153" i="2"/>
  <c r="AG342" i="2"/>
  <c r="AG169" i="2"/>
  <c r="AG578" i="2"/>
  <c r="AG494" i="2"/>
  <c r="AG109" i="2"/>
  <c r="AG551" i="2"/>
  <c r="AG519" i="2"/>
  <c r="AG293" i="2"/>
  <c r="AG254" i="2"/>
  <c r="AG301" i="2"/>
  <c r="AG59" i="2"/>
  <c r="AG260" i="2"/>
  <c r="AG50" i="2"/>
  <c r="AG281" i="2"/>
  <c r="AG100" i="2"/>
  <c r="AG167" i="2"/>
  <c r="AG6" i="2"/>
  <c r="AG125" i="2"/>
  <c r="AG286" i="2"/>
  <c r="AG15" i="2"/>
  <c r="AG620" i="2"/>
  <c r="AG223" i="2"/>
  <c r="AG230" i="2"/>
  <c r="AG148" i="2"/>
  <c r="AG533" i="2"/>
  <c r="AG10" i="2"/>
  <c r="AG510" i="2"/>
  <c r="AG430" i="2"/>
  <c r="AG486" i="2"/>
  <c r="AG149" i="2"/>
  <c r="AG213" i="2"/>
  <c r="AG343" i="2"/>
  <c r="AG341" i="2"/>
  <c r="AG450" i="2"/>
  <c r="AG588" i="2"/>
  <c r="AG300" i="2"/>
  <c r="AG200" i="2"/>
  <c r="AG334" i="2"/>
  <c r="AG425" i="2"/>
  <c r="AG374" i="2"/>
  <c r="AG347" i="2"/>
  <c r="AG172" i="2"/>
  <c r="AG283" i="2"/>
  <c r="AG81" i="2"/>
  <c r="AG205" i="2"/>
  <c r="AG165" i="2"/>
  <c r="AG429" i="2"/>
  <c r="AG70" i="2"/>
  <c r="AG175" i="2"/>
  <c r="AG86" i="2"/>
  <c r="AG63" i="2"/>
  <c r="AG163" i="2"/>
  <c r="AG567" i="2"/>
  <c r="AG231" i="2"/>
  <c r="AG64" i="2"/>
  <c r="AG710" i="2"/>
  <c r="AG114" i="2"/>
  <c r="AG2" i="2"/>
  <c r="AG209" i="2"/>
  <c r="AG335" i="2"/>
  <c r="AG201" i="2"/>
  <c r="AG79" i="2"/>
  <c r="AG7" i="2"/>
  <c r="AG358" i="2"/>
  <c r="AG467" i="2"/>
  <c r="AG297" i="2"/>
  <c r="AG323" i="2"/>
  <c r="AG447" i="2"/>
  <c r="AG489" i="2"/>
  <c r="AG368" i="2"/>
  <c r="AG434" i="2"/>
  <c r="AG565" i="2"/>
  <c r="AG629" i="2"/>
  <c r="AG378" i="2"/>
  <c r="AG527" i="2"/>
  <c r="AG183" i="2"/>
  <c r="AG37" i="2"/>
  <c r="AG161" i="2"/>
  <c r="AG16" i="2"/>
  <c r="AG468" i="2"/>
  <c r="AG528" i="2"/>
  <c r="AG89" i="2"/>
  <c r="AG461" i="2"/>
  <c r="AG645" i="2"/>
  <c r="AG529" i="2"/>
  <c r="AG44" i="2"/>
  <c r="AG573" i="2"/>
  <c r="AG270" i="2"/>
  <c r="AG600" i="2"/>
  <c r="AG602" i="2"/>
  <c r="AG457" i="2"/>
  <c r="AG171" i="2"/>
  <c r="AG233" i="2"/>
  <c r="AG408" i="2"/>
  <c r="AG246" i="2"/>
  <c r="AG157" i="2"/>
  <c r="AG61" i="2"/>
  <c r="AG709" i="2"/>
  <c r="AG243" i="2"/>
  <c r="AG353" i="2"/>
  <c r="AG217" i="2"/>
  <c r="AG365" i="2"/>
  <c r="AG618" i="2"/>
  <c r="AG198" i="2"/>
  <c r="AG548" i="2"/>
  <c r="AG376" i="2"/>
  <c r="AG158" i="2"/>
  <c r="AG443" i="2"/>
  <c r="AG524" i="2"/>
  <c r="AG690" i="2"/>
  <c r="AG702" i="2"/>
  <c r="AG398" i="2"/>
  <c r="AG77" i="2"/>
  <c r="AG234" i="2"/>
  <c r="AG122" i="2"/>
  <c r="AG608" i="2"/>
  <c r="AG130" i="2"/>
  <c r="AG422" i="2"/>
  <c r="AG421" i="2"/>
  <c r="AG389" i="2"/>
  <c r="AG129" i="2"/>
  <c r="AG119" i="2"/>
  <c r="AG310" i="2"/>
  <c r="AG564" i="2"/>
  <c r="AG616" i="2"/>
  <c r="AG538" i="2"/>
  <c r="AG375" i="2"/>
  <c r="AG714" i="2"/>
  <c r="AG563" i="2"/>
  <c r="AG530" i="2"/>
  <c r="AG106" i="2"/>
  <c r="AG137" i="2"/>
  <c r="AG371" i="2"/>
  <c r="AG62" i="2"/>
  <c r="AG225" i="2"/>
  <c r="AG23" i="2"/>
  <c r="AG485" i="2"/>
  <c r="AG543" i="2"/>
  <c r="AG390" i="2"/>
  <c r="AG196" i="2"/>
  <c r="AG294" i="2"/>
  <c r="AG65" i="2"/>
  <c r="AG132" i="2"/>
  <c r="AG418" i="2"/>
  <c r="AG31" i="2"/>
  <c r="AG534" i="2"/>
  <c r="AG382" i="2"/>
  <c r="AG571" i="2"/>
  <c r="AG193" i="2"/>
  <c r="AG490" i="2"/>
  <c r="AG177" i="2"/>
  <c r="AG617" i="2"/>
  <c r="AG499" i="2"/>
  <c r="AG508" i="2"/>
  <c r="AG372" i="2"/>
  <c r="AG383" i="2"/>
  <c r="AG117" i="2"/>
  <c r="AG496" i="2"/>
  <c r="AG413" i="2"/>
  <c r="AG394" i="2"/>
  <c r="AG321" i="2"/>
  <c r="AG5" i="2"/>
  <c r="AG28" i="2"/>
  <c r="AG92" i="2"/>
  <c r="AG404" i="2"/>
  <c r="AG441" i="2"/>
  <c r="AG732" i="2"/>
  <c r="AG705" i="2"/>
  <c r="AG192" i="2"/>
  <c r="AG411" i="2"/>
  <c r="AG8" i="2"/>
  <c r="AG592" i="2"/>
  <c r="AG210" i="2"/>
  <c r="AG464" i="2"/>
  <c r="AG410" i="2"/>
  <c r="AG185" i="2"/>
  <c r="AG121" i="2"/>
  <c r="AG507" i="2"/>
  <c r="AG599" i="2"/>
  <c r="AG458" i="2"/>
  <c r="AG493" i="2"/>
  <c r="AG73" i="2"/>
  <c r="AG521" i="2"/>
  <c r="AG586" i="2"/>
  <c r="AG385" i="2"/>
  <c r="AG91" i="2"/>
  <c r="AG250" i="2"/>
  <c r="AG146" i="2"/>
  <c r="AG278" i="2"/>
  <c r="AG120" i="2"/>
  <c r="AG191" i="2"/>
  <c r="AG247" i="2"/>
  <c r="AG296" i="2"/>
  <c r="AG481" i="2"/>
  <c r="AG580" i="2"/>
  <c r="AG102" i="2"/>
  <c r="AG42" i="2"/>
  <c r="AG264" i="2"/>
  <c r="AG731" i="2"/>
  <c r="AG612" i="2"/>
  <c r="AG19" i="2"/>
  <c r="AG649" i="2"/>
  <c r="AG69" i="2"/>
  <c r="AG604" i="2"/>
  <c r="AG455" i="2"/>
  <c r="AG654" i="2"/>
  <c r="AG54" i="2"/>
  <c r="AG228" i="2"/>
  <c r="AG160" i="2"/>
  <c r="AG373" i="2"/>
  <c r="AG613" i="2"/>
  <c r="AG98" i="2"/>
  <c r="AG277" i="2"/>
  <c r="AG235" i="2"/>
  <c r="AG566" i="2"/>
  <c r="AG150" i="2"/>
  <c r="AG549" i="2"/>
  <c r="AG182" i="2"/>
  <c r="AG48" i="2"/>
  <c r="AG417" i="2"/>
  <c r="AG640" i="2"/>
  <c r="AG478" i="2"/>
  <c r="AG222" i="2"/>
  <c r="AG67" i="2"/>
  <c r="AG479" i="2"/>
  <c r="AG695" i="2"/>
  <c r="AG456" i="2"/>
  <c r="AG509" i="2"/>
  <c r="AG324" i="2"/>
  <c r="AG452" i="2"/>
  <c r="AG152" i="2"/>
  <c r="AG395" i="2"/>
  <c r="AG406" i="2"/>
  <c r="AG560" i="2"/>
  <c r="AG29" i="2"/>
  <c r="AG20" i="2"/>
  <c r="AG532" i="2"/>
  <c r="AG728" i="2"/>
  <c r="AG17" i="2"/>
  <c r="AG291" i="2"/>
  <c r="AG57" i="2"/>
  <c r="AG663" i="2"/>
  <c r="AG642" i="2"/>
  <c r="AG261" i="2"/>
  <c r="AG207" i="2"/>
  <c r="AG595" i="2"/>
  <c r="AG126" i="2"/>
  <c r="AG386" i="2"/>
  <c r="AG178" i="2"/>
  <c r="AG606" i="2"/>
  <c r="AG280" i="2"/>
  <c r="AG60" i="2"/>
  <c r="AG215" i="2"/>
  <c r="AG537" i="2"/>
  <c r="AG309" i="2"/>
  <c r="AG58" i="2"/>
  <c r="AG237" i="2"/>
  <c r="AG473" i="2"/>
  <c r="AG351" i="2"/>
  <c r="AG76" i="2"/>
  <c r="AG384" i="2"/>
  <c r="AG255" i="2"/>
  <c r="AG51" i="2"/>
  <c r="AG407" i="2"/>
  <c r="AG552" i="2"/>
  <c r="AG218" i="2"/>
  <c r="AG43" i="2"/>
  <c r="AG12" i="2"/>
  <c r="AG653" i="2"/>
  <c r="AG546" i="2"/>
  <c r="AG492" i="2"/>
  <c r="AG26" i="2"/>
  <c r="AG180" i="2"/>
  <c r="AG307" i="2"/>
  <c r="AG142" i="2"/>
  <c r="AG317" i="2"/>
  <c r="AG647" i="2"/>
  <c r="AG635" i="2"/>
  <c r="AG206" i="2"/>
  <c r="AG432" i="2"/>
  <c r="AG607" i="2"/>
  <c r="AG118" i="2"/>
  <c r="AG184" i="2"/>
  <c r="AG311" i="2"/>
  <c r="AG348" i="2"/>
  <c r="AG211" i="2"/>
  <c r="AG614" i="2"/>
  <c r="AG38" i="2"/>
  <c r="AG439" i="2"/>
  <c r="AG306" i="2"/>
  <c r="AG316" i="2"/>
  <c r="AG189" i="2"/>
  <c r="AG134" i="2"/>
  <c r="AG221" i="2"/>
  <c r="AG589" i="2"/>
  <c r="AG491" i="2"/>
  <c r="AG666" i="2"/>
  <c r="AG176" i="2"/>
  <c r="AG725" i="2"/>
  <c r="AG451" i="2"/>
  <c r="AG174" i="2"/>
  <c r="AG333" i="2"/>
  <c r="AG682" i="2"/>
  <c r="AG487" i="2"/>
  <c r="AG596" i="2"/>
  <c r="AG249" i="2"/>
  <c r="AG256" i="2"/>
  <c r="AG239" i="2"/>
  <c r="AG558" i="2"/>
  <c r="AG308" i="2"/>
  <c r="AG356" i="2"/>
  <c r="AG181" i="2"/>
  <c r="AG110" i="2"/>
  <c r="AG414" i="2"/>
  <c r="AG716" i="2"/>
  <c r="AG179" i="2"/>
  <c r="AG593" i="2"/>
  <c r="AG415" i="2"/>
  <c r="AG624" i="2"/>
  <c r="AG105" i="2"/>
  <c r="AG262" i="2"/>
  <c r="AG539" i="2"/>
  <c r="AG503" i="2"/>
  <c r="AG34" i="2"/>
  <c r="AG501" i="2"/>
  <c r="AG575" i="2"/>
  <c r="AG3" i="2"/>
  <c r="AG433" i="2"/>
  <c r="AG271" i="2"/>
  <c r="AG505" i="2"/>
  <c r="AG664" i="2"/>
  <c r="AG72" i="2"/>
  <c r="AG30" i="2"/>
  <c r="AG360" i="2"/>
  <c r="AG349" i="2"/>
  <c r="AG292" i="2"/>
  <c r="AG572" i="2"/>
  <c r="AG71" i="2"/>
  <c r="AG242" i="2"/>
  <c r="AG459" i="2"/>
  <c r="AG359" i="2"/>
  <c r="AG248" i="2"/>
  <c r="AG522" i="2"/>
  <c r="AG719" i="2"/>
  <c r="AG85" i="2"/>
  <c r="AG357" i="2"/>
  <c r="AG251" i="2"/>
  <c r="AG208" i="2"/>
  <c r="AG315" i="2"/>
  <c r="AG267" i="2"/>
  <c r="AG727" i="2"/>
  <c r="AG438" i="2"/>
  <c r="AG517" i="2"/>
  <c r="AG287" i="2"/>
  <c r="AG472" i="2"/>
  <c r="AG90" i="2"/>
  <c r="AG535" i="2"/>
  <c r="AG661" i="2"/>
  <c r="AG569" i="2"/>
  <c r="AG111" i="2"/>
  <c r="AG33" i="2"/>
  <c r="AG655" i="2"/>
  <c r="AG554" i="2"/>
  <c r="AG363" i="2"/>
  <c r="AG95" i="2"/>
  <c r="AG151" i="2"/>
  <c r="AG570" i="2"/>
  <c r="AG462" i="2"/>
  <c r="AG544" i="2"/>
  <c r="AG258" i="2"/>
  <c r="AG263" i="2"/>
  <c r="AG412" i="2"/>
  <c r="AG426" i="2"/>
  <c r="AG168" i="2"/>
  <c r="AG75" i="2"/>
  <c r="AG80" i="2"/>
  <c r="AG275" i="2"/>
  <c r="AG424" i="2"/>
  <c r="AG27" i="2"/>
  <c r="AG609" i="2"/>
  <c r="AG313" i="2"/>
  <c r="AG726" i="2"/>
  <c r="AG366" i="2"/>
  <c r="AG518" i="2"/>
  <c r="AG504" i="2"/>
  <c r="AG276" i="2"/>
  <c r="AG391" i="2"/>
  <c r="AG665" i="2"/>
  <c r="AG304" i="2"/>
  <c r="AG500" i="2"/>
  <c r="AG22" i="2"/>
  <c r="AG46" i="2"/>
  <c r="AG431" i="2"/>
  <c r="AG650" i="2"/>
  <c r="AG590" i="2"/>
  <c r="AG212" i="2"/>
  <c r="AG476" i="2"/>
  <c r="AG45" i="2"/>
  <c r="AG265" i="2"/>
  <c r="AG488" i="2"/>
  <c r="AG405" i="2"/>
  <c r="AG274" i="2"/>
  <c r="AG639" i="2"/>
  <c r="AG99" i="2"/>
  <c r="AG523" i="2"/>
  <c r="AG561" i="2"/>
  <c r="AG579" i="2"/>
  <c r="AG636" i="2"/>
  <c r="AG240" i="2"/>
  <c r="AG506" i="2"/>
  <c r="AG377" i="2"/>
  <c r="AG671" i="2"/>
  <c r="AG354" i="2"/>
  <c r="AG82" i="2"/>
  <c r="AG615" i="2"/>
  <c r="AG511" i="2"/>
  <c r="AG723" i="2"/>
  <c r="AG480" i="2"/>
  <c r="AG435" i="2"/>
  <c r="AG402" i="2"/>
  <c r="AG355" i="2"/>
  <c r="AG338" i="2"/>
  <c r="AG56" i="2"/>
  <c r="AG224" i="2"/>
  <c r="AG199" i="2"/>
  <c r="AG55" i="2"/>
  <c r="AG53" i="2"/>
  <c r="AG241" i="2"/>
  <c r="AG289" i="2"/>
  <c r="AG651" i="2"/>
  <c r="AG269" i="2"/>
  <c r="AG668" i="2"/>
  <c r="AG694" i="2"/>
  <c r="AG305" i="2"/>
  <c r="AG482" i="2"/>
  <c r="AG352" i="2"/>
  <c r="AG162" i="2"/>
  <c r="AG320" i="2"/>
  <c r="AG628" i="2"/>
  <c r="AG83" i="2"/>
  <c r="AG329" i="2"/>
  <c r="AG36" i="2"/>
  <c r="AG662" i="2"/>
  <c r="AG623" i="2"/>
  <c r="AG676" i="2"/>
  <c r="AG187" i="2"/>
  <c r="AG698" i="2"/>
  <c r="AG619" i="2"/>
  <c r="AG692" i="2"/>
  <c r="AG557" i="2"/>
  <c r="AG104" i="2"/>
  <c r="AG697" i="2"/>
  <c r="AG155" i="2"/>
  <c r="AG463" i="2"/>
  <c r="AG453" i="2"/>
  <c r="AG101" i="2"/>
  <c r="AG708" i="2"/>
  <c r="AG268" i="2"/>
  <c r="AG214" i="2"/>
  <c r="AG84" i="2"/>
  <c r="AG380" i="2"/>
  <c r="AG401" i="2"/>
  <c r="AG470" i="2"/>
  <c r="AG145" i="2"/>
  <c r="AG513" i="2"/>
  <c r="AG553" i="2"/>
  <c r="AG345" i="2"/>
  <c r="AG216" i="2"/>
  <c r="AG685" i="2"/>
  <c r="AG202" i="2"/>
  <c r="AG477" i="2"/>
  <c r="AG131" i="2"/>
  <c r="AG303" i="2"/>
  <c r="AG238" i="2"/>
  <c r="AG232" i="2"/>
  <c r="AG625" i="2"/>
  <c r="AG621" i="2"/>
  <c r="AG88" i="2"/>
  <c r="AG409" i="2"/>
  <c r="AG331" i="2"/>
  <c r="AG632" i="2"/>
  <c r="AG123" i="2"/>
  <c r="AG648" i="2"/>
  <c r="AG203" i="2"/>
  <c r="AG140" i="2"/>
  <c r="AG138" i="2"/>
  <c r="AG141" i="2"/>
  <c r="AG706" i="2"/>
  <c r="AG454" i="2"/>
  <c r="AG337" i="2"/>
  <c r="AG584" i="2"/>
  <c r="AG542" i="2"/>
  <c r="AG583" i="2"/>
  <c r="AG437" i="2"/>
  <c r="AG707" i="2"/>
  <c r="AG641" i="2"/>
  <c r="AG266" i="2"/>
  <c r="AG103" i="2"/>
  <c r="AG729" i="2"/>
  <c r="AG598" i="2"/>
  <c r="AG107" i="2"/>
  <c r="AG326" i="2"/>
  <c r="AG652" i="2"/>
  <c r="AG440" i="2"/>
  <c r="AG112" i="2"/>
  <c r="AG577" i="2"/>
  <c r="AG469" i="2"/>
  <c r="AG497" i="2"/>
  <c r="AG630" i="2"/>
  <c r="AG229" i="2"/>
  <c r="AG115" i="2"/>
  <c r="AG284" i="2"/>
  <c r="AG285" i="2"/>
  <c r="AG446" i="2"/>
  <c r="AG314" i="2"/>
  <c r="AG673" i="2"/>
  <c r="AG403" i="2"/>
  <c r="AG396" i="2"/>
  <c r="AG684" i="2"/>
  <c r="AG428" i="2"/>
  <c r="AG194" i="2"/>
  <c r="AG516" i="2"/>
  <c r="AG445" i="2"/>
  <c r="AG574" i="2"/>
  <c r="AG626" i="2"/>
  <c r="AG610" i="2"/>
  <c r="AG339" i="2"/>
  <c r="AG568" i="2"/>
  <c r="AG465" i="2"/>
  <c r="AG484" i="2"/>
  <c r="AG525" i="2"/>
  <c r="AG515" i="2"/>
  <c r="AG259" i="2"/>
  <c r="AG581" i="2"/>
  <c r="AG350" i="2"/>
  <c r="AG166" i="2"/>
  <c r="AG471" i="2"/>
  <c r="AG512" i="2"/>
  <c r="AG555" i="2"/>
  <c r="AG696" i="2"/>
  <c r="AG601" i="2"/>
  <c r="AG272" i="2"/>
  <c r="AG686" i="2"/>
  <c r="AG328" i="2"/>
  <c r="AG399" i="2"/>
  <c r="AG631" i="2"/>
  <c r="AG400" i="2"/>
  <c r="AG541" i="2"/>
  <c r="AG644" i="2"/>
  <c r="AG420" i="2"/>
  <c r="AG226" i="2"/>
  <c r="AG322" i="2"/>
  <c r="AG701" i="2"/>
  <c r="AG585" i="2"/>
  <c r="AG393" i="2"/>
  <c r="AG298" i="2"/>
  <c r="AG675" i="2"/>
  <c r="AG388" i="2"/>
  <c r="AG674" i="2"/>
  <c r="AG730" i="2"/>
  <c r="AG545" i="2"/>
  <c r="AG531" i="2"/>
  <c r="AG678" i="2"/>
  <c r="AG611" i="2"/>
  <c r="AG688" i="2"/>
  <c r="AG691" i="2"/>
  <c r="AG712" i="2"/>
  <c r="AG587" i="2"/>
  <c r="AG704" i="2"/>
  <c r="AG683" i="2"/>
  <c r="AG718" i="2"/>
  <c r="AG633" i="2"/>
  <c r="AG660" i="2"/>
  <c r="AG681" i="2"/>
  <c r="AG722" i="2"/>
  <c r="AG700" i="2"/>
  <c r="AF556" i="2"/>
  <c r="AF657" i="2"/>
  <c r="AF147" i="2"/>
  <c r="AF325" i="2"/>
  <c r="AF219" i="2"/>
  <c r="AF603" i="2"/>
  <c r="AF362" i="2"/>
  <c r="AF638" i="2"/>
  <c r="AF498" i="2"/>
  <c r="AF361" i="2"/>
  <c r="AF670" i="2"/>
  <c r="AF124" i="2"/>
  <c r="AF392" i="2"/>
  <c r="AF369" i="2"/>
  <c r="AF288" i="2"/>
  <c r="AF188" i="2"/>
  <c r="AF139" i="2"/>
  <c r="AF672" i="2"/>
  <c r="AF436" i="2"/>
  <c r="AF68" i="2"/>
  <c r="AF419" i="2"/>
  <c r="AF13" i="2"/>
  <c r="AF190" i="2"/>
  <c r="AF135" i="2"/>
  <c r="AF108" i="2"/>
  <c r="AF536" i="2"/>
  <c r="AF559" i="2"/>
  <c r="AF715" i="2"/>
  <c r="AF330" i="2"/>
  <c r="AF127" i="2"/>
  <c r="AF78" i="2"/>
  <c r="AF40" i="2"/>
  <c r="AF143" i="2"/>
  <c r="AF66" i="2"/>
  <c r="AF591" i="2"/>
  <c r="AF253" i="2"/>
  <c r="AF25" i="2"/>
  <c r="AF547" i="2"/>
  <c r="AF381" i="2"/>
  <c r="AF290" i="2"/>
  <c r="AF423" i="2"/>
  <c r="AF116" i="2"/>
  <c r="AF252" i="2"/>
  <c r="AF113" i="2"/>
  <c r="AF52" i="2"/>
  <c r="AF173" i="2"/>
  <c r="AF594" i="2"/>
  <c r="AF282" i="2"/>
  <c r="AF220" i="2"/>
  <c r="AF87" i="2"/>
  <c r="AF444" i="2"/>
  <c r="AF526" i="2"/>
  <c r="AF35" i="2"/>
  <c r="AF319" i="2"/>
  <c r="AF164" i="2"/>
  <c r="AF144" i="2"/>
  <c r="AF364" i="2"/>
  <c r="AF154" i="2"/>
  <c r="AF466" i="2"/>
  <c r="AF658" i="2"/>
  <c r="AF156" i="2"/>
  <c r="AF299" i="2"/>
  <c r="AF159" i="2"/>
  <c r="AF273" i="2"/>
  <c r="AF336" i="2"/>
  <c r="AF197" i="2"/>
  <c r="AF97" i="2"/>
  <c r="AF4" i="2"/>
  <c r="AF370" i="2"/>
  <c r="AF514" i="2"/>
  <c r="AF427" i="2"/>
  <c r="AF153" i="2"/>
  <c r="AF342" i="2"/>
  <c r="AF169" i="2"/>
  <c r="AF578" i="2"/>
  <c r="AF494" i="2"/>
  <c r="AF622" i="2"/>
  <c r="AF551" i="2"/>
  <c r="AF519" i="2"/>
  <c r="AF293" i="2"/>
  <c r="AF254" i="2"/>
  <c r="AF301" i="2"/>
  <c r="AF59" i="2"/>
  <c r="AF260" i="2"/>
  <c r="AF50" i="2"/>
  <c r="AF281" i="2"/>
  <c r="AF100" i="2"/>
  <c r="AF39" i="2"/>
  <c r="AF6" i="2"/>
  <c r="AF125" i="2"/>
  <c r="AF286" i="2"/>
  <c r="AF15" i="2"/>
  <c r="AF620" i="2"/>
  <c r="AF223" i="2"/>
  <c r="AF230" i="2"/>
  <c r="AF148" i="2"/>
  <c r="AF533" i="2"/>
  <c r="AF10" i="2"/>
  <c r="AF74" i="2"/>
  <c r="AF430" i="2"/>
  <c r="AF486" i="2"/>
  <c r="AF149" i="2"/>
  <c r="AF213" i="2"/>
  <c r="AF343" i="2"/>
  <c r="AF341" i="2"/>
  <c r="AF450" i="2"/>
  <c r="AF588" i="2"/>
  <c r="AF300" i="2"/>
  <c r="AF200" i="2"/>
  <c r="AF279" i="2"/>
  <c r="AF425" i="2"/>
  <c r="AF374" i="2"/>
  <c r="AF347" i="2"/>
  <c r="AF172" i="2"/>
  <c r="AF283" i="2"/>
  <c r="AF81" i="2"/>
  <c r="AF205" i="2"/>
  <c r="AF165" i="2"/>
  <c r="AF429" i="2"/>
  <c r="AF70" i="2"/>
  <c r="AF32" i="2"/>
  <c r="AF86" i="2"/>
  <c r="AF63" i="2"/>
  <c r="AF163" i="2"/>
  <c r="AF567" i="2"/>
  <c r="AF231" i="2"/>
  <c r="AF64" i="2"/>
  <c r="AF710" i="2"/>
  <c r="AF114" i="2"/>
  <c r="AF2" i="2"/>
  <c r="AF209" i="2"/>
  <c r="AF133" i="2"/>
  <c r="AF201" i="2"/>
  <c r="AF79" i="2"/>
  <c r="AF7" i="2"/>
  <c r="AF358" i="2"/>
  <c r="AF467" i="2"/>
  <c r="AF297" i="2"/>
  <c r="AF323" i="2"/>
  <c r="AF447" i="2"/>
  <c r="AF489" i="2"/>
  <c r="AF368" i="2"/>
  <c r="AF720" i="2"/>
  <c r="AF565" i="2"/>
  <c r="AF629" i="2"/>
  <c r="AF378" i="2"/>
  <c r="AF527" i="2"/>
  <c r="AF183" i="2"/>
  <c r="AF37" i="2"/>
  <c r="AF161" i="2"/>
  <c r="AF16" i="2"/>
  <c r="AF468" i="2"/>
  <c r="AF528" i="2"/>
  <c r="AF204" i="2"/>
  <c r="AF461" i="2"/>
  <c r="AF645" i="2"/>
  <c r="AF529" i="2"/>
  <c r="AF44" i="2"/>
  <c r="AF573" i="2"/>
  <c r="AF270" i="2"/>
  <c r="AF600" i="2"/>
  <c r="AF602" i="2"/>
  <c r="AF457" i="2"/>
  <c r="AF171" i="2"/>
  <c r="AF14" i="2"/>
  <c r="AF408" i="2"/>
  <c r="AF246" i="2"/>
  <c r="AF157" i="2"/>
  <c r="AF61" i="2"/>
  <c r="AF709" i="2"/>
  <c r="AF243" i="2"/>
  <c r="AF353" i="2"/>
  <c r="AF217" i="2"/>
  <c r="AF365" i="2"/>
  <c r="AF618" i="2"/>
  <c r="AF637" i="2"/>
  <c r="AF548" i="2"/>
  <c r="AF376" i="2"/>
  <c r="AF158" i="2"/>
  <c r="AF443" i="2"/>
  <c r="AF524" i="2"/>
  <c r="AF690" i="2"/>
  <c r="AF702" i="2"/>
  <c r="AF398" i="2"/>
  <c r="AF77" i="2"/>
  <c r="AF234" i="2"/>
  <c r="AF520" i="2"/>
  <c r="AF608" i="2"/>
  <c r="AF130" i="2"/>
  <c r="AF422" i="2"/>
  <c r="AF421" i="2"/>
  <c r="AF389" i="2"/>
  <c r="AF129" i="2"/>
  <c r="AF119" i="2"/>
  <c r="AF310" i="2"/>
  <c r="AF564" i="2"/>
  <c r="AF616" i="2"/>
  <c r="AF344" i="2"/>
  <c r="AF375" i="2"/>
  <c r="AF714" i="2"/>
  <c r="AF563" i="2"/>
  <c r="AF530" i="2"/>
  <c r="AF106" i="2"/>
  <c r="AF137" i="2"/>
  <c r="AF371" i="2"/>
  <c r="AF62" i="2"/>
  <c r="AF225" i="2"/>
  <c r="AF23" i="2"/>
  <c r="AF687" i="2"/>
  <c r="AF543" i="2"/>
  <c r="AF390" i="2"/>
  <c r="AF196" i="2"/>
  <c r="AF294" i="2"/>
  <c r="AF65" i="2"/>
  <c r="AF132" i="2"/>
  <c r="AF418" i="2"/>
  <c r="AF31" i="2"/>
  <c r="AF534" i="2"/>
  <c r="AF382" i="2"/>
  <c r="AF724" i="2"/>
  <c r="AF193" i="2"/>
  <c r="AF490" i="2"/>
  <c r="AF177" i="2"/>
  <c r="AF617" i="2"/>
  <c r="AF499" i="2"/>
  <c r="AF508" i="2"/>
  <c r="AF372" i="2"/>
  <c r="AF383" i="2"/>
  <c r="AF117" i="2"/>
  <c r="AF496" i="2"/>
  <c r="AF21" i="2"/>
  <c r="AF394" i="2"/>
  <c r="AF321" i="2"/>
  <c r="AF5" i="2"/>
  <c r="AF28" i="2"/>
  <c r="AF92" i="2"/>
  <c r="AF404" i="2"/>
  <c r="AF441" i="2"/>
  <c r="AF732" i="2"/>
  <c r="AF705" i="2"/>
  <c r="AF192" i="2"/>
  <c r="AF387" i="2"/>
  <c r="AF8" i="2"/>
  <c r="AF592" i="2"/>
  <c r="AF210" i="2"/>
  <c r="AF464" i="2"/>
  <c r="AF410" i="2"/>
  <c r="AF185" i="2"/>
  <c r="AF121" i="2"/>
  <c r="AF507" i="2"/>
  <c r="AF599" i="2"/>
  <c r="AF458" i="2"/>
  <c r="AF679" i="2"/>
  <c r="AF73" i="2"/>
  <c r="AF521" i="2"/>
  <c r="AF586" i="2"/>
  <c r="AF385" i="2"/>
  <c r="AF91" i="2"/>
  <c r="AF250" i="2"/>
  <c r="AF146" i="2"/>
  <c r="AF278" i="2"/>
  <c r="AF120" i="2"/>
  <c r="AF191" i="2"/>
  <c r="AF367" i="2"/>
  <c r="AF296" i="2"/>
  <c r="AF481" i="2"/>
  <c r="AF580" i="2"/>
  <c r="AF102" i="2"/>
  <c r="AF42" i="2"/>
  <c r="AF264" i="2"/>
  <c r="AF731" i="2"/>
  <c r="AF612" i="2"/>
  <c r="AF19" i="2"/>
  <c r="AF649" i="2"/>
  <c r="AF327" i="2"/>
  <c r="AF604" i="2"/>
  <c r="AF455" i="2"/>
  <c r="AF654" i="2"/>
  <c r="AF54" i="2"/>
  <c r="AF228" i="2"/>
  <c r="AF160" i="2"/>
  <c r="AF373" i="2"/>
  <c r="AF613" i="2"/>
  <c r="AF98" i="2"/>
  <c r="AF277" i="2"/>
  <c r="AF195" i="2"/>
  <c r="AF566" i="2"/>
  <c r="AF150" i="2"/>
  <c r="AF549" i="2"/>
  <c r="AF182" i="2"/>
  <c r="AF48" i="2"/>
  <c r="AF417" i="2"/>
  <c r="AF640" i="2"/>
  <c r="AF478" i="2"/>
  <c r="AF222" i="2"/>
  <c r="AF67" i="2"/>
  <c r="AF136" i="2"/>
  <c r="AF695" i="2"/>
  <c r="AF456" i="2"/>
  <c r="AF509" i="2"/>
  <c r="AF324" i="2"/>
  <c r="AF452" i="2"/>
  <c r="AF152" i="2"/>
  <c r="AF395" i="2"/>
  <c r="AF406" i="2"/>
  <c r="AF560" i="2"/>
  <c r="AF29" i="2"/>
  <c r="AF24" i="2"/>
  <c r="AF532" i="2"/>
  <c r="AF728" i="2"/>
  <c r="AF17" i="2"/>
  <c r="AF291" i="2"/>
  <c r="AF57" i="2"/>
  <c r="AF663" i="2"/>
  <c r="AF642" i="2"/>
  <c r="AF261" i="2"/>
  <c r="AF207" i="2"/>
  <c r="AF595" i="2"/>
  <c r="AF340" i="2"/>
  <c r="AF386" i="2"/>
  <c r="AF178" i="2"/>
  <c r="AF606" i="2"/>
  <c r="AF280" i="2"/>
  <c r="AF60" i="2"/>
  <c r="AF215" i="2"/>
  <c r="AF537" i="2"/>
  <c r="AF309" i="2"/>
  <c r="AF58" i="2"/>
  <c r="AF237" i="2"/>
  <c r="AF94" i="2"/>
  <c r="AF351" i="2"/>
  <c r="AF76" i="2"/>
  <c r="AF384" i="2"/>
  <c r="AF255" i="2"/>
  <c r="AF51" i="2"/>
  <c r="AF407" i="2"/>
  <c r="AF552" i="2"/>
  <c r="AF218" i="2"/>
  <c r="AF43" i="2"/>
  <c r="AF12" i="2"/>
  <c r="AF397" i="2"/>
  <c r="AF546" i="2"/>
  <c r="AF492" i="2"/>
  <c r="AF26" i="2"/>
  <c r="AF180" i="2"/>
  <c r="AF307" i="2"/>
  <c r="AF142" i="2"/>
  <c r="AF317" i="2"/>
  <c r="AF647" i="2"/>
  <c r="AF635" i="2"/>
  <c r="AF206" i="2"/>
  <c r="AF448" i="2"/>
  <c r="AF607" i="2"/>
  <c r="AF118" i="2"/>
  <c r="AF184" i="2"/>
  <c r="AF311" i="2"/>
  <c r="AF348" i="2"/>
  <c r="AF211" i="2"/>
  <c r="AF614" i="2"/>
  <c r="AF38" i="2"/>
  <c r="AF439" i="2"/>
  <c r="AF306" i="2"/>
  <c r="AF47" i="2"/>
  <c r="AF189" i="2"/>
  <c r="AF134" i="2"/>
  <c r="AF221" i="2"/>
  <c r="AF589" i="2"/>
  <c r="AF491" i="2"/>
  <c r="AF666" i="2"/>
  <c r="AF176" i="2"/>
  <c r="AF725" i="2"/>
  <c r="AF451" i="2"/>
  <c r="AF174" i="2"/>
  <c r="AF170" i="2"/>
  <c r="AF682" i="2"/>
  <c r="AF487" i="2"/>
  <c r="AF596" i="2"/>
  <c r="AF249" i="2"/>
  <c r="AF256" i="2"/>
  <c r="AF239" i="2"/>
  <c r="AF558" i="2"/>
  <c r="AF308" i="2"/>
  <c r="AF356" i="2"/>
  <c r="AF181" i="2"/>
  <c r="AF680" i="2"/>
  <c r="AF414" i="2"/>
  <c r="AF716" i="2"/>
  <c r="AF179" i="2"/>
  <c r="AF593" i="2"/>
  <c r="AF415" i="2"/>
  <c r="AF624" i="2"/>
  <c r="AF105" i="2"/>
  <c r="AF262" i="2"/>
  <c r="AF539" i="2"/>
  <c r="AF503" i="2"/>
  <c r="AF18" i="2"/>
  <c r="AF501" i="2"/>
  <c r="AF575" i="2"/>
  <c r="AF3" i="2"/>
  <c r="AF433" i="2"/>
  <c r="AF271" i="2"/>
  <c r="AF505" i="2"/>
  <c r="AF664" i="2"/>
  <c r="AF72" i="2"/>
  <c r="AF30" i="2"/>
  <c r="AF360" i="2"/>
  <c r="AF41" i="2"/>
  <c r="AF292" i="2"/>
  <c r="AF572" i="2"/>
  <c r="AF71" i="2"/>
  <c r="AF242" i="2"/>
  <c r="AF459" i="2"/>
  <c r="AF359" i="2"/>
  <c r="AF248" i="2"/>
  <c r="AF522" i="2"/>
  <c r="AF719" i="2"/>
  <c r="AF85" i="2"/>
  <c r="AF582" i="2"/>
  <c r="AF251" i="2"/>
  <c r="AF208" i="2"/>
  <c r="AF315" i="2"/>
  <c r="AF267" i="2"/>
  <c r="AF727" i="2"/>
  <c r="AF438" i="2"/>
  <c r="AF517" i="2"/>
  <c r="AF287" i="2"/>
  <c r="AF472" i="2"/>
  <c r="AF90" i="2"/>
  <c r="AF186" i="2"/>
  <c r="AF661" i="2"/>
  <c r="AF569" i="2"/>
  <c r="AF111" i="2"/>
  <c r="AF33" i="2"/>
  <c r="AF655" i="2"/>
  <c r="AF554" i="2"/>
  <c r="AF363" i="2"/>
  <c r="AF95" i="2"/>
  <c r="AF151" i="2"/>
  <c r="AF570" i="2"/>
  <c r="AF379" i="2"/>
  <c r="AF544" i="2"/>
  <c r="AF258" i="2"/>
  <c r="AF263" i="2"/>
  <c r="AF412" i="2"/>
  <c r="AF426" i="2"/>
  <c r="AF168" i="2"/>
  <c r="AF75" i="2"/>
  <c r="AF80" i="2"/>
  <c r="AF275" i="2"/>
  <c r="AF424" i="2"/>
  <c r="AF11" i="2"/>
  <c r="AF609" i="2"/>
  <c r="AF313" i="2"/>
  <c r="AF726" i="2"/>
  <c r="AF366" i="2"/>
  <c r="AF518" i="2"/>
  <c r="AF504" i="2"/>
  <c r="AF276" i="2"/>
  <c r="AF391" i="2"/>
  <c r="AF304" i="2"/>
  <c r="AF312" i="2"/>
  <c r="AF22" i="2"/>
  <c r="AF46" i="2"/>
  <c r="AF431" i="2"/>
  <c r="AF650" i="2"/>
  <c r="AF590" i="2"/>
  <c r="AF212" i="2"/>
  <c r="AF476" i="2"/>
  <c r="AF45" i="2"/>
  <c r="AF488" i="2"/>
  <c r="AF274" i="2"/>
  <c r="AF639" i="2"/>
  <c r="AF99" i="2"/>
  <c r="AF523" i="2"/>
  <c r="AF561" i="2"/>
  <c r="AF579" i="2"/>
  <c r="AF636" i="2"/>
  <c r="AF240" i="2"/>
  <c r="AF377" i="2"/>
  <c r="AF354" i="2"/>
  <c r="AF82" i="2"/>
  <c r="AF615" i="2"/>
  <c r="AF511" i="2"/>
  <c r="AF723" i="2"/>
  <c r="AF480" i="2"/>
  <c r="AF435" i="2"/>
  <c r="AF402" i="2"/>
  <c r="AF338" i="2"/>
  <c r="AF224" i="2"/>
  <c r="AF199" i="2"/>
  <c r="AF55" i="2"/>
  <c r="AF53" i="2"/>
  <c r="AF241" i="2"/>
  <c r="AF289" i="2"/>
  <c r="AF651" i="2"/>
  <c r="AF269" i="2"/>
  <c r="AF694" i="2"/>
  <c r="AF482" i="2"/>
  <c r="AF352" i="2"/>
  <c r="AF162" i="2"/>
  <c r="AF320" i="2"/>
  <c r="AF628" i="2"/>
  <c r="AF83" i="2"/>
  <c r="AF329" i="2"/>
  <c r="AF36" i="2"/>
  <c r="AF623" i="2"/>
  <c r="AF187" i="2"/>
  <c r="AF698" i="2"/>
  <c r="AF619" i="2"/>
  <c r="AF692" i="2"/>
  <c r="AF557" i="2"/>
  <c r="AF104" i="2"/>
  <c r="AF697" i="2"/>
  <c r="AF155" i="2"/>
  <c r="AF453" i="2"/>
  <c r="AF708" i="2"/>
  <c r="AF268" i="2"/>
  <c r="AF214" i="2"/>
  <c r="AF84" i="2"/>
  <c r="AF380" i="2"/>
  <c r="AF401" i="2"/>
  <c r="AF470" i="2"/>
  <c r="AF145" i="2"/>
  <c r="AF553" i="2"/>
  <c r="AF216" i="2"/>
  <c r="AF685" i="2"/>
  <c r="AF202" i="2"/>
  <c r="AF477" i="2"/>
  <c r="AF131" i="2"/>
  <c r="AF303" i="2"/>
  <c r="AF238" i="2"/>
  <c r="AF232" i="2"/>
  <c r="AF621" i="2"/>
  <c r="AF409" i="2"/>
  <c r="AF331" i="2"/>
  <c r="AF632" i="2"/>
  <c r="AF123" i="2"/>
  <c r="AF648" i="2"/>
  <c r="AF203" i="2"/>
  <c r="AF140" i="2"/>
  <c r="AF138" i="2"/>
  <c r="AF706" i="2"/>
  <c r="AF337" i="2"/>
  <c r="AF584" i="2"/>
  <c r="AF542" i="2"/>
  <c r="AF583" i="2"/>
  <c r="AF437" i="2"/>
  <c r="AF707" i="2"/>
  <c r="AF656" i="2"/>
  <c r="AF641" i="2"/>
  <c r="AF103" i="2"/>
  <c r="AF598" i="2"/>
  <c r="AF107" i="2"/>
  <c r="AF326" i="2"/>
  <c r="AF652" i="2"/>
  <c r="AF440" i="2"/>
  <c r="AF112" i="2"/>
  <c r="AF693" i="2"/>
  <c r="AF577" i="2"/>
  <c r="AF497" i="2"/>
  <c r="AF229" i="2"/>
  <c r="AF115" i="2"/>
  <c r="AF245" i="2"/>
  <c r="AF284" i="2"/>
  <c r="AF285" i="2"/>
  <c r="AF446" i="2"/>
  <c r="AF677" i="2"/>
  <c r="AF314" i="2"/>
  <c r="AF403" i="2"/>
  <c r="AF684" i="2"/>
  <c r="AF428" i="2"/>
  <c r="AF703" i="2"/>
  <c r="AF194" i="2"/>
  <c r="AF516" i="2"/>
  <c r="AF445" i="2"/>
  <c r="AF295" i="2"/>
  <c r="AF574" i="2"/>
  <c r="AF610" i="2"/>
  <c r="AF568" i="2"/>
  <c r="AF465" i="2"/>
  <c r="AF244" i="2"/>
  <c r="AF484" i="2"/>
  <c r="AF525" i="2"/>
  <c r="AF515" i="2"/>
  <c r="AF483" i="2"/>
  <c r="AF259" i="2"/>
  <c r="AF350" i="2"/>
  <c r="AF471" i="2"/>
  <c r="AF512" i="2"/>
  <c r="AF562" i="2"/>
  <c r="AF555" i="2"/>
  <c r="AF696" i="2"/>
  <c r="AF601" i="2"/>
  <c r="AF236" i="2"/>
  <c r="AF272" i="2"/>
  <c r="AF328" i="2"/>
  <c r="AF631" i="2"/>
  <c r="AF400" i="2"/>
  <c r="AF597" i="2"/>
  <c r="AF541" i="2"/>
  <c r="AF644" i="2"/>
  <c r="AF420" i="2"/>
  <c r="AF332" i="2"/>
  <c r="AF226" i="2"/>
  <c r="AF322" i="2"/>
  <c r="AF585" i="2"/>
  <c r="AF393" i="2"/>
  <c r="AF442" i="2"/>
  <c r="AF298" i="2"/>
  <c r="AF675" i="2"/>
  <c r="AF388" i="2"/>
  <c r="AF711" i="2"/>
  <c r="AF674" i="2"/>
  <c r="AF730" i="2"/>
  <c r="AF531" i="2"/>
  <c r="AF678" i="2"/>
  <c r="AF646" i="2"/>
  <c r="AF611" i="2"/>
  <c r="AF688" i="2"/>
  <c r="AF691" i="2"/>
  <c r="AF713" i="2"/>
  <c r="AF712" i="2"/>
  <c r="AF587" i="2"/>
  <c r="AF683" i="2"/>
  <c r="AF718" i="2"/>
  <c r="AF689" i="2"/>
  <c r="AF633" i="2"/>
  <c r="AF660" i="2"/>
  <c r="AF681" i="2"/>
  <c r="AF643" i="2"/>
  <c r="AF722" i="2"/>
  <c r="AF700" i="2"/>
  <c r="AE556" i="2"/>
  <c r="AE657" i="2"/>
  <c r="AE147" i="2"/>
  <c r="AE325" i="2"/>
  <c r="AE219" i="2"/>
  <c r="AE603" i="2"/>
  <c r="AE362" i="2"/>
  <c r="AE638" i="2"/>
  <c r="AE498" i="2"/>
  <c r="AE361" i="2"/>
  <c r="AE495" i="2"/>
  <c r="AE124" i="2"/>
  <c r="AE392" i="2"/>
  <c r="AE369" i="2"/>
  <c r="AE288" i="2"/>
  <c r="AE188" i="2"/>
  <c r="AE139" i="2"/>
  <c r="AE672" i="2"/>
  <c r="AE436" i="2"/>
  <c r="AE68" i="2"/>
  <c r="AE419" i="2"/>
  <c r="AE346" i="2"/>
  <c r="AE190" i="2"/>
  <c r="AE135" i="2"/>
  <c r="AE108" i="2"/>
  <c r="AE536" i="2"/>
  <c r="AE559" i="2"/>
  <c r="AE715" i="2"/>
  <c r="AE330" i="2"/>
  <c r="AE127" i="2"/>
  <c r="AE78" i="2"/>
  <c r="AE40" i="2"/>
  <c r="AE634" i="2"/>
  <c r="AE66" i="2"/>
  <c r="AE591" i="2"/>
  <c r="AE253" i="2"/>
  <c r="AE25" i="2"/>
  <c r="AE547" i="2"/>
  <c r="AE381" i="2"/>
  <c r="AE290" i="2"/>
  <c r="AE423" i="2"/>
  <c r="AE116" i="2"/>
  <c r="AE252" i="2"/>
  <c r="AE9" i="2"/>
  <c r="AE52" i="2"/>
  <c r="AE173" i="2"/>
  <c r="AE594" i="2"/>
  <c r="AE282" i="2"/>
  <c r="AE220" i="2"/>
  <c r="AE87" i="2"/>
  <c r="AE444" i="2"/>
  <c r="AE526" i="2"/>
  <c r="AE35" i="2"/>
  <c r="AE319" i="2"/>
  <c r="AE502" i="2"/>
  <c r="AE144" i="2"/>
  <c r="AE364" i="2"/>
  <c r="AE154" i="2"/>
  <c r="AE466" i="2"/>
  <c r="AE658" i="2"/>
  <c r="AE156" i="2"/>
  <c r="AE299" i="2"/>
  <c r="AE159" i="2"/>
  <c r="AE273" i="2"/>
  <c r="AE336" i="2"/>
  <c r="AE96" i="2"/>
  <c r="AE97" i="2"/>
  <c r="AE4" i="2"/>
  <c r="AE370" i="2"/>
  <c r="AE514" i="2"/>
  <c r="AE427" i="2"/>
  <c r="AE153" i="2"/>
  <c r="AE342" i="2"/>
  <c r="AE169" i="2"/>
  <c r="AE578" i="2"/>
  <c r="AE494" i="2"/>
  <c r="AE109" i="2"/>
  <c r="AE551" i="2"/>
  <c r="AE519" i="2"/>
  <c r="AE293" i="2"/>
  <c r="AE254" i="2"/>
  <c r="AE301" i="2"/>
  <c r="AE59" i="2"/>
  <c r="AE260" i="2"/>
  <c r="AE50" i="2"/>
  <c r="AE281" i="2"/>
  <c r="AE100" i="2"/>
  <c r="AE167" i="2"/>
  <c r="AE6" i="2"/>
  <c r="AE125" i="2"/>
  <c r="AE286" i="2"/>
  <c r="AE15" i="2"/>
  <c r="AE620" i="2"/>
  <c r="AE223" i="2"/>
  <c r="AE230" i="2"/>
  <c r="AE148" i="2"/>
  <c r="AE533" i="2"/>
  <c r="AE10" i="2"/>
  <c r="AE510" i="2"/>
  <c r="AE430" i="2"/>
  <c r="AE486" i="2"/>
  <c r="AE149" i="2"/>
  <c r="AE213" i="2"/>
  <c r="AE343" i="2"/>
  <c r="AE341" i="2"/>
  <c r="AE450" i="2"/>
  <c r="AE588" i="2"/>
  <c r="AE300" i="2"/>
  <c r="AE200" i="2"/>
  <c r="AE334" i="2"/>
  <c r="AE425" i="2"/>
  <c r="AE374" i="2"/>
  <c r="AE347" i="2"/>
  <c r="AE172" i="2"/>
  <c r="AE283" i="2"/>
  <c r="AE81" i="2"/>
  <c r="AE205" i="2"/>
  <c r="AE165" i="2"/>
  <c r="AE429" i="2"/>
  <c r="AE70" i="2"/>
  <c r="AE175" i="2"/>
  <c r="AE86" i="2"/>
  <c r="AE63" i="2"/>
  <c r="AE163" i="2"/>
  <c r="AE567" i="2"/>
  <c r="AE231" i="2"/>
  <c r="AE64" i="2"/>
  <c r="AE710" i="2"/>
  <c r="AE114" i="2"/>
  <c r="AE2" i="2"/>
  <c r="AE209" i="2"/>
  <c r="AE335" i="2"/>
  <c r="AE201" i="2"/>
  <c r="AE79" i="2"/>
  <c r="AE7" i="2"/>
  <c r="AE358" i="2"/>
  <c r="AE467" i="2"/>
  <c r="AE297" i="2"/>
  <c r="AE323" i="2"/>
  <c r="AE447" i="2"/>
  <c r="AE489" i="2"/>
  <c r="AE368" i="2"/>
  <c r="AE434" i="2"/>
  <c r="AE565" i="2"/>
  <c r="AE629" i="2"/>
  <c r="AE378" i="2"/>
  <c r="AE527" i="2"/>
  <c r="AE183" i="2"/>
  <c r="AE37" i="2"/>
  <c r="AE161" i="2"/>
  <c r="AE16" i="2"/>
  <c r="AE468" i="2"/>
  <c r="AE528" i="2"/>
  <c r="AE89" i="2"/>
  <c r="AE461" i="2"/>
  <c r="AE645" i="2"/>
  <c r="AE529" i="2"/>
  <c r="AE44" i="2"/>
  <c r="AE573" i="2"/>
  <c r="AE270" i="2"/>
  <c r="AE600" i="2"/>
  <c r="AE602" i="2"/>
  <c r="AE457" i="2"/>
  <c r="AE171" i="2"/>
  <c r="AE233" i="2"/>
  <c r="AE408" i="2"/>
  <c r="AE246" i="2"/>
  <c r="AE157" i="2"/>
  <c r="AE61" i="2"/>
  <c r="AE709" i="2"/>
  <c r="AE243" i="2"/>
  <c r="AE353" i="2"/>
  <c r="AE217" i="2"/>
  <c r="AE365" i="2"/>
  <c r="AE618" i="2"/>
  <c r="AE198" i="2"/>
  <c r="AE548" i="2"/>
  <c r="AE376" i="2"/>
  <c r="AE158" i="2"/>
  <c r="AE443" i="2"/>
  <c r="AE524" i="2"/>
  <c r="AE690" i="2"/>
  <c r="AE702" i="2"/>
  <c r="AE398" i="2"/>
  <c r="AE77" i="2"/>
  <c r="AE234" i="2"/>
  <c r="AE122" i="2"/>
  <c r="AE608" i="2"/>
  <c r="AE130" i="2"/>
  <c r="AE422" i="2"/>
  <c r="AE421" i="2"/>
  <c r="AE389" i="2"/>
  <c r="AE129" i="2"/>
  <c r="AE119" i="2"/>
  <c r="AE310" i="2"/>
  <c r="AE564" i="2"/>
  <c r="AE616" i="2"/>
  <c r="AE538" i="2"/>
  <c r="AE375" i="2"/>
  <c r="AE714" i="2"/>
  <c r="AE563" i="2"/>
  <c r="AE530" i="2"/>
  <c r="AE106" i="2"/>
  <c r="AE137" i="2"/>
  <c r="AE371" i="2"/>
  <c r="AE62" i="2"/>
  <c r="AE225" i="2"/>
  <c r="AE23" i="2"/>
  <c r="AE485" i="2"/>
  <c r="AE543" i="2"/>
  <c r="AE390" i="2"/>
  <c r="AE196" i="2"/>
  <c r="AE294" i="2"/>
  <c r="AE65" i="2"/>
  <c r="AE132" i="2"/>
  <c r="AE418" i="2"/>
  <c r="AE31" i="2"/>
  <c r="AE534" i="2"/>
  <c r="AE382" i="2"/>
  <c r="AE571" i="2"/>
  <c r="AE193" i="2"/>
  <c r="AE490" i="2"/>
  <c r="AE177" i="2"/>
  <c r="AE617" i="2"/>
  <c r="AE499" i="2"/>
  <c r="AE508" i="2"/>
  <c r="AE372" i="2"/>
  <c r="AE383" i="2"/>
  <c r="AE117" i="2"/>
  <c r="AE496" i="2"/>
  <c r="AE413" i="2"/>
  <c r="AE394" i="2"/>
  <c r="AE321" i="2"/>
  <c r="AE5" i="2"/>
  <c r="AE28" i="2"/>
  <c r="AE92" i="2"/>
  <c r="AE404" i="2"/>
  <c r="AE441" i="2"/>
  <c r="AE732" i="2"/>
  <c r="AE705" i="2"/>
  <c r="AE192" i="2"/>
  <c r="AE411" i="2"/>
  <c r="AE8" i="2"/>
  <c r="AE592" i="2"/>
  <c r="AE210" i="2"/>
  <c r="AE464" i="2"/>
  <c r="AE410" i="2"/>
  <c r="AE185" i="2"/>
  <c r="AE121" i="2"/>
  <c r="AE507" i="2"/>
  <c r="AE599" i="2"/>
  <c r="AE458" i="2"/>
  <c r="AE493" i="2"/>
  <c r="AE73" i="2"/>
  <c r="AE521" i="2"/>
  <c r="AE586" i="2"/>
  <c r="AE385" i="2"/>
  <c r="AE91" i="2"/>
  <c r="AE250" i="2"/>
  <c r="AE146" i="2"/>
  <c r="AE278" i="2"/>
  <c r="AE120" i="2"/>
  <c r="AE191" i="2"/>
  <c r="AE247" i="2"/>
  <c r="AE296" i="2"/>
  <c r="AE481" i="2"/>
  <c r="AE580" i="2"/>
  <c r="AE102" i="2"/>
  <c r="AE42" i="2"/>
  <c r="AE264" i="2"/>
  <c r="AE731" i="2"/>
  <c r="AE612" i="2"/>
  <c r="AE19" i="2"/>
  <c r="AE649" i="2"/>
  <c r="AE69" i="2"/>
  <c r="AE604" i="2"/>
  <c r="AE455" i="2"/>
  <c r="AE654" i="2"/>
  <c r="AE54" i="2"/>
  <c r="AE228" i="2"/>
  <c r="AE160" i="2"/>
  <c r="AE373" i="2"/>
  <c r="AE613" i="2"/>
  <c r="AE98" i="2"/>
  <c r="AE277" i="2"/>
  <c r="AE235" i="2"/>
  <c r="AE566" i="2"/>
  <c r="AE150" i="2"/>
  <c r="AE549" i="2"/>
  <c r="AE182" i="2"/>
  <c r="AE48" i="2"/>
  <c r="AE417" i="2"/>
  <c r="AE640" i="2"/>
  <c r="AE478" i="2"/>
  <c r="AE222" i="2"/>
  <c r="AE67" i="2"/>
  <c r="AE479" i="2"/>
  <c r="AE695" i="2"/>
  <c r="AE456" i="2"/>
  <c r="AE509" i="2"/>
  <c r="AE324" i="2"/>
  <c r="AE452" i="2"/>
  <c r="AE152" i="2"/>
  <c r="AE395" i="2"/>
  <c r="AE406" i="2"/>
  <c r="AE560" i="2"/>
  <c r="AE29" i="2"/>
  <c r="AE20" i="2"/>
  <c r="AE532" i="2"/>
  <c r="AE728" i="2"/>
  <c r="AE17" i="2"/>
  <c r="AE291" i="2"/>
  <c r="AE57" i="2"/>
  <c r="AE663" i="2"/>
  <c r="AE642" i="2"/>
  <c r="AE261" i="2"/>
  <c r="AE207" i="2"/>
  <c r="AE595" i="2"/>
  <c r="AE126" i="2"/>
  <c r="AE386" i="2"/>
  <c r="AE178" i="2"/>
  <c r="AE606" i="2"/>
  <c r="AE280" i="2"/>
  <c r="AE60" i="2"/>
  <c r="AE215" i="2"/>
  <c r="AE537" i="2"/>
  <c r="AE309" i="2"/>
  <c r="AE58" i="2"/>
  <c r="AE237" i="2"/>
  <c r="AE473" i="2"/>
  <c r="AE351" i="2"/>
  <c r="AE76" i="2"/>
  <c r="AE384" i="2"/>
  <c r="AE255" i="2"/>
  <c r="AE51" i="2"/>
  <c r="AE407" i="2"/>
  <c r="AE552" i="2"/>
  <c r="AE218" i="2"/>
  <c r="AE43" i="2"/>
  <c r="AE12" i="2"/>
  <c r="AE653" i="2"/>
  <c r="AE546" i="2"/>
  <c r="AE492" i="2"/>
  <c r="AE26" i="2"/>
  <c r="AE180" i="2"/>
  <c r="AE307" i="2"/>
  <c r="AE142" i="2"/>
  <c r="AE317" i="2"/>
  <c r="AE647" i="2"/>
  <c r="AE635" i="2"/>
  <c r="AE206" i="2"/>
  <c r="AE432" i="2"/>
  <c r="AE607" i="2"/>
  <c r="AE118" i="2"/>
  <c r="AE184" i="2"/>
  <c r="AE311" i="2"/>
  <c r="AE348" i="2"/>
  <c r="AE211" i="2"/>
  <c r="AE614" i="2"/>
  <c r="AE38" i="2"/>
  <c r="AE439" i="2"/>
  <c r="AE306" i="2"/>
  <c r="AE316" i="2"/>
  <c r="AE189" i="2"/>
  <c r="AE134" i="2"/>
  <c r="AE221" i="2"/>
  <c r="AE589" i="2"/>
  <c r="AE491" i="2"/>
  <c r="AE666" i="2"/>
  <c r="AE176" i="2"/>
  <c r="AE725" i="2"/>
  <c r="AE451" i="2"/>
  <c r="AE174" i="2"/>
  <c r="AE333" i="2"/>
  <c r="AE682" i="2"/>
  <c r="AE487" i="2"/>
  <c r="AE596" i="2"/>
  <c r="AE249" i="2"/>
  <c r="AE256" i="2"/>
  <c r="AE239" i="2"/>
  <c r="AE558" i="2"/>
  <c r="AE308" i="2"/>
  <c r="AE356" i="2"/>
  <c r="AE181" i="2"/>
  <c r="AE110" i="2"/>
  <c r="AE414" i="2"/>
  <c r="AE716" i="2"/>
  <c r="AE179" i="2"/>
  <c r="AE593" i="2"/>
  <c r="AE415" i="2"/>
  <c r="AE624" i="2"/>
  <c r="AE105" i="2"/>
  <c r="AE262" i="2"/>
  <c r="AE539" i="2"/>
  <c r="AE503" i="2"/>
  <c r="AE34" i="2"/>
  <c r="AE501" i="2"/>
  <c r="AE575" i="2"/>
  <c r="AE3" i="2"/>
  <c r="AE433" i="2"/>
  <c r="AE271" i="2"/>
  <c r="AE505" i="2"/>
  <c r="AE664" i="2"/>
  <c r="AE72" i="2"/>
  <c r="AE30" i="2"/>
  <c r="AE360" i="2"/>
  <c r="AE349" i="2"/>
  <c r="AE292" i="2"/>
  <c r="AE572" i="2"/>
  <c r="AE71" i="2"/>
  <c r="AE242" i="2"/>
  <c r="AE459" i="2"/>
  <c r="AE359" i="2"/>
  <c r="AE248" i="2"/>
  <c r="AE522" i="2"/>
  <c r="AE719" i="2"/>
  <c r="AE85" i="2"/>
  <c r="AE357" i="2"/>
  <c r="AE251" i="2"/>
  <c r="AE208" i="2"/>
  <c r="AE315" i="2"/>
  <c r="AE267" i="2"/>
  <c r="AE727" i="2"/>
  <c r="AE438" i="2"/>
  <c r="AE517" i="2"/>
  <c r="AE287" i="2"/>
  <c r="AE472" i="2"/>
  <c r="AE90" i="2"/>
  <c r="AE535" i="2"/>
  <c r="AE661" i="2"/>
  <c r="AE569" i="2"/>
  <c r="AE111" i="2"/>
  <c r="AE33" i="2"/>
  <c r="AE655" i="2"/>
  <c r="AE554" i="2"/>
  <c r="AE363" i="2"/>
  <c r="AE95" i="2"/>
  <c r="AE151" i="2"/>
  <c r="AE570" i="2"/>
  <c r="AE462" i="2"/>
  <c r="AE544" i="2"/>
  <c r="AE258" i="2"/>
  <c r="AE263" i="2"/>
  <c r="AE412" i="2"/>
  <c r="AE426" i="2"/>
  <c r="AE168" i="2"/>
  <c r="AE75" i="2"/>
  <c r="AE80" i="2"/>
  <c r="AE275" i="2"/>
  <c r="AE424" i="2"/>
  <c r="AE27" i="2"/>
  <c r="AE609" i="2"/>
  <c r="AE313" i="2"/>
  <c r="AE726" i="2"/>
  <c r="AE366" i="2"/>
  <c r="AE518" i="2"/>
  <c r="AE504" i="2"/>
  <c r="AE276" i="2"/>
  <c r="AE391" i="2"/>
  <c r="AE665" i="2"/>
  <c r="AE304" i="2"/>
  <c r="AE500" i="2"/>
  <c r="AE22" i="2"/>
  <c r="AE46" i="2"/>
  <c r="AE431" i="2"/>
  <c r="AE650" i="2"/>
  <c r="AE590" i="2"/>
  <c r="AE212" i="2"/>
  <c r="AE476" i="2"/>
  <c r="AE45" i="2"/>
  <c r="AE265" i="2"/>
  <c r="AE488" i="2"/>
  <c r="AE405" i="2"/>
  <c r="AE274" i="2"/>
  <c r="AE639" i="2"/>
  <c r="AE99" i="2"/>
  <c r="AE523" i="2"/>
  <c r="AE561" i="2"/>
  <c r="AE579" i="2"/>
  <c r="AE636" i="2"/>
  <c r="AE240" i="2"/>
  <c r="AE506" i="2"/>
  <c r="AE377" i="2"/>
  <c r="AE671" i="2"/>
  <c r="AE354" i="2"/>
  <c r="AE82" i="2"/>
  <c r="AE615" i="2"/>
  <c r="AE511" i="2"/>
  <c r="AE723" i="2"/>
  <c r="AE480" i="2"/>
  <c r="AE435" i="2"/>
  <c r="AE402" i="2"/>
  <c r="AE355" i="2"/>
  <c r="AE338" i="2"/>
  <c r="AE56" i="2"/>
  <c r="AE224" i="2"/>
  <c r="AE199" i="2"/>
  <c r="AE55" i="2"/>
  <c r="AE53" i="2"/>
  <c r="AE241" i="2"/>
  <c r="AE289" i="2"/>
  <c r="AE651" i="2"/>
  <c r="AE269" i="2"/>
  <c r="AE668" i="2"/>
  <c r="AE694" i="2"/>
  <c r="AE305" i="2"/>
  <c r="AE482" i="2"/>
  <c r="AE352" i="2"/>
  <c r="AE162" i="2"/>
  <c r="AE320" i="2"/>
  <c r="AE628" i="2"/>
  <c r="AE83" i="2"/>
  <c r="AE329" i="2"/>
  <c r="AE36" i="2"/>
  <c r="AE662" i="2"/>
  <c r="AE623" i="2"/>
  <c r="AE676" i="2"/>
  <c r="AE187" i="2"/>
  <c r="AE698" i="2"/>
  <c r="AE619" i="2"/>
  <c r="AE692" i="2"/>
  <c r="AE557" i="2"/>
  <c r="AE104" i="2"/>
  <c r="AE697" i="2"/>
  <c r="AE155" i="2"/>
  <c r="AE463" i="2"/>
  <c r="AE453" i="2"/>
  <c r="AE101" i="2"/>
  <c r="AE708" i="2"/>
  <c r="AE268" i="2"/>
  <c r="AE214" i="2"/>
  <c r="AE84" i="2"/>
  <c r="AE380" i="2"/>
  <c r="AE401" i="2"/>
  <c r="AE470" i="2"/>
  <c r="AE145" i="2"/>
  <c r="AE513" i="2"/>
  <c r="AE553" i="2"/>
  <c r="AE345" i="2"/>
  <c r="AE216" i="2"/>
  <c r="AE685" i="2"/>
  <c r="AE202" i="2"/>
  <c r="AE477" i="2"/>
  <c r="AE131" i="2"/>
  <c r="AE303" i="2"/>
  <c r="AE238" i="2"/>
  <c r="AE232" i="2"/>
  <c r="AE625" i="2"/>
  <c r="AE621" i="2"/>
  <c r="AE88" i="2"/>
  <c r="AE409" i="2"/>
  <c r="AE331" i="2"/>
  <c r="AE632" i="2"/>
  <c r="AE123" i="2"/>
  <c r="AE648" i="2"/>
  <c r="AE203" i="2"/>
  <c r="AE140" i="2"/>
  <c r="AE138" i="2"/>
  <c r="AE141" i="2"/>
  <c r="AE706" i="2"/>
  <c r="AE454" i="2"/>
  <c r="AE337" i="2"/>
  <c r="AE584" i="2"/>
  <c r="AE542" i="2"/>
  <c r="AE583" i="2"/>
  <c r="AE437" i="2"/>
  <c r="AE707" i="2"/>
  <c r="AE656" i="2"/>
  <c r="AE641" i="2"/>
  <c r="AE266" i="2"/>
  <c r="AE103" i="2"/>
  <c r="AE729" i="2"/>
  <c r="AE598" i="2"/>
  <c r="AE107" i="2"/>
  <c r="AE326" i="2"/>
  <c r="AE652" i="2"/>
  <c r="AE440" i="2"/>
  <c r="AE112" i="2"/>
  <c r="AE693" i="2"/>
  <c r="AE577" i="2"/>
  <c r="AE469" i="2"/>
  <c r="AE497" i="2"/>
  <c r="AE630" i="2"/>
  <c r="AE229" i="2"/>
  <c r="AE115" i="2"/>
  <c r="AE245" i="2"/>
  <c r="AE284" i="2"/>
  <c r="AE285" i="2"/>
  <c r="AE446" i="2"/>
  <c r="AE677" i="2"/>
  <c r="AE314" i="2"/>
  <c r="AE673" i="2"/>
  <c r="AE403" i="2"/>
  <c r="AE396" i="2"/>
  <c r="AE684" i="2"/>
  <c r="AE428" i="2"/>
  <c r="AE703" i="2"/>
  <c r="AE194" i="2"/>
  <c r="AE516" i="2"/>
  <c r="AE445" i="2"/>
  <c r="AE295" i="2"/>
  <c r="AE574" i="2"/>
  <c r="AE626" i="2"/>
  <c r="AE610" i="2"/>
  <c r="AE339" i="2"/>
  <c r="AE568" i="2"/>
  <c r="AE465" i="2"/>
  <c r="AE244" i="2"/>
  <c r="AE484" i="2"/>
  <c r="AE525" i="2"/>
  <c r="AE515" i="2"/>
  <c r="AE483" i="2"/>
  <c r="AE259" i="2"/>
  <c r="AE581" i="2"/>
  <c r="AE350" i="2"/>
  <c r="AE166" i="2"/>
  <c r="AE471" i="2"/>
  <c r="AE512" i="2"/>
  <c r="AE562" i="2"/>
  <c r="AE555" i="2"/>
  <c r="AE696" i="2"/>
  <c r="AE601" i="2"/>
  <c r="AE236" i="2"/>
  <c r="AE272" i="2"/>
  <c r="AE686" i="2"/>
  <c r="AE328" i="2"/>
  <c r="AE399" i="2"/>
  <c r="AE631" i="2"/>
  <c r="AE400" i="2"/>
  <c r="AE597" i="2"/>
  <c r="AE541" i="2"/>
  <c r="AE644" i="2"/>
  <c r="AE420" i="2"/>
  <c r="AE226" i="2"/>
  <c r="AE627" i="2"/>
  <c r="AE322" i="2"/>
  <c r="AE701" i="2"/>
  <c r="AE585" i="2"/>
  <c r="AE393" i="2"/>
  <c r="AE442" i="2"/>
  <c r="AE298" i="2"/>
  <c r="AE675" i="2"/>
  <c r="AE388" i="2"/>
  <c r="AE674" i="2"/>
  <c r="AE475" i="2"/>
  <c r="AE730" i="2"/>
  <c r="AE545" i="2"/>
  <c r="AE531" i="2"/>
  <c r="AE678" i="2"/>
  <c r="AE646" i="2"/>
  <c r="AE611" i="2"/>
  <c r="AE688" i="2"/>
  <c r="AE691" i="2"/>
  <c r="AE712" i="2"/>
  <c r="AE659" i="2"/>
  <c r="AE587" i="2"/>
  <c r="AE704" i="2"/>
  <c r="AE683" i="2"/>
  <c r="AE718" i="2"/>
  <c r="AE689" i="2"/>
  <c r="AE633" i="2"/>
  <c r="AE660" i="2"/>
  <c r="AE681" i="2"/>
  <c r="AE722" i="2"/>
  <c r="AE721" i="2"/>
  <c r="AE700" i="2"/>
  <c r="AD556" i="2"/>
  <c r="AD657" i="2"/>
  <c r="AD147" i="2"/>
  <c r="AD325" i="2"/>
  <c r="AD219" i="2"/>
  <c r="AD603" i="2"/>
  <c r="AD362" i="2"/>
  <c r="AD638" i="2"/>
  <c r="AD498" i="2"/>
  <c r="AD361" i="2"/>
  <c r="AD124" i="2"/>
  <c r="AD392" i="2"/>
  <c r="AD369" i="2"/>
  <c r="AD288" i="2"/>
  <c r="AD188" i="2"/>
  <c r="AD139" i="2"/>
  <c r="AD672" i="2"/>
  <c r="AD436" i="2"/>
  <c r="AD68" i="2"/>
  <c r="AD419" i="2"/>
  <c r="AD190" i="2"/>
  <c r="AD135" i="2"/>
  <c r="AD108" i="2"/>
  <c r="AD536" i="2"/>
  <c r="AD559" i="2"/>
  <c r="AD715" i="2"/>
  <c r="AD330" i="2"/>
  <c r="AD127" i="2"/>
  <c r="AD78" i="2"/>
  <c r="AD40" i="2"/>
  <c r="AD66" i="2"/>
  <c r="AD591" i="2"/>
  <c r="AD253" i="2"/>
  <c r="AD25" i="2"/>
  <c r="AD547" i="2"/>
  <c r="AD381" i="2"/>
  <c r="AD290" i="2"/>
  <c r="AD423" i="2"/>
  <c r="AD116" i="2"/>
  <c r="AD252" i="2"/>
  <c r="AD52" i="2"/>
  <c r="AD173" i="2"/>
  <c r="AD594" i="2"/>
  <c r="AD282" i="2"/>
  <c r="AD220" i="2"/>
  <c r="AD87" i="2"/>
  <c r="AD444" i="2"/>
  <c r="AD526" i="2"/>
  <c r="AD35" i="2"/>
  <c r="AD319" i="2"/>
  <c r="AD144" i="2"/>
  <c r="AD364" i="2"/>
  <c r="AD154" i="2"/>
  <c r="AD466" i="2"/>
  <c r="AD658" i="2"/>
  <c r="AD156" i="2"/>
  <c r="AD299" i="2"/>
  <c r="AD159" i="2"/>
  <c r="AD273" i="2"/>
  <c r="AD336" i="2"/>
  <c r="AD97" i="2"/>
  <c r="AD4" i="2"/>
  <c r="AD370" i="2"/>
  <c r="AD514" i="2"/>
  <c r="AD427" i="2"/>
  <c r="AD153" i="2"/>
  <c r="AD342" i="2"/>
  <c r="AD169" i="2"/>
  <c r="AD578" i="2"/>
  <c r="AD494" i="2"/>
  <c r="AD551" i="2"/>
  <c r="AD519" i="2"/>
  <c r="AD293" i="2"/>
  <c r="AD254" i="2"/>
  <c r="AD301" i="2"/>
  <c r="AD59" i="2"/>
  <c r="AD260" i="2"/>
  <c r="AD50" i="2"/>
  <c r="AD281" i="2"/>
  <c r="AD100" i="2"/>
  <c r="AD6" i="2"/>
  <c r="AD125" i="2"/>
  <c r="AD286" i="2"/>
  <c r="AD15" i="2"/>
  <c r="AD620" i="2"/>
  <c r="AD223" i="2"/>
  <c r="AD230" i="2"/>
  <c r="AD148" i="2"/>
  <c r="AD533" i="2"/>
  <c r="AD10" i="2"/>
  <c r="AD430" i="2"/>
  <c r="AD486" i="2"/>
  <c r="AD149" i="2"/>
  <c r="AD213" i="2"/>
  <c r="AD343" i="2"/>
  <c r="AD341" i="2"/>
  <c r="AD450" i="2"/>
  <c r="AD588" i="2"/>
  <c r="AD300" i="2"/>
  <c r="AD200" i="2"/>
  <c r="AD425" i="2"/>
  <c r="AD374" i="2"/>
  <c r="AD347" i="2"/>
  <c r="AD172" i="2"/>
  <c r="AD283" i="2"/>
  <c r="AD81" i="2"/>
  <c r="AD205" i="2"/>
  <c r="AD165" i="2"/>
  <c r="AD429" i="2"/>
  <c r="AD70" i="2"/>
  <c r="AD86" i="2"/>
  <c r="AD63" i="2"/>
  <c r="AD163" i="2"/>
  <c r="AD567" i="2"/>
  <c r="AD231" i="2"/>
  <c r="AD64" i="2"/>
  <c r="AD710" i="2"/>
  <c r="AD114" i="2"/>
  <c r="AD2" i="2"/>
  <c r="AD209" i="2"/>
  <c r="AD201" i="2"/>
  <c r="AD79" i="2"/>
  <c r="AD7" i="2"/>
  <c r="AD358" i="2"/>
  <c r="AD467" i="2"/>
  <c r="AD297" i="2"/>
  <c r="AD323" i="2"/>
  <c r="AD447" i="2"/>
  <c r="AD489" i="2"/>
  <c r="AD368" i="2"/>
  <c r="AD565" i="2"/>
  <c r="AD629" i="2"/>
  <c r="AD378" i="2"/>
  <c r="AD527" i="2"/>
  <c r="AD183" i="2"/>
  <c r="AD37" i="2"/>
  <c r="AD161" i="2"/>
  <c r="AD16" i="2"/>
  <c r="AD468" i="2"/>
  <c r="AD528" i="2"/>
  <c r="AD461" i="2"/>
  <c r="AD645" i="2"/>
  <c r="AD529" i="2"/>
  <c r="AD44" i="2"/>
  <c r="AD573" i="2"/>
  <c r="AD270" i="2"/>
  <c r="AD600" i="2"/>
  <c r="AD602" i="2"/>
  <c r="AD457" i="2"/>
  <c r="AD171" i="2"/>
  <c r="AD408" i="2"/>
  <c r="AD246" i="2"/>
  <c r="AD157" i="2"/>
  <c r="AD61" i="2"/>
  <c r="AD709" i="2"/>
  <c r="AD243" i="2"/>
  <c r="AD353" i="2"/>
  <c r="AD217" i="2"/>
  <c r="AD365" i="2"/>
  <c r="AD618" i="2"/>
  <c r="AD548" i="2"/>
  <c r="AD376" i="2"/>
  <c r="AD158" i="2"/>
  <c r="AD443" i="2"/>
  <c r="AD524" i="2"/>
  <c r="AD690" i="2"/>
  <c r="AD702" i="2"/>
  <c r="AD398" i="2"/>
  <c r="AD77" i="2"/>
  <c r="AD234" i="2"/>
  <c r="AD608" i="2"/>
  <c r="AD130" i="2"/>
  <c r="AD422" i="2"/>
  <c r="AD421" i="2"/>
  <c r="AD389" i="2"/>
  <c r="AD129" i="2"/>
  <c r="AD119" i="2"/>
  <c r="AD310" i="2"/>
  <c r="AD564" i="2"/>
  <c r="AD616" i="2"/>
  <c r="AD375" i="2"/>
  <c r="AD714" i="2"/>
  <c r="AD563" i="2"/>
  <c r="AD530" i="2"/>
  <c r="AD106" i="2"/>
  <c r="AD137" i="2"/>
  <c r="AD371" i="2"/>
  <c r="AD62" i="2"/>
  <c r="AD225" i="2"/>
  <c r="AD23" i="2"/>
  <c r="AD543" i="2"/>
  <c r="AD390" i="2"/>
  <c r="AD196" i="2"/>
  <c r="AD294" i="2"/>
  <c r="AD65" i="2"/>
  <c r="AD132" i="2"/>
  <c r="AD418" i="2"/>
  <c r="AD31" i="2"/>
  <c r="AD534" i="2"/>
  <c r="AD382" i="2"/>
  <c r="AD193" i="2"/>
  <c r="AD490" i="2"/>
  <c r="AD177" i="2"/>
  <c r="AD617" i="2"/>
  <c r="AD499" i="2"/>
  <c r="AD508" i="2"/>
  <c r="AD372" i="2"/>
  <c r="AD383" i="2"/>
  <c r="AD117" i="2"/>
  <c r="AD496" i="2"/>
  <c r="AD394" i="2"/>
  <c r="AD321" i="2"/>
  <c r="AD5" i="2"/>
  <c r="AD28" i="2"/>
  <c r="AD92" i="2"/>
  <c r="AD404" i="2"/>
  <c r="AD441" i="2"/>
  <c r="AD732" i="2"/>
  <c r="AD705" i="2"/>
  <c r="AD192" i="2"/>
  <c r="AD8" i="2"/>
  <c r="AD592" i="2"/>
  <c r="AD210" i="2"/>
  <c r="AD464" i="2"/>
  <c r="AD410" i="2"/>
  <c r="AD185" i="2"/>
  <c r="AD121" i="2"/>
  <c r="AD507" i="2"/>
  <c r="AD599" i="2"/>
  <c r="AD458" i="2"/>
  <c r="AD73" i="2"/>
  <c r="AD521" i="2"/>
  <c r="AD586" i="2"/>
  <c r="AD385" i="2"/>
  <c r="AD91" i="2"/>
  <c r="AD250" i="2"/>
  <c r="AD146" i="2"/>
  <c r="AD278" i="2"/>
  <c r="AD120" i="2"/>
  <c r="AD191" i="2"/>
  <c r="AD296" i="2"/>
  <c r="AD481" i="2"/>
  <c r="AD580" i="2"/>
  <c r="AD102" i="2"/>
  <c r="AD42" i="2"/>
  <c r="AD264" i="2"/>
  <c r="AD731" i="2"/>
  <c r="AD612" i="2"/>
  <c r="AD19" i="2"/>
  <c r="AD649" i="2"/>
  <c r="AD604" i="2"/>
  <c r="AD455" i="2"/>
  <c r="AD654" i="2"/>
  <c r="AD54" i="2"/>
  <c r="AD228" i="2"/>
  <c r="AD160" i="2"/>
  <c r="AD373" i="2"/>
  <c r="AD613" i="2"/>
  <c r="AD98" i="2"/>
  <c r="AD277" i="2"/>
  <c r="AD566" i="2"/>
  <c r="AD150" i="2"/>
  <c r="AD549" i="2"/>
  <c r="AD182" i="2"/>
  <c r="AD48" i="2"/>
  <c r="AD417" i="2"/>
  <c r="AD640" i="2"/>
  <c r="AD478" i="2"/>
  <c r="AD222" i="2"/>
  <c r="AD67" i="2"/>
  <c r="AD695" i="2"/>
  <c r="AD456" i="2"/>
  <c r="AD509" i="2"/>
  <c r="AD324" i="2"/>
  <c r="AD452" i="2"/>
  <c r="AD152" i="2"/>
  <c r="AD395" i="2"/>
  <c r="AD406" i="2"/>
  <c r="AD560" i="2"/>
  <c r="AD29" i="2"/>
  <c r="AD532" i="2"/>
  <c r="AD728" i="2"/>
  <c r="AD17" i="2"/>
  <c r="AD291" i="2"/>
  <c r="AD57" i="2"/>
  <c r="AD663" i="2"/>
  <c r="AD642" i="2"/>
  <c r="AD261" i="2"/>
  <c r="AD207" i="2"/>
  <c r="AD595" i="2"/>
  <c r="AD386" i="2"/>
  <c r="AD178" i="2"/>
  <c r="AD606" i="2"/>
  <c r="AD280" i="2"/>
  <c r="AD60" i="2"/>
  <c r="AD215" i="2"/>
  <c r="AD537" i="2"/>
  <c r="AD309" i="2"/>
  <c r="AD58" i="2"/>
  <c r="AD237" i="2"/>
  <c r="AD351" i="2"/>
  <c r="AD76" i="2"/>
  <c r="AD384" i="2"/>
  <c r="AD255" i="2"/>
  <c r="AD51" i="2"/>
  <c r="AD407" i="2"/>
  <c r="AD552" i="2"/>
  <c r="AD218" i="2"/>
  <c r="AD43" i="2"/>
  <c r="AD12" i="2"/>
  <c r="AD546" i="2"/>
  <c r="AD492" i="2"/>
  <c r="AD26" i="2"/>
  <c r="AD180" i="2"/>
  <c r="AD307" i="2"/>
  <c r="AD142" i="2"/>
  <c r="AD317" i="2"/>
  <c r="AD647" i="2"/>
  <c r="AD635" i="2"/>
  <c r="AD206" i="2"/>
  <c r="AD607" i="2"/>
  <c r="AD118" i="2"/>
  <c r="AD184" i="2"/>
  <c r="AD311" i="2"/>
  <c r="AD348" i="2"/>
  <c r="AD211" i="2"/>
  <c r="AD614" i="2"/>
  <c r="AD38" i="2"/>
  <c r="AD439" i="2"/>
  <c r="AD306" i="2"/>
  <c r="AD189" i="2"/>
  <c r="AD134" i="2"/>
  <c r="AD221" i="2"/>
  <c r="AD589" i="2"/>
  <c r="AD491" i="2"/>
  <c r="AD666" i="2"/>
  <c r="AD176" i="2"/>
  <c r="AD725" i="2"/>
  <c r="AD451" i="2"/>
  <c r="AD174" i="2"/>
  <c r="AD682" i="2"/>
  <c r="AD487" i="2"/>
  <c r="AD596" i="2"/>
  <c r="AD249" i="2"/>
  <c r="AD256" i="2"/>
  <c r="AD239" i="2"/>
  <c r="AD558" i="2"/>
  <c r="AD308" i="2"/>
  <c r="AD356" i="2"/>
  <c r="AD181" i="2"/>
  <c r="AD414" i="2"/>
  <c r="AD716" i="2"/>
  <c r="AD179" i="2"/>
  <c r="AD593" i="2"/>
  <c r="AD415" i="2"/>
  <c r="AD624" i="2"/>
  <c r="AD105" i="2"/>
  <c r="AD262" i="2"/>
  <c r="AD539" i="2"/>
  <c r="AD503" i="2"/>
  <c r="AD501" i="2"/>
  <c r="AD575" i="2"/>
  <c r="AD3" i="2"/>
  <c r="AD433" i="2"/>
  <c r="AD271" i="2"/>
  <c r="AD505" i="2"/>
  <c r="AD664" i="2"/>
  <c r="AD72" i="2"/>
  <c r="AD30" i="2"/>
  <c r="AD360" i="2"/>
  <c r="AD292" i="2"/>
  <c r="AD572" i="2"/>
  <c r="AD71" i="2"/>
  <c r="AD242" i="2"/>
  <c r="AD459" i="2"/>
  <c r="AD359" i="2"/>
  <c r="AD248" i="2"/>
  <c r="AD522" i="2"/>
  <c r="AD719" i="2"/>
  <c r="AD85" i="2"/>
  <c r="AD251" i="2"/>
  <c r="AD208" i="2"/>
  <c r="AD315" i="2"/>
  <c r="AD267" i="2"/>
  <c r="AD727" i="2"/>
  <c r="AD438" i="2"/>
  <c r="AD517" i="2"/>
  <c r="AD287" i="2"/>
  <c r="AD472" i="2"/>
  <c r="AD90" i="2"/>
  <c r="AD661" i="2"/>
  <c r="AD569" i="2"/>
  <c r="AD111" i="2"/>
  <c r="AD33" i="2"/>
  <c r="AD655" i="2"/>
  <c r="AD554" i="2"/>
  <c r="AD363" i="2"/>
  <c r="AD95" i="2"/>
  <c r="AD151" i="2"/>
  <c r="AD570" i="2"/>
  <c r="AD544" i="2"/>
  <c r="AD258" i="2"/>
  <c r="AD263" i="2"/>
  <c r="AD412" i="2"/>
  <c r="AD426" i="2"/>
  <c r="AD168" i="2"/>
  <c r="AD75" i="2"/>
  <c r="AD80" i="2"/>
  <c r="AD275" i="2"/>
  <c r="AD424" i="2"/>
  <c r="AD609" i="2"/>
  <c r="AD313" i="2"/>
  <c r="AD726" i="2"/>
  <c r="AD366" i="2"/>
  <c r="AD518" i="2"/>
  <c r="AD504" i="2"/>
  <c r="AD276" i="2"/>
  <c r="AD391" i="2"/>
  <c r="AD665" i="2"/>
  <c r="AD304" i="2"/>
  <c r="AD22" i="2"/>
  <c r="AD46" i="2"/>
  <c r="AD431" i="2"/>
  <c r="AD650" i="2"/>
  <c r="AD590" i="2"/>
  <c r="AD212" i="2"/>
  <c r="AD476" i="2"/>
  <c r="AD45" i="2"/>
  <c r="AD265" i="2"/>
  <c r="AD488" i="2"/>
  <c r="AD274" i="2"/>
  <c r="AD639" i="2"/>
  <c r="AD99" i="2"/>
  <c r="AD523" i="2"/>
  <c r="AD561" i="2"/>
  <c r="AD579" i="2"/>
  <c r="AD636" i="2"/>
  <c r="AD240" i="2"/>
  <c r="AD506" i="2"/>
  <c r="AD377" i="2"/>
  <c r="AD354" i="2"/>
  <c r="AD82" i="2"/>
  <c r="AD615" i="2"/>
  <c r="AD511" i="2"/>
  <c r="AD723" i="2"/>
  <c r="AD480" i="2"/>
  <c r="AD435" i="2"/>
  <c r="AD402" i="2"/>
  <c r="AD355" i="2"/>
  <c r="AD338" i="2"/>
  <c r="AD224" i="2"/>
  <c r="AD199" i="2"/>
  <c r="AD55" i="2"/>
  <c r="AD53" i="2"/>
  <c r="AD241" i="2"/>
  <c r="AD289" i="2"/>
  <c r="AD651" i="2"/>
  <c r="AD269" i="2"/>
  <c r="AD668" i="2"/>
  <c r="AD694" i="2"/>
  <c r="AD482" i="2"/>
  <c r="AD352" i="2"/>
  <c r="AD162" i="2"/>
  <c r="AD320" i="2"/>
  <c r="AD628" i="2"/>
  <c r="AD83" i="2"/>
  <c r="AD329" i="2"/>
  <c r="AD36" i="2"/>
  <c r="AD623" i="2"/>
  <c r="AD187" i="2"/>
  <c r="AD698" i="2"/>
  <c r="AD619" i="2"/>
  <c r="AD692" i="2"/>
  <c r="AD557" i="2"/>
  <c r="AD104" i="2"/>
  <c r="AD697" i="2"/>
  <c r="AD155" i="2"/>
  <c r="AD708" i="2"/>
  <c r="AD268" i="2"/>
  <c r="AD214" i="2"/>
  <c r="AD84" i="2"/>
  <c r="AD380" i="2"/>
  <c r="AD401" i="2"/>
  <c r="AD470" i="2"/>
  <c r="AD145" i="2"/>
  <c r="AD216" i="2"/>
  <c r="AD685" i="2"/>
  <c r="AD202" i="2"/>
  <c r="AD477" i="2"/>
  <c r="AD131" i="2"/>
  <c r="AD303" i="2"/>
  <c r="AD238" i="2"/>
  <c r="AD232" i="2"/>
  <c r="AD409" i="2"/>
  <c r="AD331" i="2"/>
  <c r="AD632" i="2"/>
  <c r="AD123" i="2"/>
  <c r="AD648" i="2"/>
  <c r="AD203" i="2"/>
  <c r="AD140" i="2"/>
  <c r="AD138" i="2"/>
  <c r="AD337" i="2"/>
  <c r="AD584" i="2"/>
  <c r="AD542" i="2"/>
  <c r="AD583" i="2"/>
  <c r="AD437" i="2"/>
  <c r="AD707" i="2"/>
  <c r="AD656" i="2"/>
  <c r="AD641" i="2"/>
  <c r="AD598" i="2"/>
  <c r="AD107" i="2"/>
  <c r="AD326" i="2"/>
  <c r="AD652" i="2"/>
  <c r="AD440" i="2"/>
  <c r="AD112" i="2"/>
  <c r="AD693" i="2"/>
  <c r="AD577" i="2"/>
  <c r="AD229" i="2"/>
  <c r="AD115" i="2"/>
  <c r="AD245" i="2"/>
  <c r="AD284" i="2"/>
  <c r="AD285" i="2"/>
  <c r="AD446" i="2"/>
  <c r="AD677" i="2"/>
  <c r="AD314" i="2"/>
  <c r="AD684" i="2"/>
  <c r="AD428" i="2"/>
  <c r="AD703" i="2"/>
  <c r="AD194" i="2"/>
  <c r="AD516" i="2"/>
  <c r="AD445" i="2"/>
  <c r="AD295" i="2"/>
  <c r="AD574" i="2"/>
  <c r="AD568" i="2"/>
  <c r="AD465" i="2"/>
  <c r="AD244" i="2"/>
  <c r="AD484" i="2"/>
  <c r="AD525" i="2"/>
  <c r="AD515" i="2"/>
  <c r="AD483" i="2"/>
  <c r="AD259" i="2"/>
  <c r="AD471" i="2"/>
  <c r="AD512" i="2"/>
  <c r="AD562" i="2"/>
  <c r="AD555" i="2"/>
  <c r="AD696" i="2"/>
  <c r="AD601" i="2"/>
  <c r="AD236" i="2"/>
  <c r="AD272" i="2"/>
  <c r="AD631" i="2"/>
  <c r="AD400" i="2"/>
  <c r="AD597" i="2"/>
  <c r="AD541" i="2"/>
  <c r="AD644" i="2"/>
  <c r="AD420" i="2"/>
  <c r="AD332" i="2"/>
  <c r="AD226" i="2"/>
  <c r="AD585" i="2"/>
  <c r="AD393" i="2"/>
  <c r="AD442" i="2"/>
  <c r="AD298" i="2"/>
  <c r="AD675" i="2"/>
  <c r="AD388" i="2"/>
  <c r="AD711" i="2"/>
  <c r="AD674" i="2"/>
  <c r="AD531" i="2"/>
  <c r="AD678" i="2"/>
  <c r="AD646" i="2"/>
  <c r="AD611" i="2"/>
  <c r="AD688" i="2"/>
  <c r="AD691" i="2"/>
  <c r="AD713" i="2"/>
  <c r="AD712" i="2"/>
  <c r="AD683" i="2"/>
  <c r="AD718" i="2"/>
  <c r="AD689" i="2"/>
  <c r="AD633" i="2"/>
  <c r="AD660" i="2"/>
  <c r="AD681" i="2"/>
  <c r="AD643" i="2"/>
  <c r="AD722" i="2"/>
  <c r="AC449" i="2"/>
  <c r="AC556" i="2"/>
  <c r="AC657" i="2"/>
  <c r="AC147" i="2"/>
  <c r="AC325" i="2"/>
  <c r="AC219" i="2"/>
  <c r="AC603" i="2"/>
  <c r="AC362" i="2"/>
  <c r="AC638" i="2"/>
  <c r="AC498" i="2"/>
  <c r="AC361" i="2"/>
  <c r="AC495" i="2"/>
  <c r="AC124" i="2"/>
  <c r="AC392" i="2"/>
  <c r="AC369" i="2"/>
  <c r="AC288" i="2"/>
  <c r="AC188" i="2"/>
  <c r="AC139" i="2"/>
  <c r="AC672" i="2"/>
  <c r="AC436" i="2"/>
  <c r="AC68" i="2"/>
  <c r="AC419" i="2"/>
  <c r="AC346" i="2"/>
  <c r="AC190" i="2"/>
  <c r="AC135" i="2"/>
  <c r="AC108" i="2"/>
  <c r="AC536" i="2"/>
  <c r="AC559" i="2"/>
  <c r="AC715" i="2"/>
  <c r="AC330" i="2"/>
  <c r="AC127" i="2"/>
  <c r="AC78" i="2"/>
  <c r="AC40" i="2"/>
  <c r="AC634" i="2"/>
  <c r="AC66" i="2"/>
  <c r="AC591" i="2"/>
  <c r="AC253" i="2"/>
  <c r="AC25" i="2"/>
  <c r="AC547" i="2"/>
  <c r="AC381" i="2"/>
  <c r="AC290" i="2"/>
  <c r="AC423" i="2"/>
  <c r="AC116" i="2"/>
  <c r="AC252" i="2"/>
  <c r="AC9" i="2"/>
  <c r="AC52" i="2"/>
  <c r="AC173" i="2"/>
  <c r="AC594" i="2"/>
  <c r="AC282" i="2"/>
  <c r="AC220" i="2"/>
  <c r="AC87" i="2"/>
  <c r="AC444" i="2"/>
  <c r="AC526" i="2"/>
  <c r="AC35" i="2"/>
  <c r="AC319" i="2"/>
  <c r="AC502" i="2"/>
  <c r="AC144" i="2"/>
  <c r="AC364" i="2"/>
  <c r="AC154" i="2"/>
  <c r="AC466" i="2"/>
  <c r="AC658" i="2"/>
  <c r="AC156" i="2"/>
  <c r="AC299" i="2"/>
  <c r="AC159" i="2"/>
  <c r="AC273" i="2"/>
  <c r="AC336" i="2"/>
  <c r="AC96" i="2"/>
  <c r="AC97" i="2"/>
  <c r="AC4" i="2"/>
  <c r="AC370" i="2"/>
  <c r="AC514" i="2"/>
  <c r="AC427" i="2"/>
  <c r="AC153" i="2"/>
  <c r="AC342" i="2"/>
  <c r="AC169" i="2"/>
  <c r="AC578" i="2"/>
  <c r="AC494" i="2"/>
  <c r="AC109" i="2"/>
  <c r="AC551" i="2"/>
  <c r="AC519" i="2"/>
  <c r="AC293" i="2"/>
  <c r="AC254" i="2"/>
  <c r="AC301" i="2"/>
  <c r="AC59" i="2"/>
  <c r="AC260" i="2"/>
  <c r="AC50" i="2"/>
  <c r="AC281" i="2"/>
  <c r="AC100" i="2"/>
  <c r="AC167" i="2"/>
  <c r="AC6" i="2"/>
  <c r="AC125" i="2"/>
  <c r="AC286" i="2"/>
  <c r="AC15" i="2"/>
  <c r="AC620" i="2"/>
  <c r="AC223" i="2"/>
  <c r="AC230" i="2"/>
  <c r="AC148" i="2"/>
  <c r="AC533" i="2"/>
  <c r="AC10" i="2"/>
  <c r="AC510" i="2"/>
  <c r="AC430" i="2"/>
  <c r="AC486" i="2"/>
  <c r="AC149" i="2"/>
  <c r="AC213" i="2"/>
  <c r="AC343" i="2"/>
  <c r="AC341" i="2"/>
  <c r="AC450" i="2"/>
  <c r="AC588" i="2"/>
  <c r="AC300" i="2"/>
  <c r="AC200" i="2"/>
  <c r="AC334" i="2"/>
  <c r="AC425" i="2"/>
  <c r="AC374" i="2"/>
  <c r="AC347" i="2"/>
  <c r="AC172" i="2"/>
  <c r="AC283" i="2"/>
  <c r="AC81" i="2"/>
  <c r="AC205" i="2"/>
  <c r="AC165" i="2"/>
  <c r="AC429" i="2"/>
  <c r="AC70" i="2"/>
  <c r="AC175" i="2"/>
  <c r="AC86" i="2"/>
  <c r="AC63" i="2"/>
  <c r="AC163" i="2"/>
  <c r="AC567" i="2"/>
  <c r="AC231" i="2"/>
  <c r="J114" i="3" s="1"/>
  <c r="AC64" i="2"/>
  <c r="AC710" i="2"/>
  <c r="AC114" i="2"/>
  <c r="AC2" i="2"/>
  <c r="AC209" i="2"/>
  <c r="AC335" i="2"/>
  <c r="AC201" i="2"/>
  <c r="AC79" i="2"/>
  <c r="AC7" i="2"/>
  <c r="AC358" i="2"/>
  <c r="AC467" i="2"/>
  <c r="AC297" i="2"/>
  <c r="AC323" i="2"/>
  <c r="AC447" i="2"/>
  <c r="AC489" i="2"/>
  <c r="AC368" i="2"/>
  <c r="AC434" i="2"/>
  <c r="AC565" i="2"/>
  <c r="AC629" i="2"/>
  <c r="AC378" i="2"/>
  <c r="AC527" i="2"/>
  <c r="AC183" i="2"/>
  <c r="AC37" i="2"/>
  <c r="AC161" i="2"/>
  <c r="AC16" i="2"/>
  <c r="AC468" i="2"/>
  <c r="AC528" i="2"/>
  <c r="AC89" i="2"/>
  <c r="AC461" i="2"/>
  <c r="AC645" i="2"/>
  <c r="AC529" i="2"/>
  <c r="AC44" i="2"/>
  <c r="AC573" i="2"/>
  <c r="AC270" i="2"/>
  <c r="AC600" i="2"/>
  <c r="AC602" i="2"/>
  <c r="AC457" i="2"/>
  <c r="AC171" i="2"/>
  <c r="AC233" i="2"/>
  <c r="AC408" i="2"/>
  <c r="AC246" i="2"/>
  <c r="AC157" i="2"/>
  <c r="AC61" i="2"/>
  <c r="AC709" i="2"/>
  <c r="AC243" i="2"/>
  <c r="AC353" i="2"/>
  <c r="AC217" i="2"/>
  <c r="AC365" i="2"/>
  <c r="AC618" i="2"/>
  <c r="AC198" i="2"/>
  <c r="AC548" i="2"/>
  <c r="AC376" i="2"/>
  <c r="AC158" i="2"/>
  <c r="AC443" i="2"/>
  <c r="AC524" i="2"/>
  <c r="AC690" i="2"/>
  <c r="AC702" i="2"/>
  <c r="AC398" i="2"/>
  <c r="AC77" i="2"/>
  <c r="AC234" i="2"/>
  <c r="AC122" i="2"/>
  <c r="AC608" i="2"/>
  <c r="AC130" i="2"/>
  <c r="AC422" i="2"/>
  <c r="AC421" i="2"/>
  <c r="AC389" i="2"/>
  <c r="AC129" i="2"/>
  <c r="AC119" i="2"/>
  <c r="AC310" i="2"/>
  <c r="AC564" i="2"/>
  <c r="AC616" i="2"/>
  <c r="AC538" i="2"/>
  <c r="AC375" i="2"/>
  <c r="AC714" i="2"/>
  <c r="AC563" i="2"/>
  <c r="AC530" i="2"/>
  <c r="AC106" i="2"/>
  <c r="AC137" i="2"/>
  <c r="AC371" i="2"/>
  <c r="AC62" i="2"/>
  <c r="AC225" i="2"/>
  <c r="AC23" i="2"/>
  <c r="AC485" i="2"/>
  <c r="AC543" i="2"/>
  <c r="AC390" i="2"/>
  <c r="AC196" i="2"/>
  <c r="AC294" i="2"/>
  <c r="AC65" i="2"/>
  <c r="AC132" i="2"/>
  <c r="AC418" i="2"/>
  <c r="AC31" i="2"/>
  <c r="AC534" i="2"/>
  <c r="AC382" i="2"/>
  <c r="AC571" i="2"/>
  <c r="AC193" i="2"/>
  <c r="AC490" i="2"/>
  <c r="AC177" i="2"/>
  <c r="J67" i="3" s="1"/>
  <c r="AC617" i="2"/>
  <c r="AC499" i="2"/>
  <c r="AC508" i="2"/>
  <c r="AC372" i="2"/>
  <c r="AC383" i="2"/>
  <c r="AC117" i="2"/>
  <c r="AC496" i="2"/>
  <c r="AC413" i="2"/>
  <c r="AC394" i="2"/>
  <c r="AC321" i="2"/>
  <c r="AC5" i="2"/>
  <c r="AC28" i="2"/>
  <c r="AC92" i="2"/>
  <c r="AC404" i="2"/>
  <c r="AC441" i="2"/>
  <c r="AC732" i="2"/>
  <c r="AC705" i="2"/>
  <c r="AC192" i="2"/>
  <c r="AC411" i="2"/>
  <c r="AC8" i="2"/>
  <c r="AC592" i="2"/>
  <c r="AC210" i="2"/>
  <c r="AC464" i="2"/>
  <c r="AC410" i="2"/>
  <c r="AC185" i="2"/>
  <c r="AC121" i="2"/>
  <c r="AC507" i="2"/>
  <c r="AC599" i="2"/>
  <c r="AC458" i="2"/>
  <c r="AC493" i="2"/>
  <c r="AC73" i="2"/>
  <c r="AC521" i="2"/>
  <c r="AC586" i="2"/>
  <c r="AC385" i="2"/>
  <c r="AC91" i="2"/>
  <c r="AC250" i="2"/>
  <c r="AC146" i="2"/>
  <c r="AC278" i="2"/>
  <c r="AC120" i="2"/>
  <c r="AC191" i="2"/>
  <c r="AC247" i="2"/>
  <c r="AC296" i="2"/>
  <c r="AC481" i="2"/>
  <c r="AC580" i="2"/>
  <c r="AC102" i="2"/>
  <c r="AC42" i="2"/>
  <c r="AC264" i="2"/>
  <c r="AC731" i="2"/>
  <c r="AC612" i="2"/>
  <c r="AC19" i="2"/>
  <c r="AC649" i="2"/>
  <c r="AC69" i="2"/>
  <c r="AC604" i="2"/>
  <c r="AC455" i="2"/>
  <c r="AC654" i="2"/>
  <c r="AC54" i="2"/>
  <c r="AC228" i="2"/>
  <c r="AC160" i="2"/>
  <c r="AC373" i="2"/>
  <c r="AC613" i="2"/>
  <c r="AC98" i="2"/>
  <c r="AC277" i="2"/>
  <c r="AC235" i="2"/>
  <c r="AC566" i="2"/>
  <c r="AC150" i="2"/>
  <c r="AC549" i="2"/>
  <c r="AC182" i="2"/>
  <c r="AC48" i="2"/>
  <c r="AC417" i="2"/>
  <c r="AC640" i="2"/>
  <c r="AC478" i="2"/>
  <c r="AC222" i="2"/>
  <c r="AC67" i="2"/>
  <c r="AC479" i="2"/>
  <c r="AC695" i="2"/>
  <c r="AC456" i="2"/>
  <c r="AC509" i="2"/>
  <c r="AC324" i="2"/>
  <c r="AC452" i="2"/>
  <c r="AC152" i="2"/>
  <c r="AC395" i="2"/>
  <c r="AC406" i="2"/>
  <c r="AC560" i="2"/>
  <c r="AC29" i="2"/>
  <c r="AC20" i="2"/>
  <c r="AC532" i="2"/>
  <c r="AC728" i="2"/>
  <c r="AC17" i="2"/>
  <c r="AC291" i="2"/>
  <c r="AC57" i="2"/>
  <c r="AC663" i="2"/>
  <c r="AC642" i="2"/>
  <c r="AC261" i="2"/>
  <c r="AC207" i="2"/>
  <c r="AC595" i="2"/>
  <c r="AC126" i="2"/>
  <c r="AC386" i="2"/>
  <c r="AC178" i="2"/>
  <c r="AC606" i="2"/>
  <c r="AC280" i="2"/>
  <c r="AC60" i="2"/>
  <c r="AC215" i="2"/>
  <c r="AC537" i="2"/>
  <c r="AC309" i="2"/>
  <c r="AC58" i="2"/>
  <c r="AC237" i="2"/>
  <c r="AC473" i="2"/>
  <c r="AC351" i="2"/>
  <c r="AC76" i="2"/>
  <c r="AC384" i="2"/>
  <c r="AC255" i="2"/>
  <c r="AC51" i="2"/>
  <c r="AC407" i="2"/>
  <c r="AC552" i="2"/>
  <c r="AC218" i="2"/>
  <c r="AC43" i="2"/>
  <c r="AC12" i="2"/>
  <c r="AC653" i="2"/>
  <c r="AC546" i="2"/>
  <c r="AC492" i="2"/>
  <c r="AC26" i="2"/>
  <c r="AC180" i="2"/>
  <c r="AC307" i="2"/>
  <c r="AC142" i="2"/>
  <c r="AC317" i="2"/>
  <c r="AC647" i="2"/>
  <c r="AC635" i="2"/>
  <c r="AC206" i="2"/>
  <c r="AC432" i="2"/>
  <c r="AC607" i="2"/>
  <c r="AC118" i="2"/>
  <c r="AC184" i="2"/>
  <c r="AC311" i="2"/>
  <c r="AC348" i="2"/>
  <c r="AC211" i="2"/>
  <c r="AC614" i="2"/>
  <c r="AC38" i="2"/>
  <c r="AC439" i="2"/>
  <c r="AC306" i="2"/>
  <c r="AC316" i="2"/>
  <c r="AC189" i="2"/>
  <c r="AC134" i="2"/>
  <c r="AC221" i="2"/>
  <c r="AC589" i="2"/>
  <c r="AC491" i="2"/>
  <c r="AC666" i="2"/>
  <c r="AC176" i="2"/>
  <c r="AC725" i="2"/>
  <c r="AC451" i="2"/>
  <c r="AC174" i="2"/>
  <c r="AC333" i="2"/>
  <c r="AC682" i="2"/>
  <c r="AC487" i="2"/>
  <c r="AC596" i="2"/>
  <c r="AC249" i="2"/>
  <c r="AC256" i="2"/>
  <c r="AC239" i="2"/>
  <c r="AC558" i="2"/>
  <c r="AC308" i="2"/>
  <c r="AC356" i="2"/>
  <c r="AC181" i="2"/>
  <c r="AC110" i="2"/>
  <c r="AC414" i="2"/>
  <c r="AC716" i="2"/>
  <c r="AC179" i="2"/>
  <c r="AC593" i="2"/>
  <c r="AC415" i="2"/>
  <c r="AC624" i="2"/>
  <c r="AC105" i="2"/>
  <c r="AC262" i="2"/>
  <c r="AC539" i="2"/>
  <c r="AC503" i="2"/>
  <c r="AC34" i="2"/>
  <c r="AC501" i="2"/>
  <c r="AC575" i="2"/>
  <c r="AC3" i="2"/>
  <c r="AC433" i="2"/>
  <c r="AC271" i="2"/>
  <c r="AC505" i="2"/>
  <c r="AC664" i="2"/>
  <c r="AC72" i="2"/>
  <c r="AC30" i="2"/>
  <c r="AC360" i="2"/>
  <c r="AC349" i="2"/>
  <c r="AC292" i="2"/>
  <c r="AC572" i="2"/>
  <c r="AC71" i="2"/>
  <c r="AC242" i="2"/>
  <c r="AC459" i="2"/>
  <c r="AC359" i="2"/>
  <c r="AC248" i="2"/>
  <c r="AC522" i="2"/>
  <c r="AC719" i="2"/>
  <c r="AC85" i="2"/>
  <c r="AC357" i="2"/>
  <c r="AC251" i="2"/>
  <c r="AC208" i="2"/>
  <c r="AC315" i="2"/>
  <c r="AC267" i="2"/>
  <c r="AC727" i="2"/>
  <c r="AC438" i="2"/>
  <c r="AC517" i="2"/>
  <c r="AC287" i="2"/>
  <c r="AC472" i="2"/>
  <c r="AC90" i="2"/>
  <c r="AC535" i="2"/>
  <c r="AC661" i="2"/>
  <c r="AC569" i="2"/>
  <c r="AC111" i="2"/>
  <c r="AC33" i="2"/>
  <c r="AC655" i="2"/>
  <c r="AC554" i="2"/>
  <c r="AC363" i="2"/>
  <c r="AC95" i="2"/>
  <c r="AC151" i="2"/>
  <c r="AC570" i="2"/>
  <c r="AC462" i="2"/>
  <c r="AC544" i="2"/>
  <c r="AC258" i="2"/>
  <c r="AC263" i="2"/>
  <c r="AC412" i="2"/>
  <c r="AC426" i="2"/>
  <c r="AC168" i="2"/>
  <c r="AC75" i="2"/>
  <c r="AC80" i="2"/>
  <c r="AC275" i="2"/>
  <c r="AC424" i="2"/>
  <c r="AC27" i="2"/>
  <c r="AC609" i="2"/>
  <c r="AC313" i="2"/>
  <c r="AC726" i="2"/>
  <c r="AC366" i="2"/>
  <c r="AC518" i="2"/>
  <c r="AC504" i="2"/>
  <c r="AC276" i="2"/>
  <c r="AC391" i="2"/>
  <c r="AC665" i="2"/>
  <c r="AC500" i="2"/>
  <c r="AC22" i="2"/>
  <c r="AC46" i="2"/>
  <c r="AC431" i="2"/>
  <c r="AC650" i="2"/>
  <c r="AC590" i="2"/>
  <c r="AC212" i="2"/>
  <c r="AC476" i="2"/>
  <c r="AC45" i="2"/>
  <c r="AC265" i="2"/>
  <c r="AC405" i="2"/>
  <c r="AC274" i="2"/>
  <c r="AC639" i="2"/>
  <c r="AC99" i="2"/>
  <c r="AC523" i="2"/>
  <c r="AC561" i="2"/>
  <c r="AC579" i="2"/>
  <c r="AC636" i="2"/>
  <c r="AC240" i="2"/>
  <c r="AC506" i="2"/>
  <c r="AC671" i="2"/>
  <c r="AC354" i="2"/>
  <c r="AC82" i="2"/>
  <c r="AC615" i="2"/>
  <c r="AC511" i="2"/>
  <c r="AC723" i="2"/>
  <c r="AC480" i="2"/>
  <c r="AC435" i="2"/>
  <c r="AC402" i="2"/>
  <c r="AC355" i="2"/>
  <c r="AC56" i="2"/>
  <c r="AC224" i="2"/>
  <c r="AC199" i="2"/>
  <c r="AC55" i="2"/>
  <c r="AC53" i="2"/>
  <c r="AC241" i="2"/>
  <c r="AC289" i="2"/>
  <c r="AC651" i="2"/>
  <c r="AC269" i="2"/>
  <c r="AC668" i="2"/>
  <c r="AC305" i="2"/>
  <c r="AC482" i="2"/>
  <c r="AC352" i="2"/>
  <c r="AC162" i="2"/>
  <c r="AC320" i="2"/>
  <c r="AC628" i="2"/>
  <c r="AC83" i="2"/>
  <c r="AC329" i="2"/>
  <c r="AC36" i="2"/>
  <c r="AC662" i="2"/>
  <c r="AC676" i="2"/>
  <c r="AC698" i="2"/>
  <c r="AC619" i="2"/>
  <c r="AC692" i="2"/>
  <c r="AC557" i="2"/>
  <c r="AC104" i="2"/>
  <c r="AC697" i="2"/>
  <c r="AC155" i="2"/>
  <c r="AC463" i="2"/>
  <c r="AC101" i="2"/>
  <c r="AC268" i="2"/>
  <c r="AC214" i="2"/>
  <c r="AC84" i="2"/>
  <c r="AC380" i="2"/>
  <c r="AC401" i="2"/>
  <c r="AC470" i="2"/>
  <c r="AC145" i="2"/>
  <c r="AC513" i="2"/>
  <c r="AC345" i="2"/>
  <c r="AC685" i="2"/>
  <c r="AC202" i="2"/>
  <c r="AC477" i="2"/>
  <c r="AC131" i="2"/>
  <c r="AC303" i="2"/>
  <c r="AC238" i="2"/>
  <c r="AC232" i="2"/>
  <c r="AC625" i="2"/>
  <c r="AC88" i="2"/>
  <c r="AC331" i="2"/>
  <c r="AC632" i="2"/>
  <c r="AC123" i="2"/>
  <c r="AC648" i="2"/>
  <c r="AC203" i="2"/>
  <c r="AC140" i="2"/>
  <c r="AC138" i="2"/>
  <c r="AC141" i="2"/>
  <c r="AC454" i="2"/>
  <c r="AC584" i="2"/>
  <c r="AC542" i="2"/>
  <c r="AC583" i="2"/>
  <c r="AC437" i="2"/>
  <c r="AC707" i="2"/>
  <c r="AC656" i="2"/>
  <c r="AC641" i="2"/>
  <c r="AC266" i="2"/>
  <c r="AC729" i="2"/>
  <c r="AC107" i="2"/>
  <c r="AC326" i="2"/>
  <c r="AC652" i="2"/>
  <c r="AC440" i="2"/>
  <c r="AC112" i="2"/>
  <c r="AC693" i="2"/>
  <c r="AC577" i="2"/>
  <c r="AC469" i="2"/>
  <c r="AC630" i="2"/>
  <c r="AC115" i="2"/>
  <c r="AC245" i="2"/>
  <c r="AC284" i="2"/>
  <c r="AC285" i="2"/>
  <c r="AC446" i="2"/>
  <c r="AC677" i="2"/>
  <c r="AC314" i="2"/>
  <c r="AC673" i="2"/>
  <c r="AC396" i="2"/>
  <c r="AC428" i="2"/>
  <c r="AC703" i="2"/>
  <c r="AC194" i="2"/>
  <c r="AC516" i="2"/>
  <c r="AC445" i="2"/>
  <c r="AC295" i="2"/>
  <c r="AC574" i="2"/>
  <c r="AC626" i="2"/>
  <c r="AC339" i="2"/>
  <c r="AC465" i="2"/>
  <c r="AC244" i="2"/>
  <c r="AC484" i="2"/>
  <c r="AC525" i="2"/>
  <c r="AC515" i="2"/>
  <c r="AC483" i="2"/>
  <c r="AC259" i="2"/>
  <c r="AC581" i="2"/>
  <c r="AC166" i="2"/>
  <c r="AC512" i="2"/>
  <c r="AC562" i="2"/>
  <c r="AC555" i="2"/>
  <c r="AC696" i="2"/>
  <c r="AC601" i="2"/>
  <c r="AC236" i="2"/>
  <c r="AC272" i="2"/>
  <c r="AC686" i="2"/>
  <c r="AC399" i="2"/>
  <c r="AC400" i="2"/>
  <c r="AC597" i="2"/>
  <c r="AC541" i="2"/>
  <c r="AC644" i="2"/>
  <c r="AC420" i="2"/>
  <c r="AC332" i="2"/>
  <c r="AC226" i="2"/>
  <c r="AC627" i="2"/>
  <c r="AC393" i="2"/>
  <c r="AC442" i="2"/>
  <c r="AC298" i="2"/>
  <c r="AC675" i="2"/>
  <c r="AC388" i="2"/>
  <c r="AC711" i="2"/>
  <c r="AC674" i="2"/>
  <c r="AC475" i="2"/>
  <c r="AC678" i="2"/>
  <c r="AC646" i="2"/>
  <c r="AC611" i="2"/>
  <c r="AC688" i="2"/>
  <c r="AC691" i="2"/>
  <c r="AC713" i="2"/>
  <c r="AC712" i="2"/>
  <c r="AC659" i="2"/>
  <c r="AC718" i="2"/>
  <c r="AC689" i="2"/>
  <c r="AC633" i="2"/>
  <c r="AC660" i="2"/>
  <c r="AC681" i="2"/>
  <c r="AC643" i="2"/>
  <c r="AC722" i="2"/>
  <c r="AC721" i="2"/>
  <c r="U449" i="2"/>
  <c r="U556" i="2"/>
  <c r="U657" i="2"/>
  <c r="U147" i="2"/>
  <c r="U325" i="2"/>
  <c r="U219" i="2"/>
  <c r="U603" i="2"/>
  <c r="U362" i="2"/>
  <c r="U638" i="2"/>
  <c r="U498" i="2"/>
  <c r="U361" i="2"/>
  <c r="U670" i="2"/>
  <c r="U495" i="2"/>
  <c r="U124" i="2"/>
  <c r="U392" i="2"/>
  <c r="U369" i="2"/>
  <c r="U288" i="2"/>
  <c r="U188" i="2"/>
  <c r="U139" i="2"/>
  <c r="U672" i="2"/>
  <c r="U436" i="2"/>
  <c r="U68" i="2"/>
  <c r="U419" i="2"/>
  <c r="U13" i="2"/>
  <c r="U346" i="2"/>
  <c r="U190" i="2"/>
  <c r="U135" i="2"/>
  <c r="U108" i="2"/>
  <c r="U536" i="2"/>
  <c r="U559" i="2"/>
  <c r="U715" i="2"/>
  <c r="U330" i="2"/>
  <c r="U127" i="2"/>
  <c r="U78" i="2"/>
  <c r="U40" i="2"/>
  <c r="U143" i="2"/>
  <c r="U634" i="2"/>
  <c r="U66" i="2"/>
  <c r="U591" i="2"/>
  <c r="U253" i="2"/>
  <c r="U25" i="2"/>
  <c r="U547" i="2"/>
  <c r="U381" i="2"/>
  <c r="U290" i="2"/>
  <c r="U423" i="2"/>
  <c r="U116" i="2"/>
  <c r="U252" i="2"/>
  <c r="U113" i="2"/>
  <c r="U9" i="2"/>
  <c r="U52" i="2"/>
  <c r="U173" i="2"/>
  <c r="U594" i="2"/>
  <c r="U282" i="2"/>
  <c r="U220" i="2"/>
  <c r="U87" i="2"/>
  <c r="U444" i="2"/>
  <c r="U526" i="2"/>
  <c r="U35" i="2"/>
  <c r="U319" i="2"/>
  <c r="U164" i="2"/>
  <c r="U502" i="2"/>
  <c r="U144" i="2"/>
  <c r="U364" i="2"/>
  <c r="U154" i="2"/>
  <c r="U466" i="2"/>
  <c r="U658" i="2"/>
  <c r="U156" i="2"/>
  <c r="U299" i="2"/>
  <c r="U159" i="2"/>
  <c r="U273" i="2"/>
  <c r="U336" i="2"/>
  <c r="U197" i="2"/>
  <c r="U96" i="2"/>
  <c r="U97" i="2"/>
  <c r="U4" i="2"/>
  <c r="U370" i="2"/>
  <c r="U514" i="2"/>
  <c r="U427" i="2"/>
  <c r="U153" i="2"/>
  <c r="U342" i="2"/>
  <c r="U169" i="2"/>
  <c r="U578" i="2"/>
  <c r="U494" i="2"/>
  <c r="U622" i="2"/>
  <c r="U109" i="2"/>
  <c r="U551" i="2"/>
  <c r="U519" i="2"/>
  <c r="U293" i="2"/>
  <c r="U254" i="2"/>
  <c r="U301" i="2"/>
  <c r="U59" i="2"/>
  <c r="U260" i="2"/>
  <c r="U50" i="2"/>
  <c r="U281" i="2"/>
  <c r="U100" i="2"/>
  <c r="U39" i="2"/>
  <c r="U167" i="2"/>
  <c r="U6" i="2"/>
  <c r="U125" i="2"/>
  <c r="U286" i="2"/>
  <c r="U15" i="2"/>
  <c r="U620" i="2"/>
  <c r="U223" i="2"/>
  <c r="U230" i="2"/>
  <c r="U148" i="2"/>
  <c r="U533" i="2"/>
  <c r="U10" i="2"/>
  <c r="U74" i="2"/>
  <c r="U510" i="2"/>
  <c r="U430" i="2"/>
  <c r="U486" i="2"/>
  <c r="U149" i="2"/>
  <c r="U213" i="2"/>
  <c r="U343" i="2"/>
  <c r="U341" i="2"/>
  <c r="U450" i="2"/>
  <c r="U588" i="2"/>
  <c r="U300" i="2"/>
  <c r="U200" i="2"/>
  <c r="U279" i="2"/>
  <c r="U334" i="2"/>
  <c r="U425" i="2"/>
  <c r="U374" i="2"/>
  <c r="U347" i="2"/>
  <c r="U172" i="2"/>
  <c r="U283" i="2"/>
  <c r="U81" i="2"/>
  <c r="U205" i="2"/>
  <c r="U165" i="2"/>
  <c r="U429" i="2"/>
  <c r="U70" i="2"/>
  <c r="U32" i="2"/>
  <c r="U175" i="2"/>
  <c r="U86" i="2"/>
  <c r="U63" i="2"/>
  <c r="U163" i="2"/>
  <c r="U567" i="2"/>
  <c r="U231" i="2"/>
  <c r="T114" i="3" s="1"/>
  <c r="U64" i="2"/>
  <c r="U710" i="2"/>
  <c r="T112" i="3" s="1"/>
  <c r="U114" i="2"/>
  <c r="U2" i="2"/>
  <c r="U209" i="2"/>
  <c r="U133" i="2"/>
  <c r="U335" i="2"/>
  <c r="U201" i="2"/>
  <c r="U79" i="2"/>
  <c r="U7" i="2"/>
  <c r="U358" i="2"/>
  <c r="U467" i="2"/>
  <c r="U297" i="2"/>
  <c r="U323" i="2"/>
  <c r="U447" i="2"/>
  <c r="U489" i="2"/>
  <c r="U368" i="2"/>
  <c r="U720" i="2"/>
  <c r="U434" i="2"/>
  <c r="U565" i="2"/>
  <c r="U629" i="2"/>
  <c r="U378" i="2"/>
  <c r="U527" i="2"/>
  <c r="U183" i="2"/>
  <c r="U37" i="2"/>
  <c r="U161" i="2"/>
  <c r="U16" i="2"/>
  <c r="U468" i="2"/>
  <c r="U528" i="2"/>
  <c r="U204" i="2"/>
  <c r="U89" i="2"/>
  <c r="U461" i="2"/>
  <c r="U645" i="2"/>
  <c r="U529" i="2"/>
  <c r="U44" i="2"/>
  <c r="U573" i="2"/>
  <c r="U270" i="2"/>
  <c r="U600" i="2"/>
  <c r="U602" i="2"/>
  <c r="U457" i="2"/>
  <c r="U171" i="2"/>
  <c r="U14" i="2"/>
  <c r="U233" i="2"/>
  <c r="U408" i="2"/>
  <c r="U246" i="2"/>
  <c r="U157" i="2"/>
  <c r="U61" i="2"/>
  <c r="U709" i="2"/>
  <c r="U243" i="2"/>
  <c r="U353" i="2"/>
  <c r="U217" i="2"/>
  <c r="U365" i="2"/>
  <c r="U618" i="2"/>
  <c r="U637" i="2"/>
  <c r="U198" i="2"/>
  <c r="U548" i="2"/>
  <c r="U376" i="2"/>
  <c r="U158" i="2"/>
  <c r="U443" i="2"/>
  <c r="U524" i="2"/>
  <c r="U690" i="2"/>
  <c r="U702" i="2"/>
  <c r="U398" i="2"/>
  <c r="U77" i="2"/>
  <c r="U234" i="2"/>
  <c r="U520" i="2"/>
  <c r="U122" i="2"/>
  <c r="U608" i="2"/>
  <c r="U130" i="2"/>
  <c r="U422" i="2"/>
  <c r="U421" i="2"/>
  <c r="U389" i="2"/>
  <c r="U129" i="2"/>
  <c r="U119" i="2"/>
  <c r="U310" i="2"/>
  <c r="U564" i="2"/>
  <c r="U616" i="2"/>
  <c r="U344" i="2"/>
  <c r="U538" i="2"/>
  <c r="U375" i="2"/>
  <c r="U714" i="2"/>
  <c r="U563" i="2"/>
  <c r="U530" i="2"/>
  <c r="U106" i="2"/>
  <c r="U137" i="2"/>
  <c r="U371" i="2"/>
  <c r="U62" i="2"/>
  <c r="U225" i="2"/>
  <c r="U23" i="2"/>
  <c r="U687" i="2"/>
  <c r="U485" i="2"/>
  <c r="U543" i="2"/>
  <c r="U390" i="2"/>
  <c r="U196" i="2"/>
  <c r="U294" i="2"/>
  <c r="U65" i="2"/>
  <c r="U132" i="2"/>
  <c r="U418" i="2"/>
  <c r="U31" i="2"/>
  <c r="U534" i="2"/>
  <c r="U382" i="2"/>
  <c r="U724" i="2"/>
  <c r="U571" i="2"/>
  <c r="U193" i="2"/>
  <c r="U490" i="2"/>
  <c r="U177" i="2"/>
  <c r="T67" i="3" s="1"/>
  <c r="U617" i="2"/>
  <c r="U499" i="2"/>
  <c r="U508" i="2"/>
  <c r="U372" i="2"/>
  <c r="U383" i="2"/>
  <c r="U117" i="2"/>
  <c r="U496" i="2"/>
  <c r="U21" i="2"/>
  <c r="U413" i="2"/>
  <c r="U394" i="2"/>
  <c r="U321" i="2"/>
  <c r="U5" i="2"/>
  <c r="U28" i="2"/>
  <c r="U92" i="2"/>
  <c r="U404" i="2"/>
  <c r="U441" i="2"/>
  <c r="U732" i="2"/>
  <c r="U705" i="2"/>
  <c r="U192" i="2"/>
  <c r="U387" i="2"/>
  <c r="U411" i="2"/>
  <c r="U8" i="2"/>
  <c r="U592" i="2"/>
  <c r="U210" i="2"/>
  <c r="U464" i="2"/>
  <c r="U410" i="2"/>
  <c r="U185" i="2"/>
  <c r="U121" i="2"/>
  <c r="U507" i="2"/>
  <c r="U599" i="2"/>
  <c r="U458" i="2"/>
  <c r="U679" i="2"/>
  <c r="U493" i="2"/>
  <c r="U73" i="2"/>
  <c r="U521" i="2"/>
  <c r="U586" i="2"/>
  <c r="U385" i="2"/>
  <c r="U91" i="2"/>
  <c r="U250" i="2"/>
  <c r="U146" i="2"/>
  <c r="U278" i="2"/>
  <c r="U120" i="2"/>
  <c r="U191" i="2"/>
  <c r="U367" i="2"/>
  <c r="U247" i="2"/>
  <c r="U296" i="2"/>
  <c r="U481" i="2"/>
  <c r="U580" i="2"/>
  <c r="U102" i="2"/>
  <c r="U42" i="2"/>
  <c r="U264" i="2"/>
  <c r="U731" i="2"/>
  <c r="U612" i="2"/>
  <c r="U19" i="2"/>
  <c r="U649" i="2"/>
  <c r="U327" i="2"/>
  <c r="U69" i="2"/>
  <c r="U604" i="2"/>
  <c r="U455" i="2"/>
  <c r="U654" i="2"/>
  <c r="U54" i="2"/>
  <c r="U228" i="2"/>
  <c r="U160" i="2"/>
  <c r="U373" i="2"/>
  <c r="U613" i="2"/>
  <c r="U98" i="2"/>
  <c r="U277" i="2"/>
  <c r="U195" i="2"/>
  <c r="U235" i="2"/>
  <c r="U566" i="2"/>
  <c r="U150" i="2"/>
  <c r="U549" i="2"/>
  <c r="U182" i="2"/>
  <c r="U48" i="2"/>
  <c r="U417" i="2"/>
  <c r="U640" i="2"/>
  <c r="U478" i="2"/>
  <c r="U222" i="2"/>
  <c r="U67" i="2"/>
  <c r="U136" i="2"/>
  <c r="U479" i="2"/>
  <c r="U695" i="2"/>
  <c r="U456" i="2"/>
  <c r="U509" i="2"/>
  <c r="U324" i="2"/>
  <c r="U452" i="2"/>
  <c r="U152" i="2"/>
  <c r="U395" i="2"/>
  <c r="U406" i="2"/>
  <c r="U560" i="2"/>
  <c r="U29" i="2"/>
  <c r="U24" i="2"/>
  <c r="U20" i="2"/>
  <c r="U532" i="2"/>
  <c r="U728" i="2"/>
  <c r="U17" i="2"/>
  <c r="U291" i="2"/>
  <c r="U57" i="2"/>
  <c r="U663" i="2"/>
  <c r="U642" i="2"/>
  <c r="U261" i="2"/>
  <c r="U207" i="2"/>
  <c r="U595" i="2"/>
  <c r="U340" i="2"/>
  <c r="U126" i="2"/>
  <c r="U386" i="2"/>
  <c r="U178" i="2"/>
  <c r="U606" i="2"/>
  <c r="U280" i="2"/>
  <c r="U60" i="2"/>
  <c r="U215" i="2"/>
  <c r="U537" i="2"/>
  <c r="U309" i="2"/>
  <c r="U58" i="2"/>
  <c r="U237" i="2"/>
  <c r="U94" i="2"/>
  <c r="U473" i="2"/>
  <c r="U351" i="2"/>
  <c r="U76" i="2"/>
  <c r="U384" i="2"/>
  <c r="U255" i="2"/>
  <c r="U51" i="2"/>
  <c r="U407" i="2"/>
  <c r="U552" i="2"/>
  <c r="U218" i="2"/>
  <c r="U43" i="2"/>
  <c r="U12" i="2"/>
  <c r="U397" i="2"/>
  <c r="U653" i="2"/>
  <c r="U546" i="2"/>
  <c r="U492" i="2"/>
  <c r="U26" i="2"/>
  <c r="U180" i="2"/>
  <c r="U307" i="2"/>
  <c r="U142" i="2"/>
  <c r="U317" i="2"/>
  <c r="U647" i="2"/>
  <c r="U635" i="2"/>
  <c r="U206" i="2"/>
  <c r="U448" i="2"/>
  <c r="U432" i="2"/>
  <c r="U607" i="2"/>
  <c r="U118" i="2"/>
  <c r="U184" i="2"/>
  <c r="U311" i="2"/>
  <c r="U348" i="2"/>
  <c r="U211" i="2"/>
  <c r="U614" i="2"/>
  <c r="U38" i="2"/>
  <c r="U439" i="2"/>
  <c r="U306" i="2"/>
  <c r="U47" i="2"/>
  <c r="U316" i="2"/>
  <c r="U189" i="2"/>
  <c r="U134" i="2"/>
  <c r="U221" i="2"/>
  <c r="U589" i="2"/>
  <c r="U491" i="2"/>
  <c r="U666" i="2"/>
  <c r="U176" i="2"/>
  <c r="U725" i="2"/>
  <c r="U451" i="2"/>
  <c r="U174" i="2"/>
  <c r="U170" i="2"/>
  <c r="U333" i="2"/>
  <c r="U682" i="2"/>
  <c r="U487" i="2"/>
  <c r="U596" i="2"/>
  <c r="U249" i="2"/>
  <c r="U256" i="2"/>
  <c r="U239" i="2"/>
  <c r="U558" i="2"/>
  <c r="U308" i="2"/>
  <c r="U356" i="2"/>
  <c r="U181" i="2"/>
  <c r="U680" i="2"/>
  <c r="U110" i="2"/>
  <c r="U414" i="2"/>
  <c r="U716" i="2"/>
  <c r="U179" i="2"/>
  <c r="U593" i="2"/>
  <c r="U415" i="2"/>
  <c r="U624" i="2"/>
  <c r="U105" i="2"/>
  <c r="U262" i="2"/>
  <c r="U539" i="2"/>
  <c r="U503" i="2"/>
  <c r="U18" i="2"/>
  <c r="U34" i="2"/>
  <c r="U501" i="2"/>
  <c r="U575" i="2"/>
  <c r="U3" i="2"/>
  <c r="U433" i="2"/>
  <c r="U271" i="2"/>
  <c r="U505" i="2"/>
  <c r="U664" i="2"/>
  <c r="U72" i="2"/>
  <c r="U30" i="2"/>
  <c r="U360" i="2"/>
  <c r="U41" i="2"/>
  <c r="U349" i="2"/>
  <c r="U292" i="2"/>
  <c r="U572" i="2"/>
  <c r="U71" i="2"/>
  <c r="U242" i="2"/>
  <c r="U459" i="2"/>
  <c r="U359" i="2"/>
  <c r="U248" i="2"/>
  <c r="U522" i="2"/>
  <c r="U719" i="2"/>
  <c r="U85" i="2"/>
  <c r="U582" i="2"/>
  <c r="U357" i="2"/>
  <c r="U251" i="2"/>
  <c r="U208" i="2"/>
  <c r="U315" i="2"/>
  <c r="U267" i="2"/>
  <c r="U727" i="2"/>
  <c r="U438" i="2"/>
  <c r="U517" i="2"/>
  <c r="U287" i="2"/>
  <c r="U472" i="2"/>
  <c r="U90" i="2"/>
  <c r="U186" i="2"/>
  <c r="U535" i="2"/>
  <c r="U661" i="2"/>
  <c r="U569" i="2"/>
  <c r="U111" i="2"/>
  <c r="U33" i="2"/>
  <c r="U655" i="2"/>
  <c r="U554" i="2"/>
  <c r="U363" i="2"/>
  <c r="U95" i="2"/>
  <c r="U151" i="2"/>
  <c r="U570" i="2"/>
  <c r="U379" i="2"/>
  <c r="U462" i="2"/>
  <c r="U544" i="2"/>
  <c r="U258" i="2"/>
  <c r="U263" i="2"/>
  <c r="U412" i="2"/>
  <c r="U426" i="2"/>
  <c r="U168" i="2"/>
  <c r="U75" i="2"/>
  <c r="U80" i="2"/>
  <c r="U275" i="2"/>
  <c r="U424" i="2"/>
  <c r="U11" i="2"/>
  <c r="U27" i="2"/>
  <c r="U609" i="2"/>
  <c r="U313" i="2"/>
  <c r="U726" i="2"/>
  <c r="U366" i="2"/>
  <c r="U518" i="2"/>
  <c r="U504" i="2"/>
  <c r="U276" i="2"/>
  <c r="U391" i="2"/>
  <c r="U665" i="2"/>
  <c r="U304" i="2"/>
  <c r="U312" i="2"/>
  <c r="U500" i="2"/>
  <c r="U22" i="2"/>
  <c r="U46" i="2"/>
  <c r="U431" i="2"/>
  <c r="U650" i="2"/>
  <c r="U590" i="2"/>
  <c r="U212" i="2"/>
  <c r="U476" i="2"/>
  <c r="U45" i="2"/>
  <c r="U265" i="2"/>
  <c r="U488" i="2"/>
  <c r="U717" i="2"/>
  <c r="U405" i="2"/>
  <c r="U274" i="2"/>
  <c r="U639" i="2"/>
  <c r="U99" i="2"/>
  <c r="U523" i="2"/>
  <c r="U561" i="2"/>
  <c r="U579" i="2"/>
  <c r="U636" i="2"/>
  <c r="U240" i="2"/>
  <c r="U506" i="2"/>
  <c r="U377" i="2"/>
  <c r="U605" i="2"/>
  <c r="U671" i="2"/>
  <c r="U354" i="2"/>
  <c r="U82" i="2"/>
  <c r="U615" i="2"/>
  <c r="U511" i="2"/>
  <c r="U723" i="2"/>
  <c r="U480" i="2"/>
  <c r="U435" i="2"/>
  <c r="U402" i="2"/>
  <c r="U355" i="2"/>
  <c r="T106" i="3" s="1"/>
  <c r="U338" i="2"/>
  <c r="U49" i="2"/>
  <c r="U56" i="2"/>
  <c r="U224" i="2"/>
  <c r="U199" i="2"/>
  <c r="U55" i="2"/>
  <c r="U53" i="2"/>
  <c r="U241" i="2"/>
  <c r="U289" i="2"/>
  <c r="U651" i="2"/>
  <c r="U269" i="2"/>
  <c r="U668" i="2"/>
  <c r="U694" i="2"/>
  <c r="U416" i="2"/>
  <c r="U305" i="2"/>
  <c r="U482" i="2"/>
  <c r="U352" i="2"/>
  <c r="U162" i="2"/>
  <c r="U320" i="2"/>
  <c r="U628" i="2"/>
  <c r="U83" i="2"/>
  <c r="U329" i="2"/>
  <c r="U36" i="2"/>
  <c r="U662" i="2"/>
  <c r="U623" i="2"/>
  <c r="U93" i="2"/>
  <c r="U676" i="2"/>
  <c r="U187" i="2"/>
  <c r="U698" i="2"/>
  <c r="U619" i="2"/>
  <c r="U692" i="2"/>
  <c r="U557" i="2"/>
  <c r="U104" i="2"/>
  <c r="U697" i="2"/>
  <c r="U155" i="2"/>
  <c r="U463" i="2"/>
  <c r="U453" i="2"/>
  <c r="U302" i="2"/>
  <c r="U101" i="2"/>
  <c r="U708" i="2"/>
  <c r="U268" i="2"/>
  <c r="U214" i="2"/>
  <c r="U84" i="2"/>
  <c r="U380" i="2"/>
  <c r="U401" i="2"/>
  <c r="U470" i="2"/>
  <c r="U145" i="2"/>
  <c r="U513" i="2"/>
  <c r="U553" i="2"/>
  <c r="U460" i="2"/>
  <c r="U345" i="2"/>
  <c r="U216" i="2"/>
  <c r="U685" i="2"/>
  <c r="U202" i="2"/>
  <c r="U477" i="2"/>
  <c r="U131" i="2"/>
  <c r="U303" i="2"/>
  <c r="U238" i="2"/>
  <c r="U232" i="2"/>
  <c r="U625" i="2"/>
  <c r="U621" i="2"/>
  <c r="U227" i="2"/>
  <c r="U88" i="2"/>
  <c r="U409" i="2"/>
  <c r="U331" i="2"/>
  <c r="U632" i="2"/>
  <c r="U123" i="2"/>
  <c r="U648" i="2"/>
  <c r="U203" i="2"/>
  <c r="U140" i="2"/>
  <c r="U138" i="2"/>
  <c r="U141" i="2"/>
  <c r="U706" i="2"/>
  <c r="U257" i="2"/>
  <c r="U454" i="2"/>
  <c r="U337" i="2"/>
  <c r="U584" i="2"/>
  <c r="U542" i="2"/>
  <c r="U583" i="2"/>
  <c r="U437" i="2"/>
  <c r="U707" i="2"/>
  <c r="U656" i="2"/>
  <c r="U641" i="2"/>
  <c r="U266" i="2"/>
  <c r="U103" i="2"/>
  <c r="U540" i="2"/>
  <c r="U729" i="2"/>
  <c r="U598" i="2"/>
  <c r="U107" i="2"/>
  <c r="U326" i="2"/>
  <c r="U652" i="2"/>
  <c r="U440" i="2"/>
  <c r="U112" i="2"/>
  <c r="U693" i="2"/>
  <c r="U577" i="2"/>
  <c r="U469" i="2"/>
  <c r="U497" i="2"/>
  <c r="U318" i="2"/>
  <c r="U630" i="2"/>
  <c r="U229" i="2"/>
  <c r="U115" i="2"/>
  <c r="U245" i="2"/>
  <c r="U284" i="2"/>
  <c r="U285" i="2"/>
  <c r="U446" i="2"/>
  <c r="U677" i="2"/>
  <c r="U314" i="2"/>
  <c r="U673" i="2"/>
  <c r="U403" i="2"/>
  <c r="U128" i="2"/>
  <c r="U396" i="2"/>
  <c r="U684" i="2"/>
  <c r="U428" i="2"/>
  <c r="U703" i="2"/>
  <c r="U194" i="2"/>
  <c r="U516" i="2"/>
  <c r="U445" i="2"/>
  <c r="U295" i="2"/>
  <c r="U574" i="2"/>
  <c r="U626" i="2"/>
  <c r="U610" i="2"/>
  <c r="U667" i="2"/>
  <c r="U339" i="2"/>
  <c r="U568" i="2"/>
  <c r="U465" i="2"/>
  <c r="U244" i="2"/>
  <c r="U484" i="2"/>
  <c r="U525" i="2"/>
  <c r="U515" i="2"/>
  <c r="U483" i="2"/>
  <c r="U259" i="2"/>
  <c r="U581" i="2"/>
  <c r="U350" i="2"/>
  <c r="U669" i="2"/>
  <c r="U166" i="2"/>
  <c r="U471" i="2"/>
  <c r="U512" i="2"/>
  <c r="U562" i="2"/>
  <c r="U555" i="2"/>
  <c r="U696" i="2"/>
  <c r="U601" i="2"/>
  <c r="U236" i="2"/>
  <c r="U272" i="2"/>
  <c r="U686" i="2"/>
  <c r="U328" i="2"/>
  <c r="U550" i="2"/>
  <c r="U399" i="2"/>
  <c r="U631" i="2"/>
  <c r="U400" i="2"/>
  <c r="U597" i="2"/>
  <c r="U541" i="2"/>
  <c r="U644" i="2"/>
  <c r="U420" i="2"/>
  <c r="U332" i="2"/>
  <c r="U226" i="2"/>
  <c r="U627" i="2"/>
  <c r="U322" i="2"/>
  <c r="U474" i="2"/>
  <c r="U701" i="2"/>
  <c r="U585" i="2"/>
  <c r="U393" i="2"/>
  <c r="U442" i="2"/>
  <c r="U298" i="2"/>
  <c r="U675" i="2"/>
  <c r="U388" i="2"/>
  <c r="U711" i="2"/>
  <c r="U674" i="2"/>
  <c r="U475" i="2"/>
  <c r="U730" i="2"/>
  <c r="U699" i="2"/>
  <c r="U545" i="2"/>
  <c r="U531" i="2"/>
  <c r="U678" i="2"/>
  <c r="U646" i="2"/>
  <c r="U611" i="2"/>
  <c r="U688" i="2"/>
  <c r="U691" i="2"/>
  <c r="U713" i="2"/>
  <c r="U712" i="2"/>
  <c r="U659" i="2"/>
  <c r="U587" i="2"/>
  <c r="U576" i="2"/>
  <c r="U704" i="2"/>
  <c r="U683" i="2"/>
  <c r="U718" i="2"/>
  <c r="U689" i="2"/>
  <c r="U633" i="2"/>
  <c r="U660" i="2"/>
  <c r="U681" i="2"/>
  <c r="U643" i="2"/>
  <c r="U722" i="2"/>
  <c r="U721" i="2"/>
  <c r="U700" i="2"/>
  <c r="T449" i="2"/>
  <c r="T556" i="2"/>
  <c r="T657" i="2"/>
  <c r="T147" i="2"/>
  <c r="T325" i="2"/>
  <c r="T219" i="2"/>
  <c r="T603" i="2"/>
  <c r="T362" i="2"/>
  <c r="T638" i="2"/>
  <c r="T498" i="2"/>
  <c r="T361" i="2"/>
  <c r="T670" i="2"/>
  <c r="T495" i="2"/>
  <c r="T124" i="2"/>
  <c r="T392" i="2"/>
  <c r="T369" i="2"/>
  <c r="T288" i="2"/>
  <c r="T188" i="2"/>
  <c r="T139" i="2"/>
  <c r="T672" i="2"/>
  <c r="T436" i="2"/>
  <c r="T68" i="2"/>
  <c r="T419" i="2"/>
  <c r="T13" i="2"/>
  <c r="T346" i="2"/>
  <c r="T190" i="2"/>
  <c r="T135" i="2"/>
  <c r="T108" i="2"/>
  <c r="T536" i="2"/>
  <c r="T559" i="2"/>
  <c r="T715" i="2"/>
  <c r="T330" i="2"/>
  <c r="T127" i="2"/>
  <c r="T78" i="2"/>
  <c r="T40" i="2"/>
  <c r="T143" i="2"/>
  <c r="T634" i="2"/>
  <c r="T66" i="2"/>
  <c r="T591" i="2"/>
  <c r="T253" i="2"/>
  <c r="T25" i="2"/>
  <c r="T547" i="2"/>
  <c r="T381" i="2"/>
  <c r="T290" i="2"/>
  <c r="T423" i="2"/>
  <c r="T116" i="2"/>
  <c r="T252" i="2"/>
  <c r="T113" i="2"/>
  <c r="T9" i="2"/>
  <c r="T52" i="2"/>
  <c r="T173" i="2"/>
  <c r="T594" i="2"/>
  <c r="T282" i="2"/>
  <c r="T220" i="2"/>
  <c r="T87" i="2"/>
  <c r="T444" i="2"/>
  <c r="T526" i="2"/>
  <c r="T35" i="2"/>
  <c r="T319" i="2"/>
  <c r="T164" i="2"/>
  <c r="T502" i="2"/>
  <c r="T144" i="2"/>
  <c r="T364" i="2"/>
  <c r="T154" i="2"/>
  <c r="T466" i="2"/>
  <c r="T658" i="2"/>
  <c r="T156" i="2"/>
  <c r="T299" i="2"/>
  <c r="T159" i="2"/>
  <c r="T273" i="2"/>
  <c r="T336" i="2"/>
  <c r="T197" i="2"/>
  <c r="T96" i="2"/>
  <c r="T97" i="2"/>
  <c r="T4" i="2"/>
  <c r="T370" i="2"/>
  <c r="T514" i="2"/>
  <c r="T427" i="2"/>
  <c r="T153" i="2"/>
  <c r="T342" i="2"/>
  <c r="T169" i="2"/>
  <c r="T578" i="2"/>
  <c r="T494" i="2"/>
  <c r="T622" i="2"/>
  <c r="T109" i="2"/>
  <c r="T551" i="2"/>
  <c r="T519" i="2"/>
  <c r="T293" i="2"/>
  <c r="T254" i="2"/>
  <c r="T301" i="2"/>
  <c r="T59" i="2"/>
  <c r="T260" i="2"/>
  <c r="T50" i="2"/>
  <c r="T281" i="2"/>
  <c r="T100" i="2"/>
  <c r="T39" i="2"/>
  <c r="T167" i="2"/>
  <c r="T6" i="2"/>
  <c r="T125" i="2"/>
  <c r="T286" i="2"/>
  <c r="T15" i="2"/>
  <c r="T620" i="2"/>
  <c r="T223" i="2"/>
  <c r="T230" i="2"/>
  <c r="T148" i="2"/>
  <c r="T533" i="2"/>
  <c r="T10" i="2"/>
  <c r="T74" i="2"/>
  <c r="T510" i="2"/>
  <c r="T430" i="2"/>
  <c r="T486" i="2"/>
  <c r="T149" i="2"/>
  <c r="T213" i="2"/>
  <c r="T343" i="2"/>
  <c r="T341" i="2"/>
  <c r="T450" i="2"/>
  <c r="T588" i="2"/>
  <c r="T300" i="2"/>
  <c r="T200" i="2"/>
  <c r="T279" i="2"/>
  <c r="T334" i="2"/>
  <c r="T425" i="2"/>
  <c r="T374" i="2"/>
  <c r="T347" i="2"/>
  <c r="T172" i="2"/>
  <c r="T283" i="2"/>
  <c r="T81" i="2"/>
  <c r="T205" i="2"/>
  <c r="T165" i="2"/>
  <c r="T429" i="2"/>
  <c r="T70" i="2"/>
  <c r="T32" i="2"/>
  <c r="T175" i="2"/>
  <c r="T86" i="2"/>
  <c r="T63" i="2"/>
  <c r="T163" i="2"/>
  <c r="T567" i="2"/>
  <c r="T231" i="2"/>
  <c r="S114" i="3" s="1"/>
  <c r="T64" i="2"/>
  <c r="T710" i="2"/>
  <c r="S112" i="3" s="1"/>
  <c r="T114" i="2"/>
  <c r="T2" i="2"/>
  <c r="T209" i="2"/>
  <c r="T133" i="2"/>
  <c r="T335" i="2"/>
  <c r="T201" i="2"/>
  <c r="T79" i="2"/>
  <c r="T7" i="2"/>
  <c r="T358" i="2"/>
  <c r="T467" i="2"/>
  <c r="T297" i="2"/>
  <c r="T323" i="2"/>
  <c r="T447" i="2"/>
  <c r="T489" i="2"/>
  <c r="T368" i="2"/>
  <c r="T720" i="2"/>
  <c r="T434" i="2"/>
  <c r="T565" i="2"/>
  <c r="T629" i="2"/>
  <c r="T378" i="2"/>
  <c r="T527" i="2"/>
  <c r="T183" i="2"/>
  <c r="T37" i="2"/>
  <c r="T161" i="2"/>
  <c r="T16" i="2"/>
  <c r="T468" i="2"/>
  <c r="T528" i="2"/>
  <c r="T204" i="2"/>
  <c r="T89" i="2"/>
  <c r="T461" i="2"/>
  <c r="T645" i="2"/>
  <c r="T529" i="2"/>
  <c r="T44" i="2"/>
  <c r="T573" i="2"/>
  <c r="T270" i="2"/>
  <c r="T600" i="2"/>
  <c r="T602" i="2"/>
  <c r="T457" i="2"/>
  <c r="T171" i="2"/>
  <c r="T14" i="2"/>
  <c r="T233" i="2"/>
  <c r="T408" i="2"/>
  <c r="T246" i="2"/>
  <c r="T157" i="2"/>
  <c r="T61" i="2"/>
  <c r="T709" i="2"/>
  <c r="T243" i="2"/>
  <c r="T353" i="2"/>
  <c r="T217" i="2"/>
  <c r="T365" i="2"/>
  <c r="T618" i="2"/>
  <c r="T637" i="2"/>
  <c r="T198" i="2"/>
  <c r="T548" i="2"/>
  <c r="T376" i="2"/>
  <c r="T158" i="2"/>
  <c r="T443" i="2"/>
  <c r="T524" i="2"/>
  <c r="T690" i="2"/>
  <c r="T702" i="2"/>
  <c r="T398" i="2"/>
  <c r="T77" i="2"/>
  <c r="T234" i="2"/>
  <c r="T520" i="2"/>
  <c r="T122" i="2"/>
  <c r="T608" i="2"/>
  <c r="T130" i="2"/>
  <c r="T422" i="2"/>
  <c r="T421" i="2"/>
  <c r="T389" i="2"/>
  <c r="T129" i="2"/>
  <c r="T119" i="2"/>
  <c r="T310" i="2"/>
  <c r="T564" i="2"/>
  <c r="T616" i="2"/>
  <c r="T344" i="2"/>
  <c r="T538" i="2"/>
  <c r="T375" i="2"/>
  <c r="T714" i="2"/>
  <c r="T563" i="2"/>
  <c r="T530" i="2"/>
  <c r="T106" i="2"/>
  <c r="T137" i="2"/>
  <c r="T371" i="2"/>
  <c r="T62" i="2"/>
  <c r="T225" i="2"/>
  <c r="T23" i="2"/>
  <c r="T687" i="2"/>
  <c r="T485" i="2"/>
  <c r="T543" i="2"/>
  <c r="T390" i="2"/>
  <c r="T196" i="2"/>
  <c r="T294" i="2"/>
  <c r="T65" i="2"/>
  <c r="T132" i="2"/>
  <c r="T418" i="2"/>
  <c r="T31" i="2"/>
  <c r="T534" i="2"/>
  <c r="T382" i="2"/>
  <c r="T724" i="2"/>
  <c r="T571" i="2"/>
  <c r="T193" i="2"/>
  <c r="T490" i="2"/>
  <c r="T177" i="2"/>
  <c r="S67" i="3" s="1"/>
  <c r="T617" i="2"/>
  <c r="T499" i="2"/>
  <c r="T508" i="2"/>
  <c r="T372" i="2"/>
  <c r="T383" i="2"/>
  <c r="T117" i="2"/>
  <c r="T496" i="2"/>
  <c r="T21" i="2"/>
  <c r="T413" i="2"/>
  <c r="T394" i="2"/>
  <c r="T321" i="2"/>
  <c r="T5" i="2"/>
  <c r="T28" i="2"/>
  <c r="T92" i="2"/>
  <c r="T404" i="2"/>
  <c r="T441" i="2"/>
  <c r="T732" i="2"/>
  <c r="T705" i="2"/>
  <c r="T192" i="2"/>
  <c r="T387" i="2"/>
  <c r="T411" i="2"/>
  <c r="T8" i="2"/>
  <c r="T592" i="2"/>
  <c r="T210" i="2"/>
  <c r="T464" i="2"/>
  <c r="T410" i="2"/>
  <c r="T185" i="2"/>
  <c r="T121" i="2"/>
  <c r="T507" i="2"/>
  <c r="T599" i="2"/>
  <c r="T458" i="2"/>
  <c r="T679" i="2"/>
  <c r="T493" i="2"/>
  <c r="T73" i="2"/>
  <c r="T521" i="2"/>
  <c r="T586" i="2"/>
  <c r="T385" i="2"/>
  <c r="T91" i="2"/>
  <c r="T250" i="2"/>
  <c r="T146" i="2"/>
  <c r="T278" i="2"/>
  <c r="T120" i="2"/>
  <c r="T191" i="2"/>
  <c r="T367" i="2"/>
  <c r="T247" i="2"/>
  <c r="T296" i="2"/>
  <c r="T481" i="2"/>
  <c r="T580" i="2"/>
  <c r="T102" i="2"/>
  <c r="T42" i="2"/>
  <c r="T264" i="2"/>
  <c r="T731" i="2"/>
  <c r="T612" i="2"/>
  <c r="T19" i="2"/>
  <c r="T649" i="2"/>
  <c r="T327" i="2"/>
  <c r="T69" i="2"/>
  <c r="T604" i="2"/>
  <c r="T455" i="2"/>
  <c r="T654" i="2"/>
  <c r="T54" i="2"/>
  <c r="T228" i="2"/>
  <c r="T160" i="2"/>
  <c r="T373" i="2"/>
  <c r="T613" i="2"/>
  <c r="T98" i="2"/>
  <c r="T277" i="2"/>
  <c r="T195" i="2"/>
  <c r="T235" i="2"/>
  <c r="T566" i="2"/>
  <c r="T150" i="2"/>
  <c r="T549" i="2"/>
  <c r="T182" i="2"/>
  <c r="T48" i="2"/>
  <c r="T417" i="2"/>
  <c r="T640" i="2"/>
  <c r="T478" i="2"/>
  <c r="T222" i="2"/>
  <c r="T67" i="2"/>
  <c r="T136" i="2"/>
  <c r="T479" i="2"/>
  <c r="T695" i="2"/>
  <c r="T456" i="2"/>
  <c r="T509" i="2"/>
  <c r="T324" i="2"/>
  <c r="T452" i="2"/>
  <c r="T152" i="2"/>
  <c r="T395" i="2"/>
  <c r="T406" i="2"/>
  <c r="T560" i="2"/>
  <c r="T29" i="2"/>
  <c r="T24" i="2"/>
  <c r="T20" i="2"/>
  <c r="T532" i="2"/>
  <c r="T728" i="2"/>
  <c r="T17" i="2"/>
  <c r="T291" i="2"/>
  <c r="T57" i="2"/>
  <c r="T663" i="2"/>
  <c r="T642" i="2"/>
  <c r="T261" i="2"/>
  <c r="T207" i="2"/>
  <c r="T595" i="2"/>
  <c r="T340" i="2"/>
  <c r="T126" i="2"/>
  <c r="T386" i="2"/>
  <c r="T178" i="2"/>
  <c r="T606" i="2"/>
  <c r="T280" i="2"/>
  <c r="T60" i="2"/>
  <c r="T215" i="2"/>
  <c r="T537" i="2"/>
  <c r="T309" i="2"/>
  <c r="T58" i="2"/>
  <c r="T237" i="2"/>
  <c r="T94" i="2"/>
  <c r="T473" i="2"/>
  <c r="T351" i="2"/>
  <c r="T76" i="2"/>
  <c r="T384" i="2"/>
  <c r="T255" i="2"/>
  <c r="T51" i="2"/>
  <c r="T407" i="2"/>
  <c r="T552" i="2"/>
  <c r="T218" i="2"/>
  <c r="T43" i="2"/>
  <c r="T12" i="2"/>
  <c r="T397" i="2"/>
  <c r="T653" i="2"/>
  <c r="T546" i="2"/>
  <c r="T492" i="2"/>
  <c r="T26" i="2"/>
  <c r="T180" i="2"/>
  <c r="T307" i="2"/>
  <c r="T142" i="2"/>
  <c r="T317" i="2"/>
  <c r="T647" i="2"/>
  <c r="T635" i="2"/>
  <c r="T206" i="2"/>
  <c r="T448" i="2"/>
  <c r="T432" i="2"/>
  <c r="T607" i="2"/>
  <c r="T118" i="2"/>
  <c r="T184" i="2"/>
  <c r="T311" i="2"/>
  <c r="T348" i="2"/>
  <c r="T211" i="2"/>
  <c r="T614" i="2"/>
  <c r="T38" i="2"/>
  <c r="T439" i="2"/>
  <c r="T306" i="2"/>
  <c r="T47" i="2"/>
  <c r="T316" i="2"/>
  <c r="T189" i="2"/>
  <c r="T134" i="2"/>
  <c r="T221" i="2"/>
  <c r="T589" i="2"/>
  <c r="T491" i="2"/>
  <c r="T666" i="2"/>
  <c r="T176" i="2"/>
  <c r="T725" i="2"/>
  <c r="T451" i="2"/>
  <c r="T174" i="2"/>
  <c r="T170" i="2"/>
  <c r="T333" i="2"/>
  <c r="T682" i="2"/>
  <c r="T487" i="2"/>
  <c r="T596" i="2"/>
  <c r="T249" i="2"/>
  <c r="T256" i="2"/>
  <c r="T239" i="2"/>
  <c r="T558" i="2"/>
  <c r="T308" i="2"/>
  <c r="T356" i="2"/>
  <c r="T181" i="2"/>
  <c r="T680" i="2"/>
  <c r="T110" i="2"/>
  <c r="T414" i="2"/>
  <c r="T716" i="2"/>
  <c r="T179" i="2"/>
  <c r="T593" i="2"/>
  <c r="T415" i="2"/>
  <c r="T624" i="2"/>
  <c r="T105" i="2"/>
  <c r="T262" i="2"/>
  <c r="T539" i="2"/>
  <c r="T503" i="2"/>
  <c r="T18" i="2"/>
  <c r="T34" i="2"/>
  <c r="T501" i="2"/>
  <c r="T575" i="2"/>
  <c r="T3" i="2"/>
  <c r="T433" i="2"/>
  <c r="T271" i="2"/>
  <c r="T505" i="2"/>
  <c r="T664" i="2"/>
  <c r="T72" i="2"/>
  <c r="T30" i="2"/>
  <c r="T360" i="2"/>
  <c r="T41" i="2"/>
  <c r="T349" i="2"/>
  <c r="T292" i="2"/>
  <c r="T572" i="2"/>
  <c r="T71" i="2"/>
  <c r="T242" i="2"/>
  <c r="T459" i="2"/>
  <c r="T359" i="2"/>
  <c r="T248" i="2"/>
  <c r="T522" i="2"/>
  <c r="T719" i="2"/>
  <c r="T85" i="2"/>
  <c r="T582" i="2"/>
  <c r="T357" i="2"/>
  <c r="T251" i="2"/>
  <c r="T208" i="2"/>
  <c r="T315" i="2"/>
  <c r="T267" i="2"/>
  <c r="T727" i="2"/>
  <c r="T438" i="2"/>
  <c r="T517" i="2"/>
  <c r="T287" i="2"/>
  <c r="T472" i="2"/>
  <c r="T90" i="2"/>
  <c r="T186" i="2"/>
  <c r="T535" i="2"/>
  <c r="T661" i="2"/>
  <c r="T569" i="2"/>
  <c r="T111" i="2"/>
  <c r="T33" i="2"/>
  <c r="T655" i="2"/>
  <c r="T554" i="2"/>
  <c r="T363" i="2"/>
  <c r="T95" i="2"/>
  <c r="T151" i="2"/>
  <c r="T570" i="2"/>
  <c r="T379" i="2"/>
  <c r="T462" i="2"/>
  <c r="T544" i="2"/>
  <c r="T258" i="2"/>
  <c r="T263" i="2"/>
  <c r="T412" i="2"/>
  <c r="T426" i="2"/>
  <c r="T168" i="2"/>
  <c r="T75" i="2"/>
  <c r="T80" i="2"/>
  <c r="T275" i="2"/>
  <c r="T424" i="2"/>
  <c r="T11" i="2"/>
  <c r="T27" i="2"/>
  <c r="T609" i="2"/>
  <c r="T313" i="2"/>
  <c r="T726" i="2"/>
  <c r="T366" i="2"/>
  <c r="T518" i="2"/>
  <c r="T504" i="2"/>
  <c r="T276" i="2"/>
  <c r="T391" i="2"/>
  <c r="T665" i="2"/>
  <c r="T304" i="2"/>
  <c r="T312" i="2"/>
  <c r="T500" i="2"/>
  <c r="T22" i="2"/>
  <c r="T46" i="2"/>
  <c r="T431" i="2"/>
  <c r="T650" i="2"/>
  <c r="T590" i="2"/>
  <c r="T212" i="2"/>
  <c r="T476" i="2"/>
  <c r="T45" i="2"/>
  <c r="T265" i="2"/>
  <c r="T488" i="2"/>
  <c r="T717" i="2"/>
  <c r="T405" i="2"/>
  <c r="T274" i="2"/>
  <c r="T639" i="2"/>
  <c r="T99" i="2"/>
  <c r="T523" i="2"/>
  <c r="T561" i="2"/>
  <c r="T579" i="2"/>
  <c r="T636" i="2"/>
  <c r="T240" i="2"/>
  <c r="T506" i="2"/>
  <c r="T377" i="2"/>
  <c r="T605" i="2"/>
  <c r="T671" i="2"/>
  <c r="T354" i="2"/>
  <c r="T82" i="2"/>
  <c r="T615" i="2"/>
  <c r="T511" i="2"/>
  <c r="T723" i="2"/>
  <c r="T480" i="2"/>
  <c r="T435" i="2"/>
  <c r="T402" i="2"/>
  <c r="T355" i="2"/>
  <c r="S106" i="3" s="1"/>
  <c r="T338" i="2"/>
  <c r="T49" i="2"/>
  <c r="T56" i="2"/>
  <c r="T224" i="2"/>
  <c r="T199" i="2"/>
  <c r="T55" i="2"/>
  <c r="T53" i="2"/>
  <c r="T241" i="2"/>
  <c r="T289" i="2"/>
  <c r="T651" i="2"/>
  <c r="T269" i="2"/>
  <c r="T668" i="2"/>
  <c r="T694" i="2"/>
  <c r="T416" i="2"/>
  <c r="S59" i="3" s="1"/>
  <c r="T305" i="2"/>
  <c r="T482" i="2"/>
  <c r="T352" i="2"/>
  <c r="T162" i="2"/>
  <c r="T320" i="2"/>
  <c r="T628" i="2"/>
  <c r="T83" i="2"/>
  <c r="T329" i="2"/>
  <c r="T36" i="2"/>
  <c r="T662" i="2"/>
  <c r="T623" i="2"/>
  <c r="T93" i="2"/>
  <c r="T676" i="2"/>
  <c r="T187" i="2"/>
  <c r="T698" i="2"/>
  <c r="T619" i="2"/>
  <c r="T692" i="2"/>
  <c r="T557" i="2"/>
  <c r="T104" i="2"/>
  <c r="T697" i="2"/>
  <c r="T155" i="2"/>
  <c r="T463" i="2"/>
  <c r="T453" i="2"/>
  <c r="T302" i="2"/>
  <c r="T101" i="2"/>
  <c r="T708" i="2"/>
  <c r="T268" i="2"/>
  <c r="T214" i="2"/>
  <c r="T84" i="2"/>
  <c r="T380" i="2"/>
  <c r="T401" i="2"/>
  <c r="T470" i="2"/>
  <c r="T145" i="2"/>
  <c r="T513" i="2"/>
  <c r="T553" i="2"/>
  <c r="T460" i="2"/>
  <c r="T345" i="2"/>
  <c r="T216" i="2"/>
  <c r="T685" i="2"/>
  <c r="T202" i="2"/>
  <c r="T477" i="2"/>
  <c r="T131" i="2"/>
  <c r="T303" i="2"/>
  <c r="T238" i="2"/>
  <c r="T232" i="2"/>
  <c r="T625" i="2"/>
  <c r="T621" i="2"/>
  <c r="T227" i="2"/>
  <c r="T88" i="2"/>
  <c r="T409" i="2"/>
  <c r="T331" i="2"/>
  <c r="T632" i="2"/>
  <c r="T123" i="2"/>
  <c r="T648" i="2"/>
  <c r="T203" i="2"/>
  <c r="T140" i="2"/>
  <c r="T138" i="2"/>
  <c r="T141" i="2"/>
  <c r="T706" i="2"/>
  <c r="T257" i="2"/>
  <c r="T454" i="2"/>
  <c r="T337" i="2"/>
  <c r="T584" i="2"/>
  <c r="T542" i="2"/>
  <c r="T583" i="2"/>
  <c r="T437" i="2"/>
  <c r="T707" i="2"/>
  <c r="T656" i="2"/>
  <c r="T641" i="2"/>
  <c r="T266" i="2"/>
  <c r="T103" i="2"/>
  <c r="T540" i="2"/>
  <c r="T729" i="2"/>
  <c r="T598" i="2"/>
  <c r="T107" i="2"/>
  <c r="T326" i="2"/>
  <c r="T652" i="2"/>
  <c r="T440" i="2"/>
  <c r="T112" i="2"/>
  <c r="T693" i="2"/>
  <c r="T577" i="2"/>
  <c r="T469" i="2"/>
  <c r="T497" i="2"/>
  <c r="T318" i="2"/>
  <c r="T630" i="2"/>
  <c r="T229" i="2"/>
  <c r="T115" i="2"/>
  <c r="T245" i="2"/>
  <c r="T284" i="2"/>
  <c r="T285" i="2"/>
  <c r="T446" i="2"/>
  <c r="T677" i="2"/>
  <c r="T314" i="2"/>
  <c r="T673" i="2"/>
  <c r="T403" i="2"/>
  <c r="T128" i="2"/>
  <c r="T396" i="2"/>
  <c r="T684" i="2"/>
  <c r="T428" i="2"/>
  <c r="T703" i="2"/>
  <c r="T194" i="2"/>
  <c r="T516" i="2"/>
  <c r="T445" i="2"/>
  <c r="T295" i="2"/>
  <c r="T574" i="2"/>
  <c r="T626" i="2"/>
  <c r="T610" i="2"/>
  <c r="T667" i="2"/>
  <c r="T339" i="2"/>
  <c r="T568" i="2"/>
  <c r="T465" i="2"/>
  <c r="T244" i="2"/>
  <c r="T484" i="2"/>
  <c r="T525" i="2"/>
  <c r="T515" i="2"/>
  <c r="T483" i="2"/>
  <c r="T259" i="2"/>
  <c r="T581" i="2"/>
  <c r="T350" i="2"/>
  <c r="T669" i="2"/>
  <c r="T166" i="2"/>
  <c r="T471" i="2"/>
  <c r="T512" i="2"/>
  <c r="T562" i="2"/>
  <c r="T555" i="2"/>
  <c r="T696" i="2"/>
  <c r="T601" i="2"/>
  <c r="T236" i="2"/>
  <c r="T272" i="2"/>
  <c r="T686" i="2"/>
  <c r="T328" i="2"/>
  <c r="T550" i="2"/>
  <c r="T399" i="2"/>
  <c r="T631" i="2"/>
  <c r="T400" i="2"/>
  <c r="T597" i="2"/>
  <c r="T541" i="2"/>
  <c r="T644" i="2"/>
  <c r="T420" i="2"/>
  <c r="T332" i="2"/>
  <c r="T226" i="2"/>
  <c r="T627" i="2"/>
  <c r="T322" i="2"/>
  <c r="T474" i="2"/>
  <c r="T701" i="2"/>
  <c r="T585" i="2"/>
  <c r="T393" i="2"/>
  <c r="T442" i="2"/>
  <c r="T298" i="2"/>
  <c r="T675" i="2"/>
  <c r="T388" i="2"/>
  <c r="T711" i="2"/>
  <c r="T674" i="2"/>
  <c r="T475" i="2"/>
  <c r="T730" i="2"/>
  <c r="T699" i="2"/>
  <c r="T545" i="2"/>
  <c r="T531" i="2"/>
  <c r="T678" i="2"/>
  <c r="T646" i="2"/>
  <c r="T611" i="2"/>
  <c r="T688" i="2"/>
  <c r="T691" i="2"/>
  <c r="T713" i="2"/>
  <c r="T712" i="2"/>
  <c r="T659" i="2"/>
  <c r="T587" i="2"/>
  <c r="T576" i="2"/>
  <c r="T704" i="2"/>
  <c r="T683" i="2"/>
  <c r="T718" i="2"/>
  <c r="T689" i="2"/>
  <c r="T633" i="2"/>
  <c r="T660" i="2"/>
  <c r="T681" i="2"/>
  <c r="T643" i="2"/>
  <c r="T722" i="2"/>
  <c r="T721" i="2"/>
  <c r="T700" i="2"/>
  <c r="S449" i="2"/>
  <c r="S556" i="2"/>
  <c r="S657" i="2"/>
  <c r="S147" i="2"/>
  <c r="S325" i="2"/>
  <c r="S219" i="2"/>
  <c r="S603" i="2"/>
  <c r="S362" i="2"/>
  <c r="S638" i="2"/>
  <c r="S498" i="2"/>
  <c r="S361" i="2"/>
  <c r="S670" i="2"/>
  <c r="S495" i="2"/>
  <c r="S124" i="2"/>
  <c r="S392" i="2"/>
  <c r="S369" i="2"/>
  <c r="S288" i="2"/>
  <c r="S188" i="2"/>
  <c r="S139" i="2"/>
  <c r="S672" i="2"/>
  <c r="S436" i="2"/>
  <c r="S68" i="2"/>
  <c r="S419" i="2"/>
  <c r="S13" i="2"/>
  <c r="S346" i="2"/>
  <c r="S190" i="2"/>
  <c r="S135" i="2"/>
  <c r="S108" i="2"/>
  <c r="S536" i="2"/>
  <c r="S559" i="2"/>
  <c r="S715" i="2"/>
  <c r="S330" i="2"/>
  <c r="S127" i="2"/>
  <c r="S78" i="2"/>
  <c r="S40" i="2"/>
  <c r="S143" i="2"/>
  <c r="S634" i="2"/>
  <c r="S66" i="2"/>
  <c r="S591" i="2"/>
  <c r="S253" i="2"/>
  <c r="S25" i="2"/>
  <c r="S547" i="2"/>
  <c r="S381" i="2"/>
  <c r="S290" i="2"/>
  <c r="S423" i="2"/>
  <c r="S116" i="2"/>
  <c r="S252" i="2"/>
  <c r="S113" i="2"/>
  <c r="S9" i="2"/>
  <c r="S52" i="2"/>
  <c r="S173" i="2"/>
  <c r="S594" i="2"/>
  <c r="S282" i="2"/>
  <c r="S220" i="2"/>
  <c r="S87" i="2"/>
  <c r="S444" i="2"/>
  <c r="S526" i="2"/>
  <c r="S35" i="2"/>
  <c r="S319" i="2"/>
  <c r="S164" i="2"/>
  <c r="S502" i="2"/>
  <c r="S144" i="2"/>
  <c r="S364" i="2"/>
  <c r="S154" i="2"/>
  <c r="S466" i="2"/>
  <c r="S658" i="2"/>
  <c r="S156" i="2"/>
  <c r="S299" i="2"/>
  <c r="S159" i="2"/>
  <c r="S273" i="2"/>
  <c r="S336" i="2"/>
  <c r="S197" i="2"/>
  <c r="S96" i="2"/>
  <c r="S97" i="2"/>
  <c r="S4" i="2"/>
  <c r="S370" i="2"/>
  <c r="S514" i="2"/>
  <c r="S427" i="2"/>
  <c r="S153" i="2"/>
  <c r="S342" i="2"/>
  <c r="S169" i="2"/>
  <c r="S578" i="2"/>
  <c r="S494" i="2"/>
  <c r="S622" i="2"/>
  <c r="S109" i="2"/>
  <c r="S551" i="2"/>
  <c r="S519" i="2"/>
  <c r="S293" i="2"/>
  <c r="S254" i="2"/>
  <c r="S301" i="2"/>
  <c r="S59" i="2"/>
  <c r="S260" i="2"/>
  <c r="S50" i="2"/>
  <c r="S281" i="2"/>
  <c r="S100" i="2"/>
  <c r="S39" i="2"/>
  <c r="S167" i="2"/>
  <c r="S6" i="2"/>
  <c r="S125" i="2"/>
  <c r="S286" i="2"/>
  <c r="S15" i="2"/>
  <c r="S620" i="2"/>
  <c r="S223" i="2"/>
  <c r="S230" i="2"/>
  <c r="S148" i="2"/>
  <c r="S533" i="2"/>
  <c r="S10" i="2"/>
  <c r="S74" i="2"/>
  <c r="S510" i="2"/>
  <c r="S430" i="2"/>
  <c r="S486" i="2"/>
  <c r="S149" i="2"/>
  <c r="S213" i="2"/>
  <c r="S343" i="2"/>
  <c r="S341" i="2"/>
  <c r="S450" i="2"/>
  <c r="S588" i="2"/>
  <c r="S300" i="2"/>
  <c r="S200" i="2"/>
  <c r="S279" i="2"/>
  <c r="S334" i="2"/>
  <c r="S425" i="2"/>
  <c r="S374" i="2"/>
  <c r="S347" i="2"/>
  <c r="S172" i="2"/>
  <c r="S283" i="2"/>
  <c r="S81" i="2"/>
  <c r="S205" i="2"/>
  <c r="S165" i="2"/>
  <c r="S429" i="2"/>
  <c r="S70" i="2"/>
  <c r="S32" i="2"/>
  <c r="S175" i="2"/>
  <c r="S86" i="2"/>
  <c r="S63" i="2"/>
  <c r="S163" i="2"/>
  <c r="S567" i="2"/>
  <c r="S231" i="2"/>
  <c r="S64" i="2"/>
  <c r="S710" i="2"/>
  <c r="S114" i="2"/>
  <c r="S2" i="2"/>
  <c r="S209" i="2"/>
  <c r="S133" i="2"/>
  <c r="S335" i="2"/>
  <c r="S201" i="2"/>
  <c r="S79" i="2"/>
  <c r="S7" i="2"/>
  <c r="S358" i="2"/>
  <c r="S467" i="2"/>
  <c r="S297" i="2"/>
  <c r="S323" i="2"/>
  <c r="S447" i="2"/>
  <c r="S489" i="2"/>
  <c r="S368" i="2"/>
  <c r="S720" i="2"/>
  <c r="S434" i="2"/>
  <c r="S565" i="2"/>
  <c r="S629" i="2"/>
  <c r="S378" i="2"/>
  <c r="S527" i="2"/>
  <c r="S183" i="2"/>
  <c r="S37" i="2"/>
  <c r="S161" i="2"/>
  <c r="S16" i="2"/>
  <c r="S468" i="2"/>
  <c r="S528" i="2"/>
  <c r="S204" i="2"/>
  <c r="S89" i="2"/>
  <c r="S461" i="2"/>
  <c r="S645" i="2"/>
  <c r="S529" i="2"/>
  <c r="S44" i="2"/>
  <c r="S573" i="2"/>
  <c r="S270" i="2"/>
  <c r="S600" i="2"/>
  <c r="S602" i="2"/>
  <c r="S457" i="2"/>
  <c r="S171" i="2"/>
  <c r="S14" i="2"/>
  <c r="S233" i="2"/>
  <c r="S408" i="2"/>
  <c r="S246" i="2"/>
  <c r="S157" i="2"/>
  <c r="S61" i="2"/>
  <c r="S709" i="2"/>
  <c r="S243" i="2"/>
  <c r="S353" i="2"/>
  <c r="S217" i="2"/>
  <c r="S365" i="2"/>
  <c r="S618" i="2"/>
  <c r="S637" i="2"/>
  <c r="S198" i="2"/>
  <c r="S548" i="2"/>
  <c r="S376" i="2"/>
  <c r="S158" i="2"/>
  <c r="S443" i="2"/>
  <c r="S524" i="2"/>
  <c r="S690" i="2"/>
  <c r="S702" i="2"/>
  <c r="S398" i="2"/>
  <c r="S77" i="2"/>
  <c r="S234" i="2"/>
  <c r="S520" i="2"/>
  <c r="S122" i="2"/>
  <c r="S608" i="2"/>
  <c r="S130" i="2"/>
  <c r="S422" i="2"/>
  <c r="S421" i="2"/>
  <c r="S389" i="2"/>
  <c r="S129" i="2"/>
  <c r="S119" i="2"/>
  <c r="S310" i="2"/>
  <c r="S564" i="2"/>
  <c r="S616" i="2"/>
  <c r="S344" i="2"/>
  <c r="S538" i="2"/>
  <c r="S375" i="2"/>
  <c r="S714" i="2"/>
  <c r="S563" i="2"/>
  <c r="S530" i="2"/>
  <c r="S106" i="2"/>
  <c r="S137" i="2"/>
  <c r="S371" i="2"/>
  <c r="S62" i="2"/>
  <c r="S225" i="2"/>
  <c r="S23" i="2"/>
  <c r="S687" i="2"/>
  <c r="S485" i="2"/>
  <c r="S543" i="2"/>
  <c r="S390" i="2"/>
  <c r="S196" i="2"/>
  <c r="S294" i="2"/>
  <c r="S65" i="2"/>
  <c r="S132" i="2"/>
  <c r="S418" i="2"/>
  <c r="S31" i="2"/>
  <c r="S534" i="2"/>
  <c r="S382" i="2"/>
  <c r="S724" i="2"/>
  <c r="S571" i="2"/>
  <c r="S193" i="2"/>
  <c r="S490" i="2"/>
  <c r="S177" i="2"/>
  <c r="S617" i="2"/>
  <c r="S499" i="2"/>
  <c r="S508" i="2"/>
  <c r="S372" i="2"/>
  <c r="S383" i="2"/>
  <c r="S117" i="2"/>
  <c r="S496" i="2"/>
  <c r="S21" i="2"/>
  <c r="S413" i="2"/>
  <c r="S394" i="2"/>
  <c r="S321" i="2"/>
  <c r="S5" i="2"/>
  <c r="S28" i="2"/>
  <c r="S92" i="2"/>
  <c r="S404" i="2"/>
  <c r="S441" i="2"/>
  <c r="S732" i="2"/>
  <c r="S705" i="2"/>
  <c r="S192" i="2"/>
  <c r="S387" i="2"/>
  <c r="S411" i="2"/>
  <c r="S8" i="2"/>
  <c r="S592" i="2"/>
  <c r="S210" i="2"/>
  <c r="S464" i="2"/>
  <c r="S410" i="2"/>
  <c r="S185" i="2"/>
  <c r="S121" i="2"/>
  <c r="S507" i="2"/>
  <c r="S599" i="2"/>
  <c r="S458" i="2"/>
  <c r="S679" i="2"/>
  <c r="S493" i="2"/>
  <c r="S73" i="2"/>
  <c r="S521" i="2"/>
  <c r="S586" i="2"/>
  <c r="S385" i="2"/>
  <c r="S91" i="2"/>
  <c r="S250" i="2"/>
  <c r="S146" i="2"/>
  <c r="S278" i="2"/>
  <c r="S120" i="2"/>
  <c r="S191" i="2"/>
  <c r="S367" i="2"/>
  <c r="S247" i="2"/>
  <c r="S296" i="2"/>
  <c r="S481" i="2"/>
  <c r="S580" i="2"/>
  <c r="S102" i="2"/>
  <c r="S42" i="2"/>
  <c r="S264" i="2"/>
  <c r="S731" i="2"/>
  <c r="S612" i="2"/>
  <c r="S19" i="2"/>
  <c r="S649" i="2"/>
  <c r="S327" i="2"/>
  <c r="S69" i="2"/>
  <c r="S604" i="2"/>
  <c r="S455" i="2"/>
  <c r="S654" i="2"/>
  <c r="S54" i="2"/>
  <c r="S228" i="2"/>
  <c r="S160" i="2"/>
  <c r="S373" i="2"/>
  <c r="S613" i="2"/>
  <c r="S98" i="2"/>
  <c r="S277" i="2"/>
  <c r="S195" i="2"/>
  <c r="S235" i="2"/>
  <c r="S566" i="2"/>
  <c r="S150" i="2"/>
  <c r="S549" i="2"/>
  <c r="S182" i="2"/>
  <c r="S48" i="2"/>
  <c r="S417" i="2"/>
  <c r="S640" i="2"/>
  <c r="S478" i="2"/>
  <c r="S222" i="2"/>
  <c r="S67" i="2"/>
  <c r="S136" i="2"/>
  <c r="S479" i="2"/>
  <c r="S695" i="2"/>
  <c r="S456" i="2"/>
  <c r="S509" i="2"/>
  <c r="S324" i="2"/>
  <c r="S452" i="2"/>
  <c r="S152" i="2"/>
  <c r="S395" i="2"/>
  <c r="S406" i="2"/>
  <c r="S560" i="2"/>
  <c r="S29" i="2"/>
  <c r="S24" i="2"/>
  <c r="S20" i="2"/>
  <c r="S532" i="2"/>
  <c r="S728" i="2"/>
  <c r="S17" i="2"/>
  <c r="S291" i="2"/>
  <c r="S57" i="2"/>
  <c r="S663" i="2"/>
  <c r="S642" i="2"/>
  <c r="S261" i="2"/>
  <c r="S207" i="2"/>
  <c r="S595" i="2"/>
  <c r="S340" i="2"/>
  <c r="S126" i="2"/>
  <c r="S386" i="2"/>
  <c r="S178" i="2"/>
  <c r="S606" i="2"/>
  <c r="S280" i="2"/>
  <c r="S60" i="2"/>
  <c r="S215" i="2"/>
  <c r="S537" i="2"/>
  <c r="S309" i="2"/>
  <c r="S58" i="2"/>
  <c r="S237" i="2"/>
  <c r="S94" i="2"/>
  <c r="S473" i="2"/>
  <c r="S351" i="2"/>
  <c r="S76" i="2"/>
  <c r="S384" i="2"/>
  <c r="S255" i="2"/>
  <c r="S51" i="2"/>
  <c r="S407" i="2"/>
  <c r="S552" i="2"/>
  <c r="S218" i="2"/>
  <c r="S43" i="2"/>
  <c r="S12" i="2"/>
  <c r="S397" i="2"/>
  <c r="S653" i="2"/>
  <c r="S546" i="2"/>
  <c r="S492" i="2"/>
  <c r="S26" i="2"/>
  <c r="S180" i="2"/>
  <c r="S307" i="2"/>
  <c r="S142" i="2"/>
  <c r="S317" i="2"/>
  <c r="S647" i="2"/>
  <c r="S635" i="2"/>
  <c r="S206" i="2"/>
  <c r="S448" i="2"/>
  <c r="S432" i="2"/>
  <c r="S607" i="2"/>
  <c r="S118" i="2"/>
  <c r="S184" i="2"/>
  <c r="S311" i="2"/>
  <c r="S348" i="2"/>
  <c r="S211" i="2"/>
  <c r="S614" i="2"/>
  <c r="S38" i="2"/>
  <c r="S439" i="2"/>
  <c r="S306" i="2"/>
  <c r="S47" i="2"/>
  <c r="S316" i="2"/>
  <c r="S189" i="2"/>
  <c r="S134" i="2"/>
  <c r="S221" i="2"/>
  <c r="S589" i="2"/>
  <c r="S491" i="2"/>
  <c r="S666" i="2"/>
  <c r="S176" i="2"/>
  <c r="S725" i="2"/>
  <c r="S451" i="2"/>
  <c r="S174" i="2"/>
  <c r="S170" i="2"/>
  <c r="S333" i="2"/>
  <c r="S682" i="2"/>
  <c r="S487" i="2"/>
  <c r="S596" i="2"/>
  <c r="S249" i="2"/>
  <c r="S256" i="2"/>
  <c r="S239" i="2"/>
  <c r="S558" i="2"/>
  <c r="S308" i="2"/>
  <c r="S356" i="2"/>
  <c r="S181" i="2"/>
  <c r="S680" i="2"/>
  <c r="S110" i="2"/>
  <c r="S414" i="2"/>
  <c r="S716" i="2"/>
  <c r="S179" i="2"/>
  <c r="S593" i="2"/>
  <c r="S415" i="2"/>
  <c r="S624" i="2"/>
  <c r="S105" i="2"/>
  <c r="S262" i="2"/>
  <c r="S539" i="2"/>
  <c r="S503" i="2"/>
  <c r="S18" i="2"/>
  <c r="S34" i="2"/>
  <c r="S501" i="2"/>
  <c r="S575" i="2"/>
  <c r="S3" i="2"/>
  <c r="S433" i="2"/>
  <c r="S271" i="2"/>
  <c r="S505" i="2"/>
  <c r="S664" i="2"/>
  <c r="S72" i="2"/>
  <c r="S30" i="2"/>
  <c r="S360" i="2"/>
  <c r="S41" i="2"/>
  <c r="S349" i="2"/>
  <c r="S292" i="2"/>
  <c r="S572" i="2"/>
  <c r="S71" i="2"/>
  <c r="S242" i="2"/>
  <c r="S459" i="2"/>
  <c r="S359" i="2"/>
  <c r="S248" i="2"/>
  <c r="S522" i="2"/>
  <c r="S719" i="2"/>
  <c r="S85" i="2"/>
  <c r="S582" i="2"/>
  <c r="S357" i="2"/>
  <c r="S251" i="2"/>
  <c r="S208" i="2"/>
  <c r="S315" i="2"/>
  <c r="S267" i="2"/>
  <c r="S727" i="2"/>
  <c r="S438" i="2"/>
  <c r="S517" i="2"/>
  <c r="S287" i="2"/>
  <c r="S472" i="2"/>
  <c r="S90" i="2"/>
  <c r="S186" i="2"/>
  <c r="S535" i="2"/>
  <c r="S661" i="2"/>
  <c r="S569" i="2"/>
  <c r="S111" i="2"/>
  <c r="S33" i="2"/>
  <c r="S655" i="2"/>
  <c r="S554" i="2"/>
  <c r="S363" i="2"/>
  <c r="S95" i="2"/>
  <c r="S151" i="2"/>
  <c r="S570" i="2"/>
  <c r="S379" i="2"/>
  <c r="S462" i="2"/>
  <c r="S544" i="2"/>
  <c r="S258" i="2"/>
  <c r="S263" i="2"/>
  <c r="S412" i="2"/>
  <c r="S426" i="2"/>
  <c r="S168" i="2"/>
  <c r="S75" i="2"/>
  <c r="S80" i="2"/>
  <c r="S275" i="2"/>
  <c r="S424" i="2"/>
  <c r="S11" i="2"/>
  <c r="S27" i="2"/>
  <c r="S609" i="2"/>
  <c r="S313" i="2"/>
  <c r="S726" i="2"/>
  <c r="S366" i="2"/>
  <c r="S518" i="2"/>
  <c r="S504" i="2"/>
  <c r="S276" i="2"/>
  <c r="S391" i="2"/>
  <c r="S665" i="2"/>
  <c r="S304" i="2"/>
  <c r="S312" i="2"/>
  <c r="S500" i="2"/>
  <c r="S22" i="2"/>
  <c r="S46" i="2"/>
  <c r="S431" i="2"/>
  <c r="S650" i="2"/>
  <c r="S590" i="2"/>
  <c r="S212" i="2"/>
  <c r="S476" i="2"/>
  <c r="S45" i="2"/>
  <c r="S265" i="2"/>
  <c r="S488" i="2"/>
  <c r="S717" i="2"/>
  <c r="S405" i="2"/>
  <c r="S274" i="2"/>
  <c r="S639" i="2"/>
  <c r="S99" i="2"/>
  <c r="S523" i="2"/>
  <c r="S561" i="2"/>
  <c r="S579" i="2"/>
  <c r="S636" i="2"/>
  <c r="S240" i="2"/>
  <c r="S506" i="2"/>
  <c r="S377" i="2"/>
  <c r="S605" i="2"/>
  <c r="S671" i="2"/>
  <c r="S354" i="2"/>
  <c r="S82" i="2"/>
  <c r="S615" i="2"/>
  <c r="S511" i="2"/>
  <c r="S723" i="2"/>
  <c r="S480" i="2"/>
  <c r="S435" i="2"/>
  <c r="S402" i="2"/>
  <c r="S355" i="2"/>
  <c r="S338" i="2"/>
  <c r="S49" i="2"/>
  <c r="S56" i="2"/>
  <c r="S224" i="2"/>
  <c r="S199" i="2"/>
  <c r="S55" i="2"/>
  <c r="S53" i="2"/>
  <c r="S241" i="2"/>
  <c r="S289" i="2"/>
  <c r="S651" i="2"/>
  <c r="S269" i="2"/>
  <c r="S668" i="2"/>
  <c r="S694" i="2"/>
  <c r="S416" i="2"/>
  <c r="S305" i="2"/>
  <c r="S482" i="2"/>
  <c r="S352" i="2"/>
  <c r="S162" i="2"/>
  <c r="S320" i="2"/>
  <c r="S628" i="2"/>
  <c r="S83" i="2"/>
  <c r="S329" i="2"/>
  <c r="S36" i="2"/>
  <c r="S662" i="2"/>
  <c r="S623" i="2"/>
  <c r="S93" i="2"/>
  <c r="S676" i="2"/>
  <c r="S187" i="2"/>
  <c r="S698" i="2"/>
  <c r="S619" i="2"/>
  <c r="S692" i="2"/>
  <c r="S557" i="2"/>
  <c r="S104" i="2"/>
  <c r="S697" i="2"/>
  <c r="S155" i="2"/>
  <c r="S463" i="2"/>
  <c r="S453" i="2"/>
  <c r="S302" i="2"/>
  <c r="S101" i="2"/>
  <c r="S708" i="2"/>
  <c r="S268" i="2"/>
  <c r="S214" i="2"/>
  <c r="S84" i="2"/>
  <c r="S380" i="2"/>
  <c r="S401" i="2"/>
  <c r="S470" i="2"/>
  <c r="S145" i="2"/>
  <c r="S513" i="2"/>
  <c r="S553" i="2"/>
  <c r="S460" i="2"/>
  <c r="S345" i="2"/>
  <c r="S216" i="2"/>
  <c r="S685" i="2"/>
  <c r="S202" i="2"/>
  <c r="S477" i="2"/>
  <c r="S131" i="2"/>
  <c r="S303" i="2"/>
  <c r="S238" i="2"/>
  <c r="S232" i="2"/>
  <c r="S625" i="2"/>
  <c r="S621" i="2"/>
  <c r="S227" i="2"/>
  <c r="S88" i="2"/>
  <c r="S409" i="2"/>
  <c r="S331" i="2"/>
  <c r="S632" i="2"/>
  <c r="S123" i="2"/>
  <c r="S648" i="2"/>
  <c r="S203" i="2"/>
  <c r="S140" i="2"/>
  <c r="S138" i="2"/>
  <c r="S141" i="2"/>
  <c r="S706" i="2"/>
  <c r="S257" i="2"/>
  <c r="S454" i="2"/>
  <c r="S337" i="2"/>
  <c r="S584" i="2"/>
  <c r="S542" i="2"/>
  <c r="S583" i="2"/>
  <c r="S437" i="2"/>
  <c r="S707" i="2"/>
  <c r="S656" i="2"/>
  <c r="S641" i="2"/>
  <c r="S266" i="2"/>
  <c r="S103" i="2"/>
  <c r="S540" i="2"/>
  <c r="S729" i="2"/>
  <c r="S598" i="2"/>
  <c r="S107" i="2"/>
  <c r="S326" i="2"/>
  <c r="S652" i="2"/>
  <c r="S440" i="2"/>
  <c r="S112" i="2"/>
  <c r="S693" i="2"/>
  <c r="S577" i="2"/>
  <c r="S469" i="2"/>
  <c r="S497" i="2"/>
  <c r="S318" i="2"/>
  <c r="S630" i="2"/>
  <c r="S229" i="2"/>
  <c r="S115" i="2"/>
  <c r="S245" i="2"/>
  <c r="S284" i="2"/>
  <c r="S285" i="2"/>
  <c r="S446" i="2"/>
  <c r="S677" i="2"/>
  <c r="S314" i="2"/>
  <c r="S673" i="2"/>
  <c r="S403" i="2"/>
  <c r="S128" i="2"/>
  <c r="S396" i="2"/>
  <c r="S684" i="2"/>
  <c r="S428" i="2"/>
  <c r="S703" i="2"/>
  <c r="S194" i="2"/>
  <c r="S516" i="2"/>
  <c r="S445" i="2"/>
  <c r="S295" i="2"/>
  <c r="S574" i="2"/>
  <c r="S626" i="2"/>
  <c r="S610" i="2"/>
  <c r="S667" i="2"/>
  <c r="S339" i="2"/>
  <c r="S568" i="2"/>
  <c r="S465" i="2"/>
  <c r="S244" i="2"/>
  <c r="S484" i="2"/>
  <c r="S525" i="2"/>
  <c r="S515" i="2"/>
  <c r="S483" i="2"/>
  <c r="S259" i="2"/>
  <c r="S581" i="2"/>
  <c r="S350" i="2"/>
  <c r="S669" i="2"/>
  <c r="S166" i="2"/>
  <c r="S471" i="2"/>
  <c r="S512" i="2"/>
  <c r="S562" i="2"/>
  <c r="S555" i="2"/>
  <c r="S696" i="2"/>
  <c r="S601" i="2"/>
  <c r="S236" i="2"/>
  <c r="S272" i="2"/>
  <c r="S686" i="2"/>
  <c r="S328" i="2"/>
  <c r="S550" i="2"/>
  <c r="S399" i="2"/>
  <c r="S631" i="2"/>
  <c r="S400" i="2"/>
  <c r="S597" i="2"/>
  <c r="S541" i="2"/>
  <c r="S644" i="2"/>
  <c r="S420" i="2"/>
  <c r="S332" i="2"/>
  <c r="S226" i="2"/>
  <c r="S627" i="2"/>
  <c r="S322" i="2"/>
  <c r="S474" i="2"/>
  <c r="S701" i="2"/>
  <c r="S585" i="2"/>
  <c r="S393" i="2"/>
  <c r="S442" i="2"/>
  <c r="S298" i="2"/>
  <c r="S675" i="2"/>
  <c r="S388" i="2"/>
  <c r="S711" i="2"/>
  <c r="S674" i="2"/>
  <c r="S475" i="2"/>
  <c r="S730" i="2"/>
  <c r="S699" i="2"/>
  <c r="S545" i="2"/>
  <c r="S531" i="2"/>
  <c r="S678" i="2"/>
  <c r="S646" i="2"/>
  <c r="S611" i="2"/>
  <c r="S688" i="2"/>
  <c r="S691" i="2"/>
  <c r="S713" i="2"/>
  <c r="S712" i="2"/>
  <c r="S659" i="2"/>
  <c r="S587" i="2"/>
  <c r="S576" i="2"/>
  <c r="S704" i="2"/>
  <c r="S683" i="2"/>
  <c r="S718" i="2"/>
  <c r="S689" i="2"/>
  <c r="S633" i="2"/>
  <c r="S660" i="2"/>
  <c r="S681" i="2"/>
  <c r="S643" i="2"/>
  <c r="S722" i="2"/>
  <c r="S721" i="2"/>
  <c r="S700" i="2"/>
  <c r="N449" i="2"/>
  <c r="N556" i="2"/>
  <c r="N657" i="2"/>
  <c r="N147" i="2"/>
  <c r="N325" i="2"/>
  <c r="N219" i="2"/>
  <c r="N603" i="2"/>
  <c r="N362" i="2"/>
  <c r="N638" i="2"/>
  <c r="N498" i="2"/>
  <c r="N361" i="2"/>
  <c r="N670" i="2"/>
  <c r="N495" i="2"/>
  <c r="N124" i="2"/>
  <c r="N392" i="2"/>
  <c r="N369" i="2"/>
  <c r="N288" i="2"/>
  <c r="N188" i="2"/>
  <c r="N139" i="2"/>
  <c r="N672" i="2"/>
  <c r="N436" i="2"/>
  <c r="N68" i="2"/>
  <c r="N419" i="2"/>
  <c r="N13" i="2"/>
  <c r="N346" i="2"/>
  <c r="N190" i="2"/>
  <c r="N135" i="2"/>
  <c r="N108" i="2"/>
  <c r="N536" i="2"/>
  <c r="N559" i="2"/>
  <c r="N715" i="2"/>
  <c r="N330" i="2"/>
  <c r="N127" i="2"/>
  <c r="N78" i="2"/>
  <c r="N40" i="2"/>
  <c r="N143" i="2"/>
  <c r="N634" i="2"/>
  <c r="N66" i="2"/>
  <c r="N591" i="2"/>
  <c r="N253" i="2"/>
  <c r="N25" i="2"/>
  <c r="N547" i="2"/>
  <c r="N381" i="2"/>
  <c r="N290" i="2"/>
  <c r="N423" i="2"/>
  <c r="N116" i="2"/>
  <c r="N252" i="2"/>
  <c r="N113" i="2"/>
  <c r="N9" i="2"/>
  <c r="N52" i="2"/>
  <c r="N173" i="2"/>
  <c r="N594" i="2"/>
  <c r="N282" i="2"/>
  <c r="N220" i="2"/>
  <c r="N87" i="2"/>
  <c r="N444" i="2"/>
  <c r="N526" i="2"/>
  <c r="N35" i="2"/>
  <c r="N319" i="2"/>
  <c r="N164" i="2"/>
  <c r="N502" i="2"/>
  <c r="N144" i="2"/>
  <c r="N364" i="2"/>
  <c r="N154" i="2"/>
  <c r="N466" i="2"/>
  <c r="N658" i="2"/>
  <c r="N156" i="2"/>
  <c r="N299" i="2"/>
  <c r="N159" i="2"/>
  <c r="N273" i="2"/>
  <c r="N336" i="2"/>
  <c r="N197" i="2"/>
  <c r="N96" i="2"/>
  <c r="N97" i="2"/>
  <c r="N4" i="2"/>
  <c r="N370" i="2"/>
  <c r="N514" i="2"/>
  <c r="N427" i="2"/>
  <c r="N153" i="2"/>
  <c r="N342" i="2"/>
  <c r="N169" i="2"/>
  <c r="N578" i="2"/>
  <c r="N494" i="2"/>
  <c r="N622" i="2"/>
  <c r="N109" i="2"/>
  <c r="N551" i="2"/>
  <c r="N519" i="2"/>
  <c r="N293" i="2"/>
  <c r="N254" i="2"/>
  <c r="N301" i="2"/>
  <c r="N59" i="2"/>
  <c r="N260" i="2"/>
  <c r="N50" i="2"/>
  <c r="N281" i="2"/>
  <c r="N100" i="2"/>
  <c r="N39" i="2"/>
  <c r="N167" i="2"/>
  <c r="N6" i="2"/>
  <c r="N125" i="2"/>
  <c r="N286" i="2"/>
  <c r="N15" i="2"/>
  <c r="N620" i="2"/>
  <c r="N223" i="2"/>
  <c r="N230" i="2"/>
  <c r="N148" i="2"/>
  <c r="N533" i="2"/>
  <c r="N10" i="2"/>
  <c r="N74" i="2"/>
  <c r="N510" i="2"/>
  <c r="N430" i="2"/>
  <c r="N486" i="2"/>
  <c r="N149" i="2"/>
  <c r="N213" i="2"/>
  <c r="N343" i="2"/>
  <c r="N341" i="2"/>
  <c r="N450" i="2"/>
  <c r="N588" i="2"/>
  <c r="N300" i="2"/>
  <c r="N200" i="2"/>
  <c r="N279" i="2"/>
  <c r="N334" i="2"/>
  <c r="N425" i="2"/>
  <c r="N374" i="2"/>
  <c r="N347" i="2"/>
  <c r="N172" i="2"/>
  <c r="N283" i="2"/>
  <c r="N81" i="2"/>
  <c r="N205" i="2"/>
  <c r="N165" i="2"/>
  <c r="N429" i="2"/>
  <c r="N70" i="2"/>
  <c r="N32" i="2"/>
  <c r="N175" i="2"/>
  <c r="N86" i="2"/>
  <c r="N63" i="2"/>
  <c r="N163" i="2"/>
  <c r="N567" i="2"/>
  <c r="N231" i="2"/>
  <c r="N64" i="2"/>
  <c r="N710" i="2"/>
  <c r="N114" i="2"/>
  <c r="N2" i="2"/>
  <c r="N209" i="2"/>
  <c r="N133" i="2"/>
  <c r="N335" i="2"/>
  <c r="N201" i="2"/>
  <c r="N79" i="2"/>
  <c r="N7" i="2"/>
  <c r="N358" i="2"/>
  <c r="N467" i="2"/>
  <c r="N297" i="2"/>
  <c r="N323" i="2"/>
  <c r="N447" i="2"/>
  <c r="N489" i="2"/>
  <c r="N368" i="2"/>
  <c r="N720" i="2"/>
  <c r="N434" i="2"/>
  <c r="N565" i="2"/>
  <c r="N629" i="2"/>
  <c r="N378" i="2"/>
  <c r="N527" i="2"/>
  <c r="N183" i="2"/>
  <c r="N37" i="2"/>
  <c r="N161" i="2"/>
  <c r="N16" i="2"/>
  <c r="N468" i="2"/>
  <c r="N528" i="2"/>
  <c r="N204" i="2"/>
  <c r="N89" i="2"/>
  <c r="N461" i="2"/>
  <c r="N645" i="2"/>
  <c r="N529" i="2"/>
  <c r="N44" i="2"/>
  <c r="N573" i="2"/>
  <c r="N270" i="2"/>
  <c r="N600" i="2"/>
  <c r="N602" i="2"/>
  <c r="N457" i="2"/>
  <c r="N171" i="2"/>
  <c r="N14" i="2"/>
  <c r="N233" i="2"/>
  <c r="N408" i="2"/>
  <c r="N246" i="2"/>
  <c r="N157" i="2"/>
  <c r="N61" i="2"/>
  <c r="N709" i="2"/>
  <c r="N243" i="2"/>
  <c r="N353" i="2"/>
  <c r="N217" i="2"/>
  <c r="N365" i="2"/>
  <c r="N618" i="2"/>
  <c r="N637" i="2"/>
  <c r="N198" i="2"/>
  <c r="N548" i="2"/>
  <c r="N376" i="2"/>
  <c r="N158" i="2"/>
  <c r="N443" i="2"/>
  <c r="N524" i="2"/>
  <c r="N690" i="2"/>
  <c r="N702" i="2"/>
  <c r="N398" i="2"/>
  <c r="N77" i="2"/>
  <c r="N234" i="2"/>
  <c r="N520" i="2"/>
  <c r="N122" i="2"/>
  <c r="N608" i="2"/>
  <c r="N130" i="2"/>
  <c r="N422" i="2"/>
  <c r="N421" i="2"/>
  <c r="N389" i="2"/>
  <c r="N129" i="2"/>
  <c r="N119" i="2"/>
  <c r="N310" i="2"/>
  <c r="N564" i="2"/>
  <c r="N616" i="2"/>
  <c r="N344" i="2"/>
  <c r="N538" i="2"/>
  <c r="N375" i="2"/>
  <c r="N714" i="2"/>
  <c r="N563" i="2"/>
  <c r="N530" i="2"/>
  <c r="N106" i="2"/>
  <c r="N137" i="2"/>
  <c r="N371" i="2"/>
  <c r="N62" i="2"/>
  <c r="N225" i="2"/>
  <c r="N23" i="2"/>
  <c r="N687" i="2"/>
  <c r="N485" i="2"/>
  <c r="N543" i="2"/>
  <c r="N390" i="2"/>
  <c r="N196" i="2"/>
  <c r="N294" i="2"/>
  <c r="N65" i="2"/>
  <c r="N132" i="2"/>
  <c r="N418" i="2"/>
  <c r="N31" i="2"/>
  <c r="N534" i="2"/>
  <c r="N382" i="2"/>
  <c r="N724" i="2"/>
  <c r="N571" i="2"/>
  <c r="N193" i="2"/>
  <c r="N490" i="2"/>
  <c r="N177" i="2"/>
  <c r="N617" i="2"/>
  <c r="N499" i="2"/>
  <c r="N508" i="2"/>
  <c r="N372" i="2"/>
  <c r="N383" i="2"/>
  <c r="N117" i="2"/>
  <c r="N496" i="2"/>
  <c r="N21" i="2"/>
  <c r="N413" i="2"/>
  <c r="N394" i="2"/>
  <c r="N321" i="2"/>
  <c r="N5" i="2"/>
  <c r="N28" i="2"/>
  <c r="N92" i="2"/>
  <c r="N404" i="2"/>
  <c r="N441" i="2"/>
  <c r="N732" i="2"/>
  <c r="N705" i="2"/>
  <c r="N192" i="2"/>
  <c r="N387" i="2"/>
  <c r="N411" i="2"/>
  <c r="N8" i="2"/>
  <c r="N592" i="2"/>
  <c r="N210" i="2"/>
  <c r="N464" i="2"/>
  <c r="N410" i="2"/>
  <c r="N185" i="2"/>
  <c r="N121" i="2"/>
  <c r="N507" i="2"/>
  <c r="N599" i="2"/>
  <c r="N458" i="2"/>
  <c r="N679" i="2"/>
  <c r="N493" i="2"/>
  <c r="N73" i="2"/>
  <c r="N521" i="2"/>
  <c r="N586" i="2"/>
  <c r="N385" i="2"/>
  <c r="N91" i="2"/>
  <c r="N250" i="2"/>
  <c r="N146" i="2"/>
  <c r="N278" i="2"/>
  <c r="N120" i="2"/>
  <c r="N191" i="2"/>
  <c r="N367" i="2"/>
  <c r="N247" i="2"/>
  <c r="N296" i="2"/>
  <c r="N481" i="2"/>
  <c r="N580" i="2"/>
  <c r="N102" i="2"/>
  <c r="N42" i="2"/>
  <c r="N264" i="2"/>
  <c r="N731" i="2"/>
  <c r="N612" i="2"/>
  <c r="N19" i="2"/>
  <c r="N649" i="2"/>
  <c r="N327" i="2"/>
  <c r="N69" i="2"/>
  <c r="N604" i="2"/>
  <c r="N455" i="2"/>
  <c r="N654" i="2"/>
  <c r="N54" i="2"/>
  <c r="N228" i="2"/>
  <c r="N160" i="2"/>
  <c r="N373" i="2"/>
  <c r="N613" i="2"/>
  <c r="N98" i="2"/>
  <c r="N277" i="2"/>
  <c r="N195" i="2"/>
  <c r="N235" i="2"/>
  <c r="N566" i="2"/>
  <c r="N150" i="2"/>
  <c r="N549" i="2"/>
  <c r="N182" i="2"/>
  <c r="N48" i="2"/>
  <c r="N417" i="2"/>
  <c r="N640" i="2"/>
  <c r="N478" i="2"/>
  <c r="N222" i="2"/>
  <c r="N67" i="2"/>
  <c r="N136" i="2"/>
  <c r="N479" i="2"/>
  <c r="N695" i="2"/>
  <c r="N456" i="2"/>
  <c r="N509" i="2"/>
  <c r="N324" i="2"/>
  <c r="N452" i="2"/>
  <c r="N152" i="2"/>
  <c r="N395" i="2"/>
  <c r="N406" i="2"/>
  <c r="N560" i="2"/>
  <c r="N29" i="2"/>
  <c r="N24" i="2"/>
  <c r="N20" i="2"/>
  <c r="N532" i="2"/>
  <c r="N728" i="2"/>
  <c r="N17" i="2"/>
  <c r="N291" i="2"/>
  <c r="N57" i="2"/>
  <c r="N663" i="2"/>
  <c r="N642" i="2"/>
  <c r="N261" i="2"/>
  <c r="N207" i="2"/>
  <c r="N595" i="2"/>
  <c r="N340" i="2"/>
  <c r="N126" i="2"/>
  <c r="N386" i="2"/>
  <c r="N178" i="2"/>
  <c r="N606" i="2"/>
  <c r="N280" i="2"/>
  <c r="N60" i="2"/>
  <c r="N215" i="2"/>
  <c r="N537" i="2"/>
  <c r="N309" i="2"/>
  <c r="N58" i="2"/>
  <c r="N237" i="2"/>
  <c r="N94" i="2"/>
  <c r="N473" i="2"/>
  <c r="N351" i="2"/>
  <c r="N76" i="2"/>
  <c r="N384" i="2"/>
  <c r="N255" i="2"/>
  <c r="N51" i="2"/>
  <c r="N407" i="2"/>
  <c r="N552" i="2"/>
  <c r="N218" i="2"/>
  <c r="N43" i="2"/>
  <c r="N12" i="2"/>
  <c r="N397" i="2"/>
  <c r="N653" i="2"/>
  <c r="N546" i="2"/>
  <c r="N492" i="2"/>
  <c r="N26" i="2"/>
  <c r="N180" i="2"/>
  <c r="N307" i="2"/>
  <c r="N142" i="2"/>
  <c r="N317" i="2"/>
  <c r="N647" i="2"/>
  <c r="N635" i="2"/>
  <c r="N206" i="2"/>
  <c r="N448" i="2"/>
  <c r="N432" i="2"/>
  <c r="N607" i="2"/>
  <c r="N118" i="2"/>
  <c r="N184" i="2"/>
  <c r="N311" i="2"/>
  <c r="N348" i="2"/>
  <c r="N211" i="2"/>
  <c r="N614" i="2"/>
  <c r="N38" i="2"/>
  <c r="N439" i="2"/>
  <c r="N306" i="2"/>
  <c r="N47" i="2"/>
  <c r="N316" i="2"/>
  <c r="N189" i="2"/>
  <c r="N134" i="2"/>
  <c r="N221" i="2"/>
  <c r="N589" i="2"/>
  <c r="N491" i="2"/>
  <c r="N666" i="2"/>
  <c r="N176" i="2"/>
  <c r="N725" i="2"/>
  <c r="N451" i="2"/>
  <c r="N174" i="2"/>
  <c r="N170" i="2"/>
  <c r="N333" i="2"/>
  <c r="N682" i="2"/>
  <c r="N487" i="2"/>
  <c r="N596" i="2"/>
  <c r="N249" i="2"/>
  <c r="N256" i="2"/>
  <c r="N239" i="2"/>
  <c r="N558" i="2"/>
  <c r="N308" i="2"/>
  <c r="N356" i="2"/>
  <c r="N181" i="2"/>
  <c r="N680" i="2"/>
  <c r="N110" i="2"/>
  <c r="N414" i="2"/>
  <c r="N716" i="2"/>
  <c r="N179" i="2"/>
  <c r="N593" i="2"/>
  <c r="N415" i="2"/>
  <c r="N624" i="2"/>
  <c r="N105" i="2"/>
  <c r="N262" i="2"/>
  <c r="N539" i="2"/>
  <c r="N503" i="2"/>
  <c r="N18" i="2"/>
  <c r="N34" i="2"/>
  <c r="N501" i="2"/>
  <c r="N575" i="2"/>
  <c r="N3" i="2"/>
  <c r="N433" i="2"/>
  <c r="N271" i="2"/>
  <c r="N505" i="2"/>
  <c r="N664" i="2"/>
  <c r="N72" i="2"/>
  <c r="N30" i="2"/>
  <c r="N360" i="2"/>
  <c r="N41" i="2"/>
  <c r="N349" i="2"/>
  <c r="N292" i="2"/>
  <c r="N572" i="2"/>
  <c r="N71" i="2"/>
  <c r="N242" i="2"/>
  <c r="N459" i="2"/>
  <c r="N359" i="2"/>
  <c r="N248" i="2"/>
  <c r="N522" i="2"/>
  <c r="N719" i="2"/>
  <c r="N85" i="2"/>
  <c r="N582" i="2"/>
  <c r="N357" i="2"/>
  <c r="N251" i="2"/>
  <c r="N208" i="2"/>
  <c r="N315" i="2"/>
  <c r="N267" i="2"/>
  <c r="N727" i="2"/>
  <c r="N438" i="2"/>
  <c r="N517" i="2"/>
  <c r="N287" i="2"/>
  <c r="N472" i="2"/>
  <c r="N90" i="2"/>
  <c r="N186" i="2"/>
  <c r="N535" i="2"/>
  <c r="N661" i="2"/>
  <c r="N569" i="2"/>
  <c r="N111" i="2"/>
  <c r="N33" i="2"/>
  <c r="N655" i="2"/>
  <c r="N554" i="2"/>
  <c r="N363" i="2"/>
  <c r="N95" i="2"/>
  <c r="N151" i="2"/>
  <c r="N570" i="2"/>
  <c r="N379" i="2"/>
  <c r="N462" i="2"/>
  <c r="N544" i="2"/>
  <c r="N258" i="2"/>
  <c r="N263" i="2"/>
  <c r="N412" i="2"/>
  <c r="N426" i="2"/>
  <c r="N168" i="2"/>
  <c r="N75" i="2"/>
  <c r="N80" i="2"/>
  <c r="N275" i="2"/>
  <c r="N424" i="2"/>
  <c r="N11" i="2"/>
  <c r="N27" i="2"/>
  <c r="N609" i="2"/>
  <c r="N313" i="2"/>
  <c r="N726" i="2"/>
  <c r="N366" i="2"/>
  <c r="N518" i="2"/>
  <c r="N504" i="2"/>
  <c r="N276" i="2"/>
  <c r="N391" i="2"/>
  <c r="N665" i="2"/>
  <c r="N304" i="2"/>
  <c r="N312" i="2"/>
  <c r="N500" i="2"/>
  <c r="N22" i="2"/>
  <c r="N46" i="2"/>
  <c r="N431" i="2"/>
  <c r="N650" i="2"/>
  <c r="N590" i="2"/>
  <c r="N212" i="2"/>
  <c r="N476" i="2"/>
  <c r="N45" i="2"/>
  <c r="N265" i="2"/>
  <c r="N488" i="2"/>
  <c r="N717" i="2"/>
  <c r="N405" i="2"/>
  <c r="N274" i="2"/>
  <c r="N639" i="2"/>
  <c r="N99" i="2"/>
  <c r="N523" i="2"/>
  <c r="N561" i="2"/>
  <c r="N579" i="2"/>
  <c r="N636" i="2"/>
  <c r="N240" i="2"/>
  <c r="N506" i="2"/>
  <c r="N377" i="2"/>
  <c r="N605" i="2"/>
  <c r="N671" i="2"/>
  <c r="N354" i="2"/>
  <c r="N82" i="2"/>
  <c r="N615" i="2"/>
  <c r="N511" i="2"/>
  <c r="N723" i="2"/>
  <c r="N480" i="2"/>
  <c r="N435" i="2"/>
  <c r="N402" i="2"/>
  <c r="N355" i="2"/>
  <c r="N338" i="2"/>
  <c r="N49" i="2"/>
  <c r="N56" i="2"/>
  <c r="N224" i="2"/>
  <c r="N199" i="2"/>
  <c r="N55" i="2"/>
  <c r="N53" i="2"/>
  <c r="N241" i="2"/>
  <c r="N289" i="2"/>
  <c r="N651" i="2"/>
  <c r="N269" i="2"/>
  <c r="N668" i="2"/>
  <c r="N694" i="2"/>
  <c r="N416" i="2"/>
  <c r="N305" i="2"/>
  <c r="N482" i="2"/>
  <c r="N352" i="2"/>
  <c r="N162" i="2"/>
  <c r="N320" i="2"/>
  <c r="N628" i="2"/>
  <c r="N83" i="2"/>
  <c r="N329" i="2"/>
  <c r="N36" i="2"/>
  <c r="N662" i="2"/>
  <c r="N623" i="2"/>
  <c r="N93" i="2"/>
  <c r="N676" i="2"/>
  <c r="N187" i="2"/>
  <c r="N698" i="2"/>
  <c r="N619" i="2"/>
  <c r="N692" i="2"/>
  <c r="N557" i="2"/>
  <c r="N104" i="2"/>
  <c r="N697" i="2"/>
  <c r="N155" i="2"/>
  <c r="N463" i="2"/>
  <c r="N453" i="2"/>
  <c r="N302" i="2"/>
  <c r="N101" i="2"/>
  <c r="N708" i="2"/>
  <c r="N268" i="2"/>
  <c r="N214" i="2"/>
  <c r="N84" i="2"/>
  <c r="N380" i="2"/>
  <c r="N401" i="2"/>
  <c r="N470" i="2"/>
  <c r="N145" i="2"/>
  <c r="N513" i="2"/>
  <c r="N553" i="2"/>
  <c r="N460" i="2"/>
  <c r="N345" i="2"/>
  <c r="N216" i="2"/>
  <c r="N685" i="2"/>
  <c r="N202" i="2"/>
  <c r="N477" i="2"/>
  <c r="N131" i="2"/>
  <c r="N303" i="2"/>
  <c r="N238" i="2"/>
  <c r="N232" i="2"/>
  <c r="N625" i="2"/>
  <c r="N621" i="2"/>
  <c r="N227" i="2"/>
  <c r="N88" i="2"/>
  <c r="N409" i="2"/>
  <c r="N331" i="2"/>
  <c r="N632" i="2"/>
  <c r="N123" i="2"/>
  <c r="N648" i="2"/>
  <c r="N203" i="2"/>
  <c r="N140" i="2"/>
  <c r="N138" i="2"/>
  <c r="N141" i="2"/>
  <c r="N706" i="2"/>
  <c r="N257" i="2"/>
  <c r="N454" i="2"/>
  <c r="N337" i="2"/>
  <c r="N584" i="2"/>
  <c r="N542" i="2"/>
  <c r="N583" i="2"/>
  <c r="N437" i="2"/>
  <c r="N707" i="2"/>
  <c r="N656" i="2"/>
  <c r="N641" i="2"/>
  <c r="N266" i="2"/>
  <c r="N103" i="2"/>
  <c r="N540" i="2"/>
  <c r="N729" i="2"/>
  <c r="N598" i="2"/>
  <c r="N107" i="2"/>
  <c r="N326" i="2"/>
  <c r="N652" i="2"/>
  <c r="N440" i="2"/>
  <c r="N112" i="2"/>
  <c r="N693" i="2"/>
  <c r="N577" i="2"/>
  <c r="N469" i="2"/>
  <c r="N497" i="2"/>
  <c r="N318" i="2"/>
  <c r="N630" i="2"/>
  <c r="N229" i="2"/>
  <c r="N115" i="2"/>
  <c r="N245" i="2"/>
  <c r="N284" i="2"/>
  <c r="N285" i="2"/>
  <c r="N446" i="2"/>
  <c r="N677" i="2"/>
  <c r="N314" i="2"/>
  <c r="N673" i="2"/>
  <c r="N403" i="2"/>
  <c r="N128" i="2"/>
  <c r="N396" i="2"/>
  <c r="N684" i="2"/>
  <c r="N428" i="2"/>
  <c r="N703" i="2"/>
  <c r="N194" i="2"/>
  <c r="N516" i="2"/>
  <c r="N445" i="2"/>
  <c r="N295" i="2"/>
  <c r="N574" i="2"/>
  <c r="N626" i="2"/>
  <c r="N610" i="2"/>
  <c r="N667" i="2"/>
  <c r="N339" i="2"/>
  <c r="N568" i="2"/>
  <c r="N465" i="2"/>
  <c r="N244" i="2"/>
  <c r="N484" i="2"/>
  <c r="N525" i="2"/>
  <c r="N515" i="2"/>
  <c r="N483" i="2"/>
  <c r="N259" i="2"/>
  <c r="N581" i="2"/>
  <c r="N350" i="2"/>
  <c r="N669" i="2"/>
  <c r="N166" i="2"/>
  <c r="N471" i="2"/>
  <c r="N512" i="2"/>
  <c r="N562" i="2"/>
  <c r="N555" i="2"/>
  <c r="N696" i="2"/>
  <c r="N601" i="2"/>
  <c r="N236" i="2"/>
  <c r="N272" i="2"/>
  <c r="N686" i="2"/>
  <c r="N328" i="2"/>
  <c r="N550" i="2"/>
  <c r="N399" i="2"/>
  <c r="N631" i="2"/>
  <c r="N400" i="2"/>
  <c r="N597" i="2"/>
  <c r="N541" i="2"/>
  <c r="N644" i="2"/>
  <c r="N420" i="2"/>
  <c r="N332" i="2"/>
  <c r="N226" i="2"/>
  <c r="N627" i="2"/>
  <c r="N322" i="2"/>
  <c r="N474" i="2"/>
  <c r="N701" i="2"/>
  <c r="N585" i="2"/>
  <c r="N393" i="2"/>
  <c r="N442" i="2"/>
  <c r="N298" i="2"/>
  <c r="N675" i="2"/>
  <c r="N388" i="2"/>
  <c r="N711" i="2"/>
  <c r="N674" i="2"/>
  <c r="N475" i="2"/>
  <c r="N730" i="2"/>
  <c r="N699" i="2"/>
  <c r="N545" i="2"/>
  <c r="N531" i="2"/>
  <c r="N678" i="2"/>
  <c r="N646" i="2"/>
  <c r="N611" i="2"/>
  <c r="N688" i="2"/>
  <c r="N691" i="2"/>
  <c r="N713" i="2"/>
  <c r="N712" i="2"/>
  <c r="N659" i="2"/>
  <c r="N587" i="2"/>
  <c r="N576" i="2"/>
  <c r="N704" i="2"/>
  <c r="N683" i="2"/>
  <c r="N718" i="2"/>
  <c r="N689" i="2"/>
  <c r="N633" i="2"/>
  <c r="N660" i="2"/>
  <c r="N681" i="2"/>
  <c r="N643" i="2"/>
  <c r="N722" i="2"/>
  <c r="N721" i="2"/>
  <c r="N700" i="2"/>
  <c r="L449" i="2"/>
  <c r="L556" i="2"/>
  <c r="L657" i="2"/>
  <c r="L147" i="2"/>
  <c r="L325" i="2"/>
  <c r="L219" i="2"/>
  <c r="L603" i="2"/>
  <c r="L362" i="2"/>
  <c r="L638" i="2"/>
  <c r="L498" i="2"/>
  <c r="L361" i="2"/>
  <c r="L670" i="2"/>
  <c r="L495" i="2"/>
  <c r="L124" i="2"/>
  <c r="L392" i="2"/>
  <c r="L369" i="2"/>
  <c r="L288" i="2"/>
  <c r="L188" i="2"/>
  <c r="L139" i="2"/>
  <c r="L672" i="2"/>
  <c r="L436" i="2"/>
  <c r="L68" i="2"/>
  <c r="L419" i="2"/>
  <c r="L13" i="2"/>
  <c r="L346" i="2"/>
  <c r="L190" i="2"/>
  <c r="L135" i="2"/>
  <c r="L108" i="2"/>
  <c r="L536" i="2"/>
  <c r="L559" i="2"/>
  <c r="L715" i="2"/>
  <c r="L330" i="2"/>
  <c r="L127" i="2"/>
  <c r="L78" i="2"/>
  <c r="L40" i="2"/>
  <c r="L143" i="2"/>
  <c r="L634" i="2"/>
  <c r="L66" i="2"/>
  <c r="L591" i="2"/>
  <c r="L253" i="2"/>
  <c r="L25" i="2"/>
  <c r="L547" i="2"/>
  <c r="L381" i="2"/>
  <c r="L290" i="2"/>
  <c r="L423" i="2"/>
  <c r="L116" i="2"/>
  <c r="L252" i="2"/>
  <c r="L113" i="2"/>
  <c r="L9" i="2"/>
  <c r="L52" i="2"/>
  <c r="L173" i="2"/>
  <c r="L594" i="2"/>
  <c r="L282" i="2"/>
  <c r="L220" i="2"/>
  <c r="L87" i="2"/>
  <c r="L444" i="2"/>
  <c r="L526" i="2"/>
  <c r="L35" i="2"/>
  <c r="L319" i="2"/>
  <c r="L164" i="2"/>
  <c r="L502" i="2"/>
  <c r="L144" i="2"/>
  <c r="L364" i="2"/>
  <c r="L154" i="2"/>
  <c r="L466" i="2"/>
  <c r="L658" i="2"/>
  <c r="L156" i="2"/>
  <c r="L299" i="2"/>
  <c r="L159" i="2"/>
  <c r="L273" i="2"/>
  <c r="L336" i="2"/>
  <c r="L197" i="2"/>
  <c r="L96" i="2"/>
  <c r="L97" i="2"/>
  <c r="L4" i="2"/>
  <c r="L370" i="2"/>
  <c r="L514" i="2"/>
  <c r="L427" i="2"/>
  <c r="L153" i="2"/>
  <c r="L342" i="2"/>
  <c r="L169" i="2"/>
  <c r="L578" i="2"/>
  <c r="L494" i="2"/>
  <c r="L622" i="2"/>
  <c r="L109" i="2"/>
  <c r="L551" i="2"/>
  <c r="L519" i="2"/>
  <c r="L293" i="2"/>
  <c r="L254" i="2"/>
  <c r="L301" i="2"/>
  <c r="L59" i="2"/>
  <c r="L260" i="2"/>
  <c r="L50" i="2"/>
  <c r="L281" i="2"/>
  <c r="L100" i="2"/>
  <c r="L39" i="2"/>
  <c r="L167" i="2"/>
  <c r="L6" i="2"/>
  <c r="L125" i="2"/>
  <c r="L286" i="2"/>
  <c r="L15" i="2"/>
  <c r="L620" i="2"/>
  <c r="L223" i="2"/>
  <c r="L230" i="2"/>
  <c r="L148" i="2"/>
  <c r="L533" i="2"/>
  <c r="L10" i="2"/>
  <c r="L74" i="2"/>
  <c r="L510" i="2"/>
  <c r="L430" i="2"/>
  <c r="L486" i="2"/>
  <c r="L149" i="2"/>
  <c r="L213" i="2"/>
  <c r="L343" i="2"/>
  <c r="L341" i="2"/>
  <c r="L450" i="2"/>
  <c r="L588" i="2"/>
  <c r="L300" i="2"/>
  <c r="L200" i="2"/>
  <c r="L279" i="2"/>
  <c r="L334" i="2"/>
  <c r="L425" i="2"/>
  <c r="L374" i="2"/>
  <c r="L347" i="2"/>
  <c r="L172" i="2"/>
  <c r="L283" i="2"/>
  <c r="L81" i="2"/>
  <c r="L205" i="2"/>
  <c r="L165" i="2"/>
  <c r="L429" i="2"/>
  <c r="L70" i="2"/>
  <c r="L32" i="2"/>
  <c r="L175" i="2"/>
  <c r="L86" i="2"/>
  <c r="L63" i="2"/>
  <c r="L163" i="2"/>
  <c r="L567" i="2"/>
  <c r="L231" i="2"/>
  <c r="L64" i="2"/>
  <c r="L710" i="2"/>
  <c r="L114" i="2"/>
  <c r="L2" i="2"/>
  <c r="L209" i="2"/>
  <c r="L133" i="2"/>
  <c r="L335" i="2"/>
  <c r="L201" i="2"/>
  <c r="L79" i="2"/>
  <c r="L7" i="2"/>
  <c r="L358" i="2"/>
  <c r="L467" i="2"/>
  <c r="L297" i="2"/>
  <c r="L323" i="2"/>
  <c r="L447" i="2"/>
  <c r="L489" i="2"/>
  <c r="L368" i="2"/>
  <c r="L720" i="2"/>
  <c r="L434" i="2"/>
  <c r="L565" i="2"/>
  <c r="L629" i="2"/>
  <c r="L378" i="2"/>
  <c r="L527" i="2"/>
  <c r="L183" i="2"/>
  <c r="L37" i="2"/>
  <c r="L161" i="2"/>
  <c r="L16" i="2"/>
  <c r="L468" i="2"/>
  <c r="L528" i="2"/>
  <c r="L204" i="2"/>
  <c r="L89" i="2"/>
  <c r="L461" i="2"/>
  <c r="L645" i="2"/>
  <c r="L529" i="2"/>
  <c r="L44" i="2"/>
  <c r="L573" i="2"/>
  <c r="L270" i="2"/>
  <c r="L600" i="2"/>
  <c r="L602" i="2"/>
  <c r="L457" i="2"/>
  <c r="L171" i="2"/>
  <c r="L14" i="2"/>
  <c r="L233" i="2"/>
  <c r="L408" i="2"/>
  <c r="L246" i="2"/>
  <c r="L157" i="2"/>
  <c r="L61" i="2"/>
  <c r="L709" i="2"/>
  <c r="L243" i="2"/>
  <c r="L353" i="2"/>
  <c r="L217" i="2"/>
  <c r="L365" i="2"/>
  <c r="L618" i="2"/>
  <c r="L637" i="2"/>
  <c r="L198" i="2"/>
  <c r="L548" i="2"/>
  <c r="L376" i="2"/>
  <c r="L158" i="2"/>
  <c r="L443" i="2"/>
  <c r="L524" i="2"/>
  <c r="L690" i="2"/>
  <c r="L702" i="2"/>
  <c r="L398" i="2"/>
  <c r="L77" i="2"/>
  <c r="L234" i="2"/>
  <c r="L520" i="2"/>
  <c r="L122" i="2"/>
  <c r="L608" i="2"/>
  <c r="L130" i="2"/>
  <c r="L422" i="2"/>
  <c r="L421" i="2"/>
  <c r="L389" i="2"/>
  <c r="L129" i="2"/>
  <c r="L119" i="2"/>
  <c r="L310" i="2"/>
  <c r="L564" i="2"/>
  <c r="L616" i="2"/>
  <c r="L344" i="2"/>
  <c r="L538" i="2"/>
  <c r="L375" i="2"/>
  <c r="L714" i="2"/>
  <c r="L563" i="2"/>
  <c r="L530" i="2"/>
  <c r="L106" i="2"/>
  <c r="L137" i="2"/>
  <c r="L371" i="2"/>
  <c r="L62" i="2"/>
  <c r="L225" i="2"/>
  <c r="L23" i="2"/>
  <c r="L687" i="2"/>
  <c r="L485" i="2"/>
  <c r="L543" i="2"/>
  <c r="L390" i="2"/>
  <c r="L196" i="2"/>
  <c r="L294" i="2"/>
  <c r="L65" i="2"/>
  <c r="L132" i="2"/>
  <c r="L418" i="2"/>
  <c r="L31" i="2"/>
  <c r="L534" i="2"/>
  <c r="L382" i="2"/>
  <c r="L724" i="2"/>
  <c r="L571" i="2"/>
  <c r="L193" i="2"/>
  <c r="L490" i="2"/>
  <c r="L177" i="2"/>
  <c r="L617" i="2"/>
  <c r="L499" i="2"/>
  <c r="L508" i="2"/>
  <c r="L372" i="2"/>
  <c r="L383" i="2"/>
  <c r="L117" i="2"/>
  <c r="L496" i="2"/>
  <c r="L21" i="2"/>
  <c r="L413" i="2"/>
  <c r="L394" i="2"/>
  <c r="L321" i="2"/>
  <c r="L5" i="2"/>
  <c r="L28" i="2"/>
  <c r="L92" i="2"/>
  <c r="L404" i="2"/>
  <c r="L441" i="2"/>
  <c r="L732" i="2"/>
  <c r="L705" i="2"/>
  <c r="L192" i="2"/>
  <c r="L387" i="2"/>
  <c r="L411" i="2"/>
  <c r="L8" i="2"/>
  <c r="L592" i="2"/>
  <c r="L210" i="2"/>
  <c r="L464" i="2"/>
  <c r="L410" i="2"/>
  <c r="L185" i="2"/>
  <c r="L121" i="2"/>
  <c r="L507" i="2"/>
  <c r="L599" i="2"/>
  <c r="L458" i="2"/>
  <c r="L679" i="2"/>
  <c r="L493" i="2"/>
  <c r="L73" i="2"/>
  <c r="L521" i="2"/>
  <c r="L586" i="2"/>
  <c r="L385" i="2"/>
  <c r="L91" i="2"/>
  <c r="L250" i="2"/>
  <c r="L146" i="2"/>
  <c r="L278" i="2"/>
  <c r="L120" i="2"/>
  <c r="L191" i="2"/>
  <c r="L367" i="2"/>
  <c r="L247" i="2"/>
  <c r="L296" i="2"/>
  <c r="L481" i="2"/>
  <c r="L580" i="2"/>
  <c r="L102" i="2"/>
  <c r="L42" i="2"/>
  <c r="L264" i="2"/>
  <c r="L731" i="2"/>
  <c r="L612" i="2"/>
  <c r="L19" i="2"/>
  <c r="L649" i="2"/>
  <c r="L327" i="2"/>
  <c r="L69" i="2"/>
  <c r="L604" i="2"/>
  <c r="L455" i="2"/>
  <c r="L654" i="2"/>
  <c r="L54" i="2"/>
  <c r="L228" i="2"/>
  <c r="L160" i="2"/>
  <c r="L373" i="2"/>
  <c r="L613" i="2"/>
  <c r="L98" i="2"/>
  <c r="L277" i="2"/>
  <c r="L195" i="2"/>
  <c r="L235" i="2"/>
  <c r="L566" i="2"/>
  <c r="L150" i="2"/>
  <c r="L549" i="2"/>
  <c r="L182" i="2"/>
  <c r="L48" i="2"/>
  <c r="L417" i="2"/>
  <c r="L640" i="2"/>
  <c r="L478" i="2"/>
  <c r="L222" i="2"/>
  <c r="L67" i="2"/>
  <c r="L136" i="2"/>
  <c r="L479" i="2"/>
  <c r="L695" i="2"/>
  <c r="L456" i="2"/>
  <c r="L509" i="2"/>
  <c r="L324" i="2"/>
  <c r="L452" i="2"/>
  <c r="L152" i="2"/>
  <c r="L395" i="2"/>
  <c r="L406" i="2"/>
  <c r="L560" i="2"/>
  <c r="L29" i="2"/>
  <c r="L24" i="2"/>
  <c r="L20" i="2"/>
  <c r="L532" i="2"/>
  <c r="L728" i="2"/>
  <c r="L17" i="2"/>
  <c r="L291" i="2"/>
  <c r="L57" i="2"/>
  <c r="L663" i="2"/>
  <c r="L642" i="2"/>
  <c r="L261" i="2"/>
  <c r="L207" i="2"/>
  <c r="L595" i="2"/>
  <c r="L340" i="2"/>
  <c r="L126" i="2"/>
  <c r="L386" i="2"/>
  <c r="L178" i="2"/>
  <c r="L606" i="2"/>
  <c r="L280" i="2"/>
  <c r="L60" i="2"/>
  <c r="L215" i="2"/>
  <c r="L537" i="2"/>
  <c r="L309" i="2"/>
  <c r="L58" i="2"/>
  <c r="L237" i="2"/>
  <c r="L94" i="2"/>
  <c r="L473" i="2"/>
  <c r="L351" i="2"/>
  <c r="L76" i="2"/>
  <c r="L384" i="2"/>
  <c r="L255" i="2"/>
  <c r="L51" i="2"/>
  <c r="L407" i="2"/>
  <c r="L552" i="2"/>
  <c r="L218" i="2"/>
  <c r="L43" i="2"/>
  <c r="L12" i="2"/>
  <c r="L397" i="2"/>
  <c r="L653" i="2"/>
  <c r="L546" i="2"/>
  <c r="L492" i="2"/>
  <c r="L26" i="2"/>
  <c r="L180" i="2"/>
  <c r="L307" i="2"/>
  <c r="L142" i="2"/>
  <c r="L317" i="2"/>
  <c r="L647" i="2"/>
  <c r="L635" i="2"/>
  <c r="L206" i="2"/>
  <c r="L448" i="2"/>
  <c r="L432" i="2"/>
  <c r="L607" i="2"/>
  <c r="L118" i="2"/>
  <c r="L184" i="2"/>
  <c r="L311" i="2"/>
  <c r="L348" i="2"/>
  <c r="L211" i="2"/>
  <c r="L614" i="2"/>
  <c r="L38" i="2"/>
  <c r="L439" i="2"/>
  <c r="L306" i="2"/>
  <c r="L47" i="2"/>
  <c r="L316" i="2"/>
  <c r="L189" i="2"/>
  <c r="L134" i="2"/>
  <c r="L221" i="2"/>
  <c r="L589" i="2"/>
  <c r="L491" i="2"/>
  <c r="L666" i="2"/>
  <c r="L176" i="2"/>
  <c r="L725" i="2"/>
  <c r="L451" i="2"/>
  <c r="L174" i="2"/>
  <c r="L170" i="2"/>
  <c r="L333" i="2"/>
  <c r="L682" i="2"/>
  <c r="L487" i="2"/>
  <c r="L596" i="2"/>
  <c r="L249" i="2"/>
  <c r="L256" i="2"/>
  <c r="L239" i="2"/>
  <c r="L558" i="2"/>
  <c r="L308" i="2"/>
  <c r="L356" i="2"/>
  <c r="L181" i="2"/>
  <c r="L680" i="2"/>
  <c r="L110" i="2"/>
  <c r="L414" i="2"/>
  <c r="L716" i="2"/>
  <c r="L179" i="2"/>
  <c r="L593" i="2"/>
  <c r="L415" i="2"/>
  <c r="L624" i="2"/>
  <c r="L105" i="2"/>
  <c r="L262" i="2"/>
  <c r="L539" i="2"/>
  <c r="L503" i="2"/>
  <c r="L18" i="2"/>
  <c r="L34" i="2"/>
  <c r="L501" i="2"/>
  <c r="L575" i="2"/>
  <c r="L3" i="2"/>
  <c r="L433" i="2"/>
  <c r="L271" i="2"/>
  <c r="L505" i="2"/>
  <c r="L664" i="2"/>
  <c r="L72" i="2"/>
  <c r="L30" i="2"/>
  <c r="L360" i="2"/>
  <c r="L41" i="2"/>
  <c r="L349" i="2"/>
  <c r="L292" i="2"/>
  <c r="L572" i="2"/>
  <c r="L71" i="2"/>
  <c r="L242" i="2"/>
  <c r="L459" i="2"/>
  <c r="L359" i="2"/>
  <c r="L248" i="2"/>
  <c r="L522" i="2"/>
  <c r="L719" i="2"/>
  <c r="L85" i="2"/>
  <c r="L582" i="2"/>
  <c r="L357" i="2"/>
  <c r="L251" i="2"/>
  <c r="L208" i="2"/>
  <c r="L315" i="2"/>
  <c r="L267" i="2"/>
  <c r="L727" i="2"/>
  <c r="L438" i="2"/>
  <c r="L517" i="2"/>
  <c r="L287" i="2"/>
  <c r="L472" i="2"/>
  <c r="L90" i="2"/>
  <c r="L186" i="2"/>
  <c r="L535" i="2"/>
  <c r="L661" i="2"/>
  <c r="L569" i="2"/>
  <c r="L111" i="2"/>
  <c r="L33" i="2"/>
  <c r="L655" i="2"/>
  <c r="L554" i="2"/>
  <c r="L363" i="2"/>
  <c r="L95" i="2"/>
  <c r="L151" i="2"/>
  <c r="L570" i="2"/>
  <c r="L379" i="2"/>
  <c r="L462" i="2"/>
  <c r="L544" i="2"/>
  <c r="L258" i="2"/>
  <c r="L263" i="2"/>
  <c r="L412" i="2"/>
  <c r="L426" i="2"/>
  <c r="L168" i="2"/>
  <c r="L75" i="2"/>
  <c r="L80" i="2"/>
  <c r="L275" i="2"/>
  <c r="L424" i="2"/>
  <c r="L11" i="2"/>
  <c r="L27" i="2"/>
  <c r="L609" i="2"/>
  <c r="L313" i="2"/>
  <c r="L726" i="2"/>
  <c r="L366" i="2"/>
  <c r="L518" i="2"/>
  <c r="L504" i="2"/>
  <c r="L276" i="2"/>
  <c r="L391" i="2"/>
  <c r="L665" i="2"/>
  <c r="L304" i="2"/>
  <c r="L312" i="2"/>
  <c r="L500" i="2"/>
  <c r="L22" i="2"/>
  <c r="L46" i="2"/>
  <c r="L431" i="2"/>
  <c r="L650" i="2"/>
  <c r="L590" i="2"/>
  <c r="L212" i="2"/>
  <c r="L476" i="2"/>
  <c r="L45" i="2"/>
  <c r="L265" i="2"/>
  <c r="L488" i="2"/>
  <c r="L717" i="2"/>
  <c r="L405" i="2"/>
  <c r="L274" i="2"/>
  <c r="L639" i="2"/>
  <c r="L99" i="2"/>
  <c r="L523" i="2"/>
  <c r="L561" i="2"/>
  <c r="L579" i="2"/>
  <c r="L636" i="2"/>
  <c r="L240" i="2"/>
  <c r="L506" i="2"/>
  <c r="L377" i="2"/>
  <c r="L605" i="2"/>
  <c r="L671" i="2"/>
  <c r="L354" i="2"/>
  <c r="L82" i="2"/>
  <c r="L615" i="2"/>
  <c r="L511" i="2"/>
  <c r="L723" i="2"/>
  <c r="L480" i="2"/>
  <c r="L435" i="2"/>
  <c r="L402" i="2"/>
  <c r="L355" i="2"/>
  <c r="L338" i="2"/>
  <c r="L49" i="2"/>
  <c r="L56" i="2"/>
  <c r="L224" i="2"/>
  <c r="L199" i="2"/>
  <c r="L55" i="2"/>
  <c r="L53" i="2"/>
  <c r="L241" i="2"/>
  <c r="L289" i="2"/>
  <c r="L651" i="2"/>
  <c r="L269" i="2"/>
  <c r="L668" i="2"/>
  <c r="L694" i="2"/>
  <c r="L416" i="2"/>
  <c r="L305" i="2"/>
  <c r="L482" i="2"/>
  <c r="L352" i="2"/>
  <c r="L162" i="2"/>
  <c r="L320" i="2"/>
  <c r="L628" i="2"/>
  <c r="L83" i="2"/>
  <c r="L329" i="2"/>
  <c r="L36" i="2"/>
  <c r="L662" i="2"/>
  <c r="L623" i="2"/>
  <c r="L93" i="2"/>
  <c r="L676" i="2"/>
  <c r="L187" i="2"/>
  <c r="L698" i="2"/>
  <c r="L619" i="2"/>
  <c r="L692" i="2"/>
  <c r="L557" i="2"/>
  <c r="L104" i="2"/>
  <c r="L697" i="2"/>
  <c r="L155" i="2"/>
  <c r="L463" i="2"/>
  <c r="L453" i="2"/>
  <c r="L302" i="2"/>
  <c r="L101" i="2"/>
  <c r="L708" i="2"/>
  <c r="L268" i="2"/>
  <c r="L214" i="2"/>
  <c r="L84" i="2"/>
  <c r="L380" i="2"/>
  <c r="L401" i="2"/>
  <c r="L470" i="2"/>
  <c r="L145" i="2"/>
  <c r="L513" i="2"/>
  <c r="L553" i="2"/>
  <c r="L460" i="2"/>
  <c r="L345" i="2"/>
  <c r="L216" i="2"/>
  <c r="L685" i="2"/>
  <c r="L202" i="2"/>
  <c r="L477" i="2"/>
  <c r="L131" i="2"/>
  <c r="L303" i="2"/>
  <c r="L238" i="2"/>
  <c r="L232" i="2"/>
  <c r="L625" i="2"/>
  <c r="L621" i="2"/>
  <c r="L227" i="2"/>
  <c r="L88" i="2"/>
  <c r="L409" i="2"/>
  <c r="L331" i="2"/>
  <c r="L632" i="2"/>
  <c r="L123" i="2"/>
  <c r="L648" i="2"/>
  <c r="L203" i="2"/>
  <c r="L140" i="2"/>
  <c r="L138" i="2"/>
  <c r="L141" i="2"/>
  <c r="L706" i="2"/>
  <c r="L257" i="2"/>
  <c r="L454" i="2"/>
  <c r="L337" i="2"/>
  <c r="L584" i="2"/>
  <c r="L542" i="2"/>
  <c r="L583" i="2"/>
  <c r="L437" i="2"/>
  <c r="L707" i="2"/>
  <c r="L656" i="2"/>
  <c r="L641" i="2"/>
  <c r="L266" i="2"/>
  <c r="L103" i="2"/>
  <c r="L540" i="2"/>
  <c r="L729" i="2"/>
  <c r="L598" i="2"/>
  <c r="L107" i="2"/>
  <c r="L326" i="2"/>
  <c r="L652" i="2"/>
  <c r="L440" i="2"/>
  <c r="L112" i="2"/>
  <c r="L693" i="2"/>
  <c r="L577" i="2"/>
  <c r="L469" i="2"/>
  <c r="L497" i="2"/>
  <c r="L318" i="2"/>
  <c r="L630" i="2"/>
  <c r="L229" i="2"/>
  <c r="L115" i="2"/>
  <c r="L245" i="2"/>
  <c r="L284" i="2"/>
  <c r="L285" i="2"/>
  <c r="L446" i="2"/>
  <c r="L677" i="2"/>
  <c r="L314" i="2"/>
  <c r="L673" i="2"/>
  <c r="L403" i="2"/>
  <c r="L128" i="2"/>
  <c r="L396" i="2"/>
  <c r="L684" i="2"/>
  <c r="L428" i="2"/>
  <c r="L703" i="2"/>
  <c r="L194" i="2"/>
  <c r="L516" i="2"/>
  <c r="L445" i="2"/>
  <c r="L295" i="2"/>
  <c r="L574" i="2"/>
  <c r="L626" i="2"/>
  <c r="L610" i="2"/>
  <c r="L667" i="2"/>
  <c r="L339" i="2"/>
  <c r="L568" i="2"/>
  <c r="L465" i="2"/>
  <c r="L244" i="2"/>
  <c r="L484" i="2"/>
  <c r="L525" i="2"/>
  <c r="L515" i="2"/>
  <c r="L483" i="2"/>
  <c r="L259" i="2"/>
  <c r="L581" i="2"/>
  <c r="L350" i="2"/>
  <c r="L669" i="2"/>
  <c r="L166" i="2"/>
  <c r="L471" i="2"/>
  <c r="L512" i="2"/>
  <c r="L562" i="2"/>
  <c r="L555" i="2"/>
  <c r="L696" i="2"/>
  <c r="L601" i="2"/>
  <c r="L236" i="2"/>
  <c r="L272" i="2"/>
  <c r="L686" i="2"/>
  <c r="L328" i="2"/>
  <c r="L550" i="2"/>
  <c r="L399" i="2"/>
  <c r="L631" i="2"/>
  <c r="L400" i="2"/>
  <c r="L597" i="2"/>
  <c r="L541" i="2"/>
  <c r="L644" i="2"/>
  <c r="L420" i="2"/>
  <c r="L332" i="2"/>
  <c r="L226" i="2"/>
  <c r="L627" i="2"/>
  <c r="L322" i="2"/>
  <c r="L474" i="2"/>
  <c r="L701" i="2"/>
  <c r="L585" i="2"/>
  <c r="L393" i="2"/>
  <c r="L442" i="2"/>
  <c r="L298" i="2"/>
  <c r="L675" i="2"/>
  <c r="L388" i="2"/>
  <c r="L711" i="2"/>
  <c r="L674" i="2"/>
  <c r="L475" i="2"/>
  <c r="L730" i="2"/>
  <c r="L699" i="2"/>
  <c r="L545" i="2"/>
  <c r="L531" i="2"/>
  <c r="L678" i="2"/>
  <c r="L646" i="2"/>
  <c r="L611" i="2"/>
  <c r="L688" i="2"/>
  <c r="L691" i="2"/>
  <c r="L713" i="2"/>
  <c r="L712" i="2"/>
  <c r="L659" i="2"/>
  <c r="L587" i="2"/>
  <c r="L576" i="2"/>
  <c r="L704" i="2"/>
  <c r="L683" i="2"/>
  <c r="L718" i="2"/>
  <c r="L689" i="2"/>
  <c r="L633" i="2"/>
  <c r="L660" i="2"/>
  <c r="L681" i="2"/>
  <c r="L643" i="2"/>
  <c r="L722" i="2"/>
  <c r="L721" i="2"/>
  <c r="L700" i="2"/>
  <c r="J449" i="2"/>
  <c r="J556" i="2"/>
  <c r="J657" i="2"/>
  <c r="J147" i="2"/>
  <c r="J325" i="2"/>
  <c r="J219" i="2"/>
  <c r="J603" i="2"/>
  <c r="J362" i="2"/>
  <c r="J638" i="2"/>
  <c r="J498" i="2"/>
  <c r="J361" i="2"/>
  <c r="J670" i="2"/>
  <c r="J495" i="2"/>
  <c r="J124" i="2"/>
  <c r="J392" i="2"/>
  <c r="J369" i="2"/>
  <c r="J288" i="2"/>
  <c r="J188" i="2"/>
  <c r="J139" i="2"/>
  <c r="J672" i="2"/>
  <c r="J436" i="2"/>
  <c r="J68" i="2"/>
  <c r="J419" i="2"/>
  <c r="J13" i="2"/>
  <c r="J346" i="2"/>
  <c r="J190" i="2"/>
  <c r="J135" i="2"/>
  <c r="J108" i="2"/>
  <c r="J536" i="2"/>
  <c r="J559" i="2"/>
  <c r="J715" i="2"/>
  <c r="J330" i="2"/>
  <c r="J127" i="2"/>
  <c r="J78" i="2"/>
  <c r="J40" i="2"/>
  <c r="J143" i="2"/>
  <c r="J634" i="2"/>
  <c r="J66" i="2"/>
  <c r="J591" i="2"/>
  <c r="J253" i="2"/>
  <c r="J25" i="2"/>
  <c r="J547" i="2"/>
  <c r="J381" i="2"/>
  <c r="J290" i="2"/>
  <c r="J423" i="2"/>
  <c r="J116" i="2"/>
  <c r="J252" i="2"/>
  <c r="J113" i="2"/>
  <c r="J9" i="2"/>
  <c r="J52" i="2"/>
  <c r="J173" i="2"/>
  <c r="J594" i="2"/>
  <c r="J282" i="2"/>
  <c r="J220" i="2"/>
  <c r="J87" i="2"/>
  <c r="J444" i="2"/>
  <c r="J526" i="2"/>
  <c r="J35" i="2"/>
  <c r="J319" i="2"/>
  <c r="J164" i="2"/>
  <c r="J502" i="2"/>
  <c r="J144" i="2"/>
  <c r="J364" i="2"/>
  <c r="J154" i="2"/>
  <c r="J466" i="2"/>
  <c r="J658" i="2"/>
  <c r="J156" i="2"/>
  <c r="J299" i="2"/>
  <c r="J159" i="2"/>
  <c r="J273" i="2"/>
  <c r="J336" i="2"/>
  <c r="J197" i="2"/>
  <c r="J96" i="2"/>
  <c r="J97" i="2"/>
  <c r="J4" i="2"/>
  <c r="J370" i="2"/>
  <c r="J514" i="2"/>
  <c r="J427" i="2"/>
  <c r="J153" i="2"/>
  <c r="J342" i="2"/>
  <c r="J169" i="2"/>
  <c r="J578" i="2"/>
  <c r="J494" i="2"/>
  <c r="J622" i="2"/>
  <c r="J109" i="2"/>
  <c r="J551" i="2"/>
  <c r="J519" i="2"/>
  <c r="J293" i="2"/>
  <c r="J254" i="2"/>
  <c r="J301" i="2"/>
  <c r="J59" i="2"/>
  <c r="J260" i="2"/>
  <c r="J50" i="2"/>
  <c r="J281" i="2"/>
  <c r="J100" i="2"/>
  <c r="J39" i="2"/>
  <c r="J167" i="2"/>
  <c r="J6" i="2"/>
  <c r="J125" i="2"/>
  <c r="J286" i="2"/>
  <c r="J15" i="2"/>
  <c r="J620" i="2"/>
  <c r="J223" i="2"/>
  <c r="J230" i="2"/>
  <c r="J148" i="2"/>
  <c r="J533" i="2"/>
  <c r="J10" i="2"/>
  <c r="J74" i="2"/>
  <c r="J510" i="2"/>
  <c r="J430" i="2"/>
  <c r="J486" i="2"/>
  <c r="J149" i="2"/>
  <c r="J213" i="2"/>
  <c r="J343" i="2"/>
  <c r="J341" i="2"/>
  <c r="J450" i="2"/>
  <c r="J588" i="2"/>
  <c r="J300" i="2"/>
  <c r="J200" i="2"/>
  <c r="J279" i="2"/>
  <c r="J334" i="2"/>
  <c r="J425" i="2"/>
  <c r="J374" i="2"/>
  <c r="J347" i="2"/>
  <c r="J172" i="2"/>
  <c r="J283" i="2"/>
  <c r="J81" i="2"/>
  <c r="J205" i="2"/>
  <c r="J165" i="2"/>
  <c r="J429" i="2"/>
  <c r="J70" i="2"/>
  <c r="J32" i="2"/>
  <c r="J175" i="2"/>
  <c r="J86" i="2"/>
  <c r="J63" i="2"/>
  <c r="J163" i="2"/>
  <c r="J567" i="2"/>
  <c r="J231" i="2"/>
  <c r="J64" i="2"/>
  <c r="J710" i="2"/>
  <c r="J114" i="2"/>
  <c r="J2" i="2"/>
  <c r="J209" i="2"/>
  <c r="J133" i="2"/>
  <c r="J335" i="2"/>
  <c r="J201" i="2"/>
  <c r="J79" i="2"/>
  <c r="J7" i="2"/>
  <c r="J358" i="2"/>
  <c r="J467" i="2"/>
  <c r="J297" i="2"/>
  <c r="J323" i="2"/>
  <c r="J447" i="2"/>
  <c r="J489" i="2"/>
  <c r="J368" i="2"/>
  <c r="J720" i="2"/>
  <c r="J434" i="2"/>
  <c r="J565" i="2"/>
  <c r="J629" i="2"/>
  <c r="J378" i="2"/>
  <c r="J527" i="2"/>
  <c r="J183" i="2"/>
  <c r="J37" i="2"/>
  <c r="J161" i="2"/>
  <c r="J16" i="2"/>
  <c r="J468" i="2"/>
  <c r="J528" i="2"/>
  <c r="J204" i="2"/>
  <c r="J89" i="2"/>
  <c r="J461" i="2"/>
  <c r="J645" i="2"/>
  <c r="J529" i="2"/>
  <c r="J44" i="2"/>
  <c r="J573" i="2"/>
  <c r="J270" i="2"/>
  <c r="J600" i="2"/>
  <c r="J602" i="2"/>
  <c r="J457" i="2"/>
  <c r="J171" i="2"/>
  <c r="J14" i="2"/>
  <c r="J233" i="2"/>
  <c r="J408" i="2"/>
  <c r="J246" i="2"/>
  <c r="J157" i="2"/>
  <c r="J61" i="2"/>
  <c r="J709" i="2"/>
  <c r="J243" i="2"/>
  <c r="J353" i="2"/>
  <c r="J217" i="2"/>
  <c r="J365" i="2"/>
  <c r="J618" i="2"/>
  <c r="J637" i="2"/>
  <c r="J198" i="2"/>
  <c r="J548" i="2"/>
  <c r="J376" i="2"/>
  <c r="J158" i="2"/>
  <c r="J443" i="2"/>
  <c r="J524" i="2"/>
  <c r="J690" i="2"/>
  <c r="J702" i="2"/>
  <c r="J398" i="2"/>
  <c r="J77" i="2"/>
  <c r="J234" i="2"/>
  <c r="J520" i="2"/>
  <c r="J122" i="2"/>
  <c r="J608" i="2"/>
  <c r="J130" i="2"/>
  <c r="J422" i="2"/>
  <c r="J421" i="2"/>
  <c r="J389" i="2"/>
  <c r="J129" i="2"/>
  <c r="J119" i="2"/>
  <c r="J310" i="2"/>
  <c r="J564" i="2"/>
  <c r="J616" i="2"/>
  <c r="J344" i="2"/>
  <c r="J538" i="2"/>
  <c r="J375" i="2"/>
  <c r="J714" i="2"/>
  <c r="J563" i="2"/>
  <c r="J530" i="2"/>
  <c r="J106" i="2"/>
  <c r="J137" i="2"/>
  <c r="J371" i="2"/>
  <c r="J62" i="2"/>
  <c r="J225" i="2"/>
  <c r="J23" i="2"/>
  <c r="J687" i="2"/>
  <c r="J485" i="2"/>
  <c r="J543" i="2"/>
  <c r="J390" i="2"/>
  <c r="J196" i="2"/>
  <c r="J294" i="2"/>
  <c r="J65" i="2"/>
  <c r="J132" i="2"/>
  <c r="J418" i="2"/>
  <c r="J31" i="2"/>
  <c r="J534" i="2"/>
  <c r="J382" i="2"/>
  <c r="J724" i="2"/>
  <c r="J571" i="2"/>
  <c r="J193" i="2"/>
  <c r="J490" i="2"/>
  <c r="J177" i="2"/>
  <c r="J617" i="2"/>
  <c r="J499" i="2"/>
  <c r="J508" i="2"/>
  <c r="J372" i="2"/>
  <c r="J383" i="2"/>
  <c r="J117" i="2"/>
  <c r="J496" i="2"/>
  <c r="J21" i="2"/>
  <c r="J413" i="2"/>
  <c r="J394" i="2"/>
  <c r="J321" i="2"/>
  <c r="J5" i="2"/>
  <c r="J28" i="2"/>
  <c r="J92" i="2"/>
  <c r="J404" i="2"/>
  <c r="J441" i="2"/>
  <c r="J732" i="2"/>
  <c r="J705" i="2"/>
  <c r="J192" i="2"/>
  <c r="J387" i="2"/>
  <c r="J411" i="2"/>
  <c r="J8" i="2"/>
  <c r="J592" i="2"/>
  <c r="J210" i="2"/>
  <c r="J464" i="2"/>
  <c r="J410" i="2"/>
  <c r="J185" i="2"/>
  <c r="J121" i="2"/>
  <c r="J507" i="2"/>
  <c r="J599" i="2"/>
  <c r="J458" i="2"/>
  <c r="J679" i="2"/>
  <c r="J493" i="2"/>
  <c r="J73" i="2"/>
  <c r="J521" i="2"/>
  <c r="J586" i="2"/>
  <c r="J385" i="2"/>
  <c r="J91" i="2"/>
  <c r="J250" i="2"/>
  <c r="J146" i="2"/>
  <c r="J278" i="2"/>
  <c r="J120" i="2"/>
  <c r="J191" i="2"/>
  <c r="J367" i="2"/>
  <c r="J247" i="2"/>
  <c r="J296" i="2"/>
  <c r="J481" i="2"/>
  <c r="J580" i="2"/>
  <c r="J102" i="2"/>
  <c r="J42" i="2"/>
  <c r="J264" i="2"/>
  <c r="J731" i="2"/>
  <c r="J612" i="2"/>
  <c r="J19" i="2"/>
  <c r="J649" i="2"/>
  <c r="J327" i="2"/>
  <c r="J69" i="2"/>
  <c r="J604" i="2"/>
  <c r="J455" i="2"/>
  <c r="J654" i="2"/>
  <c r="J54" i="2"/>
  <c r="J228" i="2"/>
  <c r="J160" i="2"/>
  <c r="J373" i="2"/>
  <c r="J613" i="2"/>
  <c r="J98" i="2"/>
  <c r="J277" i="2"/>
  <c r="J195" i="2"/>
  <c r="J235" i="2"/>
  <c r="J566" i="2"/>
  <c r="J150" i="2"/>
  <c r="J549" i="2"/>
  <c r="J182" i="2"/>
  <c r="J48" i="2"/>
  <c r="J417" i="2"/>
  <c r="J640" i="2"/>
  <c r="J478" i="2"/>
  <c r="J222" i="2"/>
  <c r="J67" i="2"/>
  <c r="J136" i="2"/>
  <c r="J479" i="2"/>
  <c r="J695" i="2"/>
  <c r="J456" i="2"/>
  <c r="J509" i="2"/>
  <c r="J324" i="2"/>
  <c r="J452" i="2"/>
  <c r="J152" i="2"/>
  <c r="J395" i="2"/>
  <c r="J406" i="2"/>
  <c r="J560" i="2"/>
  <c r="J29" i="2"/>
  <c r="J24" i="2"/>
  <c r="J20" i="2"/>
  <c r="J532" i="2"/>
  <c r="J728" i="2"/>
  <c r="J17" i="2"/>
  <c r="J291" i="2"/>
  <c r="J57" i="2"/>
  <c r="J663" i="2"/>
  <c r="J642" i="2"/>
  <c r="J261" i="2"/>
  <c r="J207" i="2"/>
  <c r="J595" i="2"/>
  <c r="J340" i="2"/>
  <c r="J126" i="2"/>
  <c r="J386" i="2"/>
  <c r="J178" i="2"/>
  <c r="J606" i="2"/>
  <c r="J280" i="2"/>
  <c r="J60" i="2"/>
  <c r="J215" i="2"/>
  <c r="J537" i="2"/>
  <c r="J309" i="2"/>
  <c r="J58" i="2"/>
  <c r="J237" i="2"/>
  <c r="J94" i="2"/>
  <c r="J473" i="2"/>
  <c r="J351" i="2"/>
  <c r="J76" i="2"/>
  <c r="J384" i="2"/>
  <c r="J255" i="2"/>
  <c r="J51" i="2"/>
  <c r="J407" i="2"/>
  <c r="J552" i="2"/>
  <c r="J218" i="2"/>
  <c r="J43" i="2"/>
  <c r="J12" i="2"/>
  <c r="J397" i="2"/>
  <c r="J653" i="2"/>
  <c r="J546" i="2"/>
  <c r="J492" i="2"/>
  <c r="J26" i="2"/>
  <c r="J180" i="2"/>
  <c r="J307" i="2"/>
  <c r="J142" i="2"/>
  <c r="J317" i="2"/>
  <c r="J647" i="2"/>
  <c r="J635" i="2"/>
  <c r="J206" i="2"/>
  <c r="J448" i="2"/>
  <c r="J432" i="2"/>
  <c r="J607" i="2"/>
  <c r="J118" i="2"/>
  <c r="J184" i="2"/>
  <c r="J311" i="2"/>
  <c r="J348" i="2"/>
  <c r="J211" i="2"/>
  <c r="J614" i="2"/>
  <c r="J38" i="2"/>
  <c r="J439" i="2"/>
  <c r="J306" i="2"/>
  <c r="J47" i="2"/>
  <c r="J316" i="2"/>
  <c r="J189" i="2"/>
  <c r="J134" i="2"/>
  <c r="J221" i="2"/>
  <c r="J589" i="2"/>
  <c r="J491" i="2"/>
  <c r="J666" i="2"/>
  <c r="J176" i="2"/>
  <c r="J725" i="2"/>
  <c r="J451" i="2"/>
  <c r="J174" i="2"/>
  <c r="J170" i="2"/>
  <c r="J333" i="2"/>
  <c r="J682" i="2"/>
  <c r="J487" i="2"/>
  <c r="J596" i="2"/>
  <c r="J249" i="2"/>
  <c r="J256" i="2"/>
  <c r="J239" i="2"/>
  <c r="J558" i="2"/>
  <c r="J308" i="2"/>
  <c r="J356" i="2"/>
  <c r="J181" i="2"/>
  <c r="J680" i="2"/>
  <c r="J110" i="2"/>
  <c r="J414" i="2"/>
  <c r="J716" i="2"/>
  <c r="J179" i="2"/>
  <c r="J593" i="2"/>
  <c r="J415" i="2"/>
  <c r="J624" i="2"/>
  <c r="J105" i="2"/>
  <c r="J262" i="2"/>
  <c r="J539" i="2"/>
  <c r="J503" i="2"/>
  <c r="J18" i="2"/>
  <c r="J34" i="2"/>
  <c r="J501" i="2"/>
  <c r="J575" i="2"/>
  <c r="J3" i="2"/>
  <c r="J433" i="2"/>
  <c r="J271" i="2"/>
  <c r="J505" i="2"/>
  <c r="J664" i="2"/>
  <c r="J72" i="2"/>
  <c r="J30" i="2"/>
  <c r="J360" i="2"/>
  <c r="J41" i="2"/>
  <c r="J349" i="2"/>
  <c r="J292" i="2"/>
  <c r="J572" i="2"/>
  <c r="J71" i="2"/>
  <c r="J242" i="2"/>
  <c r="J459" i="2"/>
  <c r="J359" i="2"/>
  <c r="J248" i="2"/>
  <c r="J522" i="2"/>
  <c r="J719" i="2"/>
  <c r="J85" i="2"/>
  <c r="J582" i="2"/>
  <c r="J357" i="2"/>
  <c r="J251" i="2"/>
  <c r="J208" i="2"/>
  <c r="J315" i="2"/>
  <c r="J267" i="2"/>
  <c r="J727" i="2"/>
  <c r="J438" i="2"/>
  <c r="J517" i="2"/>
  <c r="J287" i="2"/>
  <c r="J472" i="2"/>
  <c r="J90" i="2"/>
  <c r="J186" i="2"/>
  <c r="J535" i="2"/>
  <c r="J661" i="2"/>
  <c r="J569" i="2"/>
  <c r="J111" i="2"/>
  <c r="J33" i="2"/>
  <c r="J655" i="2"/>
  <c r="J554" i="2"/>
  <c r="J363" i="2"/>
  <c r="J95" i="2"/>
  <c r="J151" i="2"/>
  <c r="J570" i="2"/>
  <c r="J379" i="2"/>
  <c r="J462" i="2"/>
  <c r="J544" i="2"/>
  <c r="J258" i="2"/>
  <c r="J263" i="2"/>
  <c r="J412" i="2"/>
  <c r="J426" i="2"/>
  <c r="J168" i="2"/>
  <c r="J75" i="2"/>
  <c r="J80" i="2"/>
  <c r="J275" i="2"/>
  <c r="J424" i="2"/>
  <c r="J11" i="2"/>
  <c r="J27" i="2"/>
  <c r="J609" i="2"/>
  <c r="J313" i="2"/>
  <c r="J726" i="2"/>
  <c r="J366" i="2"/>
  <c r="J518" i="2"/>
  <c r="J504" i="2"/>
  <c r="J276" i="2"/>
  <c r="J391" i="2"/>
  <c r="J665" i="2"/>
  <c r="J304" i="2"/>
  <c r="J312" i="2"/>
  <c r="J500" i="2"/>
  <c r="J22" i="2"/>
  <c r="J46" i="2"/>
  <c r="J431" i="2"/>
  <c r="J650" i="2"/>
  <c r="J590" i="2"/>
  <c r="J212" i="2"/>
  <c r="J476" i="2"/>
  <c r="J45" i="2"/>
  <c r="J265" i="2"/>
  <c r="J488" i="2"/>
  <c r="J717" i="2"/>
  <c r="J405" i="2"/>
  <c r="J274" i="2"/>
  <c r="J639" i="2"/>
  <c r="J99" i="2"/>
  <c r="J523" i="2"/>
  <c r="J561" i="2"/>
  <c r="J579" i="2"/>
  <c r="J636" i="2"/>
  <c r="J240" i="2"/>
  <c r="J506" i="2"/>
  <c r="J377" i="2"/>
  <c r="J605" i="2"/>
  <c r="J671" i="2"/>
  <c r="J354" i="2"/>
  <c r="J82" i="2"/>
  <c r="J615" i="2"/>
  <c r="J511" i="2"/>
  <c r="J723" i="2"/>
  <c r="J480" i="2"/>
  <c r="J435" i="2"/>
  <c r="J402" i="2"/>
  <c r="J355" i="2"/>
  <c r="J338" i="2"/>
  <c r="J49" i="2"/>
  <c r="J56" i="2"/>
  <c r="J224" i="2"/>
  <c r="J199" i="2"/>
  <c r="J55" i="2"/>
  <c r="J53" i="2"/>
  <c r="J241" i="2"/>
  <c r="J289" i="2"/>
  <c r="J651" i="2"/>
  <c r="J269" i="2"/>
  <c r="J668" i="2"/>
  <c r="J694" i="2"/>
  <c r="J416" i="2"/>
  <c r="J305" i="2"/>
  <c r="J482" i="2"/>
  <c r="J352" i="2"/>
  <c r="J162" i="2"/>
  <c r="J320" i="2"/>
  <c r="J628" i="2"/>
  <c r="J83" i="2"/>
  <c r="J329" i="2"/>
  <c r="J36" i="2"/>
  <c r="J662" i="2"/>
  <c r="J623" i="2"/>
  <c r="J93" i="2"/>
  <c r="J676" i="2"/>
  <c r="J187" i="2"/>
  <c r="J698" i="2"/>
  <c r="J619" i="2"/>
  <c r="J692" i="2"/>
  <c r="J557" i="2"/>
  <c r="J104" i="2"/>
  <c r="J697" i="2"/>
  <c r="J155" i="2"/>
  <c r="J463" i="2"/>
  <c r="J453" i="2"/>
  <c r="J302" i="2"/>
  <c r="J101" i="2"/>
  <c r="J708" i="2"/>
  <c r="J268" i="2"/>
  <c r="J214" i="2"/>
  <c r="J84" i="2"/>
  <c r="J380" i="2"/>
  <c r="J401" i="2"/>
  <c r="J470" i="2"/>
  <c r="J145" i="2"/>
  <c r="J513" i="2"/>
  <c r="J553" i="2"/>
  <c r="J460" i="2"/>
  <c r="J345" i="2"/>
  <c r="J216" i="2"/>
  <c r="J685" i="2"/>
  <c r="J202" i="2"/>
  <c r="J477" i="2"/>
  <c r="J131" i="2"/>
  <c r="J303" i="2"/>
  <c r="J238" i="2"/>
  <c r="J232" i="2"/>
  <c r="J625" i="2"/>
  <c r="J621" i="2"/>
  <c r="J227" i="2"/>
  <c r="J88" i="2"/>
  <c r="J409" i="2"/>
  <c r="J331" i="2"/>
  <c r="J632" i="2"/>
  <c r="J123" i="2"/>
  <c r="J648" i="2"/>
  <c r="J203" i="2"/>
  <c r="J140" i="2"/>
  <c r="J138" i="2"/>
  <c r="J141" i="2"/>
  <c r="J706" i="2"/>
  <c r="J257" i="2"/>
  <c r="J454" i="2"/>
  <c r="J337" i="2"/>
  <c r="J584" i="2"/>
  <c r="J542" i="2"/>
  <c r="J583" i="2"/>
  <c r="J437" i="2"/>
  <c r="J707" i="2"/>
  <c r="J656" i="2"/>
  <c r="J641" i="2"/>
  <c r="J266" i="2"/>
  <c r="J103" i="2"/>
  <c r="J540" i="2"/>
  <c r="J729" i="2"/>
  <c r="J598" i="2"/>
  <c r="J107" i="2"/>
  <c r="J326" i="2"/>
  <c r="J652" i="2"/>
  <c r="J440" i="2"/>
  <c r="J112" i="2"/>
  <c r="J693" i="2"/>
  <c r="J577" i="2"/>
  <c r="J469" i="2"/>
  <c r="J497" i="2"/>
  <c r="J318" i="2"/>
  <c r="J630" i="2"/>
  <c r="J229" i="2"/>
  <c r="J115" i="2"/>
  <c r="J245" i="2"/>
  <c r="J284" i="2"/>
  <c r="J285" i="2"/>
  <c r="J446" i="2"/>
  <c r="J677" i="2"/>
  <c r="J314" i="2"/>
  <c r="J673" i="2"/>
  <c r="J403" i="2"/>
  <c r="J128" i="2"/>
  <c r="J396" i="2"/>
  <c r="J684" i="2"/>
  <c r="J428" i="2"/>
  <c r="J703" i="2"/>
  <c r="J194" i="2"/>
  <c r="J516" i="2"/>
  <c r="J445" i="2"/>
  <c r="J295" i="2"/>
  <c r="J574" i="2"/>
  <c r="J626" i="2"/>
  <c r="J610" i="2"/>
  <c r="J667" i="2"/>
  <c r="J339" i="2"/>
  <c r="J568" i="2"/>
  <c r="J465" i="2"/>
  <c r="J244" i="2"/>
  <c r="J484" i="2"/>
  <c r="J525" i="2"/>
  <c r="J515" i="2"/>
  <c r="J483" i="2"/>
  <c r="J259" i="2"/>
  <c r="J581" i="2"/>
  <c r="J350" i="2"/>
  <c r="J669" i="2"/>
  <c r="J166" i="2"/>
  <c r="J471" i="2"/>
  <c r="J512" i="2"/>
  <c r="J562" i="2"/>
  <c r="J555" i="2"/>
  <c r="J696" i="2"/>
  <c r="J601" i="2"/>
  <c r="J236" i="2"/>
  <c r="J272" i="2"/>
  <c r="J686" i="2"/>
  <c r="J328" i="2"/>
  <c r="J550" i="2"/>
  <c r="J399" i="2"/>
  <c r="J631" i="2"/>
  <c r="J400" i="2"/>
  <c r="J597" i="2"/>
  <c r="J541" i="2"/>
  <c r="J644" i="2"/>
  <c r="J420" i="2"/>
  <c r="J332" i="2"/>
  <c r="J226" i="2"/>
  <c r="J627" i="2"/>
  <c r="J322" i="2"/>
  <c r="J474" i="2"/>
  <c r="J701" i="2"/>
  <c r="J585" i="2"/>
  <c r="J393" i="2"/>
  <c r="J442" i="2"/>
  <c r="J298" i="2"/>
  <c r="J675" i="2"/>
  <c r="J388" i="2"/>
  <c r="J711" i="2"/>
  <c r="J674" i="2"/>
  <c r="J475" i="2"/>
  <c r="J730" i="2"/>
  <c r="J699" i="2"/>
  <c r="J545" i="2"/>
  <c r="J531" i="2"/>
  <c r="J678" i="2"/>
  <c r="J646" i="2"/>
  <c r="J611" i="2"/>
  <c r="J688" i="2"/>
  <c r="J691" i="2"/>
  <c r="J713" i="2"/>
  <c r="J712" i="2"/>
  <c r="J659" i="2"/>
  <c r="J587" i="2"/>
  <c r="J576" i="2"/>
  <c r="J704" i="2"/>
  <c r="J683" i="2"/>
  <c r="J718" i="2"/>
  <c r="J689" i="2"/>
  <c r="J633" i="2"/>
  <c r="J660" i="2"/>
  <c r="J681" i="2"/>
  <c r="J643" i="2"/>
  <c r="J722" i="2"/>
  <c r="J721" i="2"/>
  <c r="J700" i="2"/>
  <c r="H556" i="2"/>
  <c r="H657" i="2"/>
  <c r="H147" i="2"/>
  <c r="H325" i="2"/>
  <c r="H219" i="2"/>
  <c r="H603" i="2"/>
  <c r="H362" i="2"/>
  <c r="H638" i="2"/>
  <c r="H498" i="2"/>
  <c r="H361" i="2"/>
  <c r="H670" i="2"/>
  <c r="H495" i="2"/>
  <c r="H124" i="2"/>
  <c r="H392" i="2"/>
  <c r="H369" i="2"/>
  <c r="H288" i="2"/>
  <c r="H188" i="2"/>
  <c r="H139" i="2"/>
  <c r="H672" i="2"/>
  <c r="H436" i="2"/>
  <c r="H68" i="2"/>
  <c r="H419" i="2"/>
  <c r="H13" i="2"/>
  <c r="H346" i="2"/>
  <c r="H190" i="2"/>
  <c r="H135" i="2"/>
  <c r="H108" i="2"/>
  <c r="H536" i="2"/>
  <c r="H559" i="2"/>
  <c r="H715" i="2"/>
  <c r="H330" i="2"/>
  <c r="H127" i="2"/>
  <c r="H78" i="2"/>
  <c r="H40" i="2"/>
  <c r="H143" i="2"/>
  <c r="H634" i="2"/>
  <c r="H66" i="2"/>
  <c r="H591" i="2"/>
  <c r="H253" i="2"/>
  <c r="H25" i="2"/>
  <c r="H547" i="2"/>
  <c r="H381" i="2"/>
  <c r="H290" i="2"/>
  <c r="H423" i="2"/>
  <c r="H116" i="2"/>
  <c r="H252" i="2"/>
  <c r="H113" i="2"/>
  <c r="H9" i="2"/>
  <c r="H52" i="2"/>
  <c r="H173" i="2"/>
  <c r="H594" i="2"/>
  <c r="H282" i="2"/>
  <c r="H220" i="2"/>
  <c r="H87" i="2"/>
  <c r="H444" i="2"/>
  <c r="H526" i="2"/>
  <c r="H35" i="2"/>
  <c r="H319" i="2"/>
  <c r="H164" i="2"/>
  <c r="H502" i="2"/>
  <c r="H144" i="2"/>
  <c r="H364" i="2"/>
  <c r="H154" i="2"/>
  <c r="H466" i="2"/>
  <c r="H658" i="2"/>
  <c r="H156" i="2"/>
  <c r="H299" i="2"/>
  <c r="H159" i="2"/>
  <c r="H273" i="2"/>
  <c r="H336" i="2"/>
  <c r="H197" i="2"/>
  <c r="H96" i="2"/>
  <c r="H97" i="2"/>
  <c r="H4" i="2"/>
  <c r="H370" i="2"/>
  <c r="H514" i="2"/>
  <c r="H427" i="2"/>
  <c r="H153" i="2"/>
  <c r="H342" i="2"/>
  <c r="H169" i="2"/>
  <c r="H578" i="2"/>
  <c r="H494" i="2"/>
  <c r="H622" i="2"/>
  <c r="H109" i="2"/>
  <c r="H551" i="2"/>
  <c r="H519" i="2"/>
  <c r="H293" i="2"/>
  <c r="H254" i="2"/>
  <c r="H301" i="2"/>
  <c r="H59" i="2"/>
  <c r="H260" i="2"/>
  <c r="H50" i="2"/>
  <c r="H281" i="2"/>
  <c r="H100" i="2"/>
  <c r="H39" i="2"/>
  <c r="H167" i="2"/>
  <c r="H6" i="2"/>
  <c r="H125" i="2"/>
  <c r="H286" i="2"/>
  <c r="H15" i="2"/>
  <c r="H620" i="2"/>
  <c r="H223" i="2"/>
  <c r="H230" i="2"/>
  <c r="H148" i="2"/>
  <c r="H533" i="2"/>
  <c r="H10" i="2"/>
  <c r="H74" i="2"/>
  <c r="H510" i="2"/>
  <c r="H430" i="2"/>
  <c r="H486" i="2"/>
  <c r="H149" i="2"/>
  <c r="H213" i="2"/>
  <c r="H343" i="2"/>
  <c r="H341" i="2"/>
  <c r="H450" i="2"/>
  <c r="H588" i="2"/>
  <c r="H300" i="2"/>
  <c r="H200" i="2"/>
  <c r="H279" i="2"/>
  <c r="H334" i="2"/>
  <c r="H425" i="2"/>
  <c r="H374" i="2"/>
  <c r="H347" i="2"/>
  <c r="H172" i="2"/>
  <c r="H283" i="2"/>
  <c r="H81" i="2"/>
  <c r="H205" i="2"/>
  <c r="H165" i="2"/>
  <c r="H429" i="2"/>
  <c r="H70" i="2"/>
  <c r="H32" i="2"/>
  <c r="H175" i="2"/>
  <c r="H86" i="2"/>
  <c r="H63" i="2"/>
  <c r="H163" i="2"/>
  <c r="H567" i="2"/>
  <c r="H231" i="2"/>
  <c r="H64" i="2"/>
  <c r="H710" i="2"/>
  <c r="H114" i="2"/>
  <c r="H2" i="2"/>
  <c r="H209" i="2"/>
  <c r="H133" i="2"/>
  <c r="H335" i="2"/>
  <c r="H201" i="2"/>
  <c r="H79" i="2"/>
  <c r="H7" i="2"/>
  <c r="H358" i="2"/>
  <c r="H467" i="2"/>
  <c r="H297" i="2"/>
  <c r="H323" i="2"/>
  <c r="H447" i="2"/>
  <c r="H489" i="2"/>
  <c r="H368" i="2"/>
  <c r="H720" i="2"/>
  <c r="H434" i="2"/>
  <c r="H565" i="2"/>
  <c r="H629" i="2"/>
  <c r="H378" i="2"/>
  <c r="H527" i="2"/>
  <c r="H183" i="2"/>
  <c r="H37" i="2"/>
  <c r="H161" i="2"/>
  <c r="H16" i="2"/>
  <c r="H468" i="2"/>
  <c r="H528" i="2"/>
  <c r="H204" i="2"/>
  <c r="H89" i="2"/>
  <c r="H461" i="2"/>
  <c r="H645" i="2"/>
  <c r="H529" i="2"/>
  <c r="H44" i="2"/>
  <c r="H573" i="2"/>
  <c r="H270" i="2"/>
  <c r="H600" i="2"/>
  <c r="H602" i="2"/>
  <c r="H457" i="2"/>
  <c r="H171" i="2"/>
  <c r="H14" i="2"/>
  <c r="H233" i="2"/>
  <c r="H408" i="2"/>
  <c r="H246" i="2"/>
  <c r="H157" i="2"/>
  <c r="H61" i="2"/>
  <c r="H709" i="2"/>
  <c r="H243" i="2"/>
  <c r="H353" i="2"/>
  <c r="H217" i="2"/>
  <c r="H365" i="2"/>
  <c r="H618" i="2"/>
  <c r="H637" i="2"/>
  <c r="H198" i="2"/>
  <c r="H548" i="2"/>
  <c r="H376" i="2"/>
  <c r="H158" i="2"/>
  <c r="H443" i="2"/>
  <c r="H524" i="2"/>
  <c r="H690" i="2"/>
  <c r="H702" i="2"/>
  <c r="H398" i="2"/>
  <c r="H77" i="2"/>
  <c r="H234" i="2"/>
  <c r="H520" i="2"/>
  <c r="H122" i="2"/>
  <c r="H608" i="2"/>
  <c r="H130" i="2"/>
  <c r="H422" i="2"/>
  <c r="H421" i="2"/>
  <c r="H389" i="2"/>
  <c r="H129" i="2"/>
  <c r="H119" i="2"/>
  <c r="H310" i="2"/>
  <c r="H564" i="2"/>
  <c r="H616" i="2"/>
  <c r="H344" i="2"/>
  <c r="H538" i="2"/>
  <c r="H375" i="2"/>
  <c r="H714" i="2"/>
  <c r="H563" i="2"/>
  <c r="H530" i="2"/>
  <c r="H106" i="2"/>
  <c r="H137" i="2"/>
  <c r="H371" i="2"/>
  <c r="H62" i="2"/>
  <c r="H225" i="2"/>
  <c r="H23" i="2"/>
  <c r="H687" i="2"/>
  <c r="H485" i="2"/>
  <c r="H543" i="2"/>
  <c r="H390" i="2"/>
  <c r="H196" i="2"/>
  <c r="H294" i="2"/>
  <c r="H65" i="2"/>
  <c r="H132" i="2"/>
  <c r="H418" i="2"/>
  <c r="H31" i="2"/>
  <c r="H534" i="2"/>
  <c r="H382" i="2"/>
  <c r="H724" i="2"/>
  <c r="H571" i="2"/>
  <c r="H193" i="2"/>
  <c r="H490" i="2"/>
  <c r="H177" i="2"/>
  <c r="H617" i="2"/>
  <c r="H499" i="2"/>
  <c r="H508" i="2"/>
  <c r="H372" i="2"/>
  <c r="H383" i="2"/>
  <c r="H117" i="2"/>
  <c r="H496" i="2"/>
  <c r="H21" i="2"/>
  <c r="H413" i="2"/>
  <c r="H394" i="2"/>
  <c r="H321" i="2"/>
  <c r="H5" i="2"/>
  <c r="H28" i="2"/>
  <c r="H92" i="2"/>
  <c r="H404" i="2"/>
  <c r="H441" i="2"/>
  <c r="H732" i="2"/>
  <c r="H705" i="2"/>
  <c r="H192" i="2"/>
  <c r="H387" i="2"/>
  <c r="H411" i="2"/>
  <c r="H8" i="2"/>
  <c r="H592" i="2"/>
  <c r="H210" i="2"/>
  <c r="H464" i="2"/>
  <c r="H410" i="2"/>
  <c r="H185" i="2"/>
  <c r="H121" i="2"/>
  <c r="H507" i="2"/>
  <c r="H599" i="2"/>
  <c r="H458" i="2"/>
  <c r="H679" i="2"/>
  <c r="H493" i="2"/>
  <c r="H73" i="2"/>
  <c r="H521" i="2"/>
  <c r="H586" i="2"/>
  <c r="H385" i="2"/>
  <c r="H91" i="2"/>
  <c r="H250" i="2"/>
  <c r="H146" i="2"/>
  <c r="H278" i="2"/>
  <c r="H120" i="2"/>
  <c r="H191" i="2"/>
  <c r="H367" i="2"/>
  <c r="H247" i="2"/>
  <c r="H296" i="2"/>
  <c r="H481" i="2"/>
  <c r="H580" i="2"/>
  <c r="H102" i="2"/>
  <c r="H42" i="2"/>
  <c r="H264" i="2"/>
  <c r="H731" i="2"/>
  <c r="H612" i="2"/>
  <c r="H19" i="2"/>
  <c r="H649" i="2"/>
  <c r="H327" i="2"/>
  <c r="H69" i="2"/>
  <c r="H604" i="2"/>
  <c r="H455" i="2"/>
  <c r="H654" i="2"/>
  <c r="H54" i="2"/>
  <c r="H228" i="2"/>
  <c r="H160" i="2"/>
  <c r="H373" i="2"/>
  <c r="H613" i="2"/>
  <c r="H98" i="2"/>
  <c r="H277" i="2"/>
  <c r="H195" i="2"/>
  <c r="H235" i="2"/>
  <c r="H566" i="2"/>
  <c r="H150" i="2"/>
  <c r="H549" i="2"/>
  <c r="H182" i="2"/>
  <c r="H48" i="2"/>
  <c r="H417" i="2"/>
  <c r="H640" i="2"/>
  <c r="H478" i="2"/>
  <c r="H222" i="2"/>
  <c r="H67" i="2"/>
  <c r="H136" i="2"/>
  <c r="H479" i="2"/>
  <c r="H695" i="2"/>
  <c r="H456" i="2"/>
  <c r="H509" i="2"/>
  <c r="H324" i="2"/>
  <c r="H452" i="2"/>
  <c r="H152" i="2"/>
  <c r="H395" i="2"/>
  <c r="H406" i="2"/>
  <c r="H560" i="2"/>
  <c r="H29" i="2"/>
  <c r="H24" i="2"/>
  <c r="H20" i="2"/>
  <c r="H532" i="2"/>
  <c r="H728" i="2"/>
  <c r="H17" i="2"/>
  <c r="H291" i="2"/>
  <c r="H57" i="2"/>
  <c r="H663" i="2"/>
  <c r="H642" i="2"/>
  <c r="H261" i="2"/>
  <c r="H207" i="2"/>
  <c r="H595" i="2"/>
  <c r="H340" i="2"/>
  <c r="H126" i="2"/>
  <c r="H386" i="2"/>
  <c r="H178" i="2"/>
  <c r="H606" i="2"/>
  <c r="H280" i="2"/>
  <c r="H60" i="2"/>
  <c r="H215" i="2"/>
  <c r="H537" i="2"/>
  <c r="H309" i="2"/>
  <c r="H58" i="2"/>
  <c r="H237" i="2"/>
  <c r="H94" i="2"/>
  <c r="H473" i="2"/>
  <c r="H351" i="2"/>
  <c r="H76" i="2"/>
  <c r="H384" i="2"/>
  <c r="H255" i="2"/>
  <c r="H51" i="2"/>
  <c r="H407" i="2"/>
  <c r="H552" i="2"/>
  <c r="H218" i="2"/>
  <c r="H43" i="2"/>
  <c r="H12" i="2"/>
  <c r="H397" i="2"/>
  <c r="H653" i="2"/>
  <c r="H546" i="2"/>
  <c r="H492" i="2"/>
  <c r="H26" i="2"/>
  <c r="H180" i="2"/>
  <c r="H307" i="2"/>
  <c r="H142" i="2"/>
  <c r="H317" i="2"/>
  <c r="H647" i="2"/>
  <c r="H635" i="2"/>
  <c r="H206" i="2"/>
  <c r="H448" i="2"/>
  <c r="H432" i="2"/>
  <c r="H607" i="2"/>
  <c r="H118" i="2"/>
  <c r="H184" i="2"/>
  <c r="H311" i="2"/>
  <c r="H348" i="2"/>
  <c r="H211" i="2"/>
  <c r="H614" i="2"/>
  <c r="H38" i="2"/>
  <c r="H439" i="2"/>
  <c r="H306" i="2"/>
  <c r="H47" i="2"/>
  <c r="H316" i="2"/>
  <c r="H189" i="2"/>
  <c r="H134" i="2"/>
  <c r="H221" i="2"/>
  <c r="H589" i="2"/>
  <c r="H491" i="2"/>
  <c r="H666" i="2"/>
  <c r="H176" i="2"/>
  <c r="H725" i="2"/>
  <c r="H451" i="2"/>
  <c r="H174" i="2"/>
  <c r="H170" i="2"/>
  <c r="H333" i="2"/>
  <c r="H682" i="2"/>
  <c r="H487" i="2"/>
  <c r="H596" i="2"/>
  <c r="H249" i="2"/>
  <c r="H256" i="2"/>
  <c r="H239" i="2"/>
  <c r="H558" i="2"/>
  <c r="H308" i="2"/>
  <c r="H356" i="2"/>
  <c r="H181" i="2"/>
  <c r="H680" i="2"/>
  <c r="H110" i="2"/>
  <c r="H414" i="2"/>
  <c r="H716" i="2"/>
  <c r="H179" i="2"/>
  <c r="H593" i="2"/>
  <c r="H415" i="2"/>
  <c r="H624" i="2"/>
  <c r="H105" i="2"/>
  <c r="H262" i="2"/>
  <c r="H539" i="2"/>
  <c r="H503" i="2"/>
  <c r="H18" i="2"/>
  <c r="H34" i="2"/>
  <c r="H501" i="2"/>
  <c r="H575" i="2"/>
  <c r="H3" i="2"/>
  <c r="H433" i="2"/>
  <c r="H271" i="2"/>
  <c r="H505" i="2"/>
  <c r="H664" i="2"/>
  <c r="H72" i="2"/>
  <c r="H30" i="2"/>
  <c r="H360" i="2"/>
  <c r="H41" i="2"/>
  <c r="H349" i="2"/>
  <c r="H292" i="2"/>
  <c r="H572" i="2"/>
  <c r="H71" i="2"/>
  <c r="H242" i="2"/>
  <c r="H459" i="2"/>
  <c r="H359" i="2"/>
  <c r="H248" i="2"/>
  <c r="H522" i="2"/>
  <c r="H719" i="2"/>
  <c r="H85" i="2"/>
  <c r="H582" i="2"/>
  <c r="H357" i="2"/>
  <c r="H251" i="2"/>
  <c r="H208" i="2"/>
  <c r="H315" i="2"/>
  <c r="H267" i="2"/>
  <c r="H727" i="2"/>
  <c r="H438" i="2"/>
  <c r="H517" i="2"/>
  <c r="H287" i="2"/>
  <c r="H472" i="2"/>
  <c r="H90" i="2"/>
  <c r="H186" i="2"/>
  <c r="H535" i="2"/>
  <c r="H661" i="2"/>
  <c r="H569" i="2"/>
  <c r="H111" i="2"/>
  <c r="H33" i="2"/>
  <c r="H655" i="2"/>
  <c r="H554" i="2"/>
  <c r="H363" i="2"/>
  <c r="H95" i="2"/>
  <c r="H151" i="2"/>
  <c r="H570" i="2"/>
  <c r="H379" i="2"/>
  <c r="H462" i="2"/>
  <c r="H544" i="2"/>
  <c r="H258" i="2"/>
  <c r="H263" i="2"/>
  <c r="H412" i="2"/>
  <c r="H426" i="2"/>
  <c r="H168" i="2"/>
  <c r="H75" i="2"/>
  <c r="H80" i="2"/>
  <c r="H275" i="2"/>
  <c r="H424" i="2"/>
  <c r="H11" i="2"/>
  <c r="H27" i="2"/>
  <c r="H609" i="2"/>
  <c r="H313" i="2"/>
  <c r="H726" i="2"/>
  <c r="H366" i="2"/>
  <c r="H518" i="2"/>
  <c r="H504" i="2"/>
  <c r="H276" i="2"/>
  <c r="H391" i="2"/>
  <c r="H665" i="2"/>
  <c r="H304" i="2"/>
  <c r="H312" i="2"/>
  <c r="H500" i="2"/>
  <c r="H22" i="2"/>
  <c r="H46" i="2"/>
  <c r="H431" i="2"/>
  <c r="H650" i="2"/>
  <c r="H590" i="2"/>
  <c r="H212" i="2"/>
  <c r="H476" i="2"/>
  <c r="H45" i="2"/>
  <c r="H265" i="2"/>
  <c r="H488" i="2"/>
  <c r="H717" i="2"/>
  <c r="H405" i="2"/>
  <c r="H274" i="2"/>
  <c r="H639" i="2"/>
  <c r="H99" i="2"/>
  <c r="H523" i="2"/>
  <c r="H561" i="2"/>
  <c r="H579" i="2"/>
  <c r="H636" i="2"/>
  <c r="H240" i="2"/>
  <c r="H506" i="2"/>
  <c r="H377" i="2"/>
  <c r="H605" i="2"/>
  <c r="H671" i="2"/>
  <c r="H354" i="2"/>
  <c r="H82" i="2"/>
  <c r="H615" i="2"/>
  <c r="H511" i="2"/>
  <c r="H723" i="2"/>
  <c r="H480" i="2"/>
  <c r="H435" i="2"/>
  <c r="H402" i="2"/>
  <c r="H355" i="2"/>
  <c r="H338" i="2"/>
  <c r="H49" i="2"/>
  <c r="H56" i="2"/>
  <c r="H224" i="2"/>
  <c r="H199" i="2"/>
  <c r="H55" i="2"/>
  <c r="H53" i="2"/>
  <c r="H241" i="2"/>
  <c r="H289" i="2"/>
  <c r="H651" i="2"/>
  <c r="H269" i="2"/>
  <c r="H668" i="2"/>
  <c r="H694" i="2"/>
  <c r="H416" i="2"/>
  <c r="H305" i="2"/>
  <c r="H482" i="2"/>
  <c r="H352" i="2"/>
  <c r="H162" i="2"/>
  <c r="H320" i="2"/>
  <c r="H628" i="2"/>
  <c r="H83" i="2"/>
  <c r="H329" i="2"/>
  <c r="H36" i="2"/>
  <c r="H662" i="2"/>
  <c r="H623" i="2"/>
  <c r="H93" i="2"/>
  <c r="H676" i="2"/>
  <c r="H187" i="2"/>
  <c r="H698" i="2"/>
  <c r="H619" i="2"/>
  <c r="H692" i="2"/>
  <c r="H557" i="2"/>
  <c r="H104" i="2"/>
  <c r="H697" i="2"/>
  <c r="H155" i="2"/>
  <c r="H463" i="2"/>
  <c r="H453" i="2"/>
  <c r="H302" i="2"/>
  <c r="H101" i="2"/>
  <c r="H708" i="2"/>
  <c r="H268" i="2"/>
  <c r="H214" i="2"/>
  <c r="H84" i="2"/>
  <c r="H380" i="2"/>
  <c r="H401" i="2"/>
  <c r="H470" i="2"/>
  <c r="H145" i="2"/>
  <c r="H513" i="2"/>
  <c r="H553" i="2"/>
  <c r="H460" i="2"/>
  <c r="H345" i="2"/>
  <c r="H216" i="2"/>
  <c r="H685" i="2"/>
  <c r="H202" i="2"/>
  <c r="H477" i="2"/>
  <c r="H131" i="2"/>
  <c r="H303" i="2"/>
  <c r="H238" i="2"/>
  <c r="H232" i="2"/>
  <c r="H625" i="2"/>
  <c r="H621" i="2"/>
  <c r="H227" i="2"/>
  <c r="H88" i="2"/>
  <c r="H409" i="2"/>
  <c r="H331" i="2"/>
  <c r="H632" i="2"/>
  <c r="H123" i="2"/>
  <c r="H648" i="2"/>
  <c r="H203" i="2"/>
  <c r="H140" i="2"/>
  <c r="H138" i="2"/>
  <c r="H141" i="2"/>
  <c r="H706" i="2"/>
  <c r="H257" i="2"/>
  <c r="H454" i="2"/>
  <c r="H337" i="2"/>
  <c r="H584" i="2"/>
  <c r="H542" i="2"/>
  <c r="H583" i="2"/>
  <c r="H437" i="2"/>
  <c r="H707" i="2"/>
  <c r="H656" i="2"/>
  <c r="H641" i="2"/>
  <c r="H266" i="2"/>
  <c r="H103" i="2"/>
  <c r="H540" i="2"/>
  <c r="H729" i="2"/>
  <c r="H598" i="2"/>
  <c r="H107" i="2"/>
  <c r="H326" i="2"/>
  <c r="H652" i="2"/>
  <c r="H440" i="2"/>
  <c r="H112" i="2"/>
  <c r="H693" i="2"/>
  <c r="H577" i="2"/>
  <c r="H469" i="2"/>
  <c r="H497" i="2"/>
  <c r="H318" i="2"/>
  <c r="H630" i="2"/>
  <c r="H229" i="2"/>
  <c r="H115" i="2"/>
  <c r="H245" i="2"/>
  <c r="H284" i="2"/>
  <c r="H285" i="2"/>
  <c r="H446" i="2"/>
  <c r="H677" i="2"/>
  <c r="H314" i="2"/>
  <c r="H673" i="2"/>
  <c r="H403" i="2"/>
  <c r="H128" i="2"/>
  <c r="H396" i="2"/>
  <c r="H684" i="2"/>
  <c r="H428" i="2"/>
  <c r="H703" i="2"/>
  <c r="H194" i="2"/>
  <c r="H516" i="2"/>
  <c r="H445" i="2"/>
  <c r="H295" i="2"/>
  <c r="H574" i="2"/>
  <c r="H626" i="2"/>
  <c r="H610" i="2"/>
  <c r="H667" i="2"/>
  <c r="H339" i="2"/>
  <c r="H568" i="2"/>
  <c r="H465" i="2"/>
  <c r="H244" i="2"/>
  <c r="H484" i="2"/>
  <c r="H525" i="2"/>
  <c r="H515" i="2"/>
  <c r="H483" i="2"/>
  <c r="H259" i="2"/>
  <c r="H581" i="2"/>
  <c r="H350" i="2"/>
  <c r="H669" i="2"/>
  <c r="H166" i="2"/>
  <c r="H471" i="2"/>
  <c r="H512" i="2"/>
  <c r="H562" i="2"/>
  <c r="H555" i="2"/>
  <c r="H696" i="2"/>
  <c r="H601" i="2"/>
  <c r="H236" i="2"/>
  <c r="H272" i="2"/>
  <c r="H686" i="2"/>
  <c r="H328" i="2"/>
  <c r="H550" i="2"/>
  <c r="H399" i="2"/>
  <c r="H631" i="2"/>
  <c r="H400" i="2"/>
  <c r="H597" i="2"/>
  <c r="H541" i="2"/>
  <c r="H644" i="2"/>
  <c r="H420" i="2"/>
  <c r="H332" i="2"/>
  <c r="H226" i="2"/>
  <c r="H627" i="2"/>
  <c r="H322" i="2"/>
  <c r="H474" i="2"/>
  <c r="H701" i="2"/>
  <c r="H585" i="2"/>
  <c r="H393" i="2"/>
  <c r="H442" i="2"/>
  <c r="H298" i="2"/>
  <c r="H675" i="2"/>
  <c r="H388" i="2"/>
  <c r="H711" i="2"/>
  <c r="H674" i="2"/>
  <c r="H475" i="2"/>
  <c r="H730" i="2"/>
  <c r="H699" i="2"/>
  <c r="H545" i="2"/>
  <c r="H531" i="2"/>
  <c r="H678" i="2"/>
  <c r="H646" i="2"/>
  <c r="H611" i="2"/>
  <c r="H688" i="2"/>
  <c r="H691" i="2"/>
  <c r="H713" i="2"/>
  <c r="H712" i="2"/>
  <c r="H659" i="2"/>
  <c r="H587" i="2"/>
  <c r="H576" i="2"/>
  <c r="H704" i="2"/>
  <c r="H683" i="2"/>
  <c r="H718" i="2"/>
  <c r="H689" i="2"/>
  <c r="H633" i="2"/>
  <c r="H660" i="2"/>
  <c r="H681" i="2"/>
  <c r="H643" i="2"/>
  <c r="H722" i="2"/>
  <c r="H721" i="2"/>
  <c r="H700" i="2"/>
  <c r="O62" i="3" l="1"/>
  <c r="S62" i="3"/>
  <c r="J62" i="3"/>
  <c r="C106" i="3"/>
  <c r="I106" i="3"/>
  <c r="T2" i="3"/>
  <c r="L22" i="3"/>
  <c r="R22" i="3"/>
  <c r="L20" i="3"/>
  <c r="R20" i="3"/>
  <c r="G19" i="3"/>
  <c r="R19" i="3"/>
  <c r="L19" i="3"/>
  <c r="L7" i="3"/>
  <c r="R7" i="3"/>
  <c r="E69" i="3"/>
  <c r="R69" i="3"/>
  <c r="L69" i="3"/>
  <c r="L24" i="3"/>
  <c r="R24" i="3"/>
  <c r="D8" i="3"/>
  <c r="R8" i="3"/>
  <c r="L8" i="3"/>
  <c r="R21" i="3"/>
  <c r="L21" i="3"/>
  <c r="E36" i="3"/>
  <c r="L36" i="3"/>
  <c r="R36" i="3"/>
  <c r="D63" i="3"/>
  <c r="L63" i="3"/>
  <c r="R63" i="3"/>
  <c r="D3" i="3"/>
  <c r="R3" i="3"/>
  <c r="L3" i="3"/>
  <c r="L13" i="3"/>
  <c r="R13" i="3"/>
  <c r="D113" i="3"/>
  <c r="L113" i="3"/>
  <c r="R113" i="3"/>
  <c r="D109" i="3"/>
  <c r="R109" i="3"/>
  <c r="L109" i="3"/>
  <c r="F94" i="3"/>
  <c r="R94" i="3"/>
  <c r="L94" i="3"/>
  <c r="L93" i="3"/>
  <c r="R93" i="3"/>
  <c r="H52" i="3"/>
  <c r="L52" i="3"/>
  <c r="R52" i="3"/>
  <c r="E84" i="3"/>
  <c r="L84" i="3"/>
  <c r="R84" i="3"/>
  <c r="F115" i="3"/>
  <c r="L115" i="3"/>
  <c r="R115" i="3"/>
  <c r="E105" i="3"/>
  <c r="R105" i="3"/>
  <c r="L105" i="3"/>
  <c r="L116" i="3"/>
  <c r="R116" i="3"/>
  <c r="F64" i="3"/>
  <c r="L64" i="3"/>
  <c r="R64" i="3"/>
  <c r="F17" i="3"/>
  <c r="L17" i="3"/>
  <c r="R17" i="3"/>
  <c r="E23" i="3"/>
  <c r="L23" i="3"/>
  <c r="R23" i="3"/>
  <c r="R65" i="3"/>
  <c r="L65" i="3"/>
  <c r="D58" i="3"/>
  <c r="R58" i="3"/>
  <c r="L58" i="3"/>
  <c r="F118" i="3"/>
  <c r="L118" i="3"/>
  <c r="R118" i="3"/>
  <c r="L96" i="3"/>
  <c r="R96" i="3"/>
  <c r="G104" i="3"/>
  <c r="L104" i="3"/>
  <c r="R104" i="3"/>
  <c r="G103" i="3"/>
  <c r="L103" i="3"/>
  <c r="R103" i="3"/>
  <c r="G95" i="3"/>
  <c r="L95" i="3"/>
  <c r="R95" i="3"/>
  <c r="G91" i="3"/>
  <c r="L91" i="3"/>
  <c r="R91" i="3"/>
  <c r="H79" i="3"/>
  <c r="L79" i="3"/>
  <c r="R79" i="3"/>
  <c r="L35" i="3"/>
  <c r="R35" i="3"/>
  <c r="G38" i="3"/>
  <c r="R38" i="3"/>
  <c r="L38" i="3"/>
  <c r="L10" i="3"/>
  <c r="R10" i="3"/>
  <c r="F16" i="3"/>
  <c r="L16" i="3"/>
  <c r="R16" i="3"/>
  <c r="E98" i="3"/>
  <c r="R98" i="3"/>
  <c r="L98" i="3"/>
  <c r="R111" i="3"/>
  <c r="L111" i="3"/>
  <c r="F122" i="3"/>
  <c r="L122" i="3"/>
  <c r="R122" i="3"/>
  <c r="D45" i="3"/>
  <c r="L45" i="3"/>
  <c r="R45" i="3"/>
  <c r="D78" i="3"/>
  <c r="L78" i="3"/>
  <c r="R78" i="3"/>
  <c r="E100" i="3"/>
  <c r="L100" i="3"/>
  <c r="R100" i="3"/>
  <c r="E42" i="3"/>
  <c r="L42" i="3"/>
  <c r="R42" i="3"/>
  <c r="E87" i="3"/>
  <c r="L87" i="3"/>
  <c r="R87" i="3"/>
  <c r="E73" i="3"/>
  <c r="L73" i="3"/>
  <c r="R73" i="3"/>
  <c r="E14" i="3"/>
  <c r="L14" i="3"/>
  <c r="R14" i="3"/>
  <c r="R97" i="3"/>
  <c r="L97" i="3"/>
  <c r="R83" i="3"/>
  <c r="L83" i="3"/>
  <c r="F56" i="3"/>
  <c r="R56" i="3"/>
  <c r="L56" i="3"/>
  <c r="R85" i="3"/>
  <c r="L85" i="3"/>
  <c r="L49" i="3"/>
  <c r="R49" i="3"/>
  <c r="R31" i="3"/>
  <c r="L31" i="3"/>
  <c r="R121" i="3"/>
  <c r="L121" i="3"/>
  <c r="R92" i="3"/>
  <c r="L92" i="3"/>
  <c r="L2" i="3"/>
  <c r="R2" i="3"/>
  <c r="L55" i="3"/>
  <c r="R55" i="3"/>
  <c r="L90" i="3"/>
  <c r="R90" i="3"/>
  <c r="G6" i="3"/>
  <c r="R6" i="3"/>
  <c r="L6" i="3"/>
  <c r="H46" i="3"/>
  <c r="R46" i="3"/>
  <c r="L46" i="3"/>
  <c r="F40" i="3"/>
  <c r="L40" i="3"/>
  <c r="R40" i="3"/>
  <c r="D76" i="3"/>
  <c r="L76" i="3"/>
  <c r="R76" i="3"/>
  <c r="E70" i="3"/>
  <c r="L70" i="3"/>
  <c r="R70" i="3"/>
  <c r="L120" i="3"/>
  <c r="R120" i="3"/>
  <c r="F12" i="3"/>
  <c r="L12" i="3"/>
  <c r="R12" i="3"/>
  <c r="L62" i="3"/>
  <c r="R62" i="3"/>
  <c r="G60" i="3"/>
  <c r="L60" i="3"/>
  <c r="R60" i="3"/>
  <c r="H34" i="3"/>
  <c r="R34" i="3"/>
  <c r="L34" i="3"/>
  <c r="H75" i="3"/>
  <c r="R75" i="3"/>
  <c r="L75" i="3"/>
  <c r="G72" i="3"/>
  <c r="L72" i="3"/>
  <c r="R72" i="3"/>
  <c r="L25" i="3"/>
  <c r="R25" i="3"/>
  <c r="F37" i="3"/>
  <c r="R37" i="3"/>
  <c r="L37" i="3"/>
  <c r="D80" i="3"/>
  <c r="R80" i="3"/>
  <c r="L80" i="3"/>
  <c r="L53" i="3"/>
  <c r="R53" i="3"/>
  <c r="L59" i="3"/>
  <c r="R59" i="3"/>
  <c r="R71" i="3"/>
  <c r="L71" i="3"/>
  <c r="F61" i="3"/>
  <c r="L61" i="3"/>
  <c r="R61" i="3"/>
  <c r="G86" i="3"/>
  <c r="R86" i="3"/>
  <c r="L86" i="3"/>
  <c r="G26" i="3"/>
  <c r="L26" i="3"/>
  <c r="R26" i="3"/>
  <c r="F5" i="3"/>
  <c r="L5" i="3"/>
  <c r="R5" i="3"/>
  <c r="G29" i="3"/>
  <c r="L29" i="3"/>
  <c r="R29" i="3"/>
  <c r="H81" i="3"/>
  <c r="R81" i="3"/>
  <c r="L81" i="3"/>
  <c r="F102" i="3"/>
  <c r="L102" i="3"/>
  <c r="R102" i="3"/>
  <c r="H82" i="3"/>
  <c r="L82" i="3"/>
  <c r="R82" i="3"/>
  <c r="D57" i="3"/>
  <c r="R57" i="3"/>
  <c r="L57" i="3"/>
  <c r="R99" i="3"/>
  <c r="L99" i="3"/>
  <c r="R66" i="3"/>
  <c r="L66" i="3"/>
  <c r="L11" i="3"/>
  <c r="R11" i="3"/>
  <c r="R48" i="3"/>
  <c r="L48" i="3"/>
  <c r="R119" i="3"/>
  <c r="L119" i="3"/>
  <c r="L112" i="3"/>
  <c r="R112" i="3"/>
  <c r="F74" i="3"/>
  <c r="L74" i="3"/>
  <c r="R74" i="3"/>
  <c r="E101" i="3"/>
  <c r="R101" i="3"/>
  <c r="L101" i="3"/>
  <c r="L44" i="3"/>
  <c r="R44" i="3"/>
  <c r="D32" i="3"/>
  <c r="L32" i="3"/>
  <c r="R32" i="3"/>
  <c r="L117" i="3"/>
  <c r="R117" i="3"/>
  <c r="G18" i="3"/>
  <c r="L18" i="3"/>
  <c r="R18" i="3"/>
  <c r="R107" i="3"/>
  <c r="L107" i="3"/>
  <c r="G106" i="3"/>
  <c r="L106" i="3"/>
  <c r="R106" i="3"/>
  <c r="R51" i="3"/>
  <c r="L51" i="3"/>
  <c r="F67" i="3"/>
  <c r="R67" i="3"/>
  <c r="L67" i="3"/>
  <c r="G89" i="3"/>
  <c r="R89" i="3"/>
  <c r="L89" i="3"/>
  <c r="R114" i="3"/>
  <c r="L114" i="3"/>
  <c r="L39" i="3"/>
  <c r="R39" i="3"/>
  <c r="L28" i="3"/>
  <c r="R28" i="3"/>
  <c r="G4" i="3"/>
  <c r="L4" i="3"/>
  <c r="R4" i="3"/>
  <c r="D50" i="3"/>
  <c r="L50" i="3"/>
  <c r="R50" i="3"/>
  <c r="L54" i="3"/>
  <c r="R54" i="3"/>
  <c r="E30" i="3"/>
  <c r="R30" i="3"/>
  <c r="L30" i="3"/>
  <c r="D43" i="3"/>
  <c r="L43" i="3"/>
  <c r="R43" i="3"/>
  <c r="R108" i="3"/>
  <c r="L108" i="3"/>
  <c r="R110" i="3"/>
  <c r="L110" i="3"/>
  <c r="R41" i="3"/>
  <c r="L41" i="3"/>
  <c r="D77" i="3"/>
  <c r="R77" i="3"/>
  <c r="L77" i="3"/>
  <c r="L27" i="3"/>
  <c r="R27" i="3"/>
  <c r="R47" i="3"/>
  <c r="L47" i="3"/>
  <c r="R88" i="3"/>
  <c r="L88" i="3"/>
  <c r="F15" i="3"/>
  <c r="R15" i="3"/>
  <c r="L15" i="3"/>
  <c r="D68" i="3"/>
  <c r="L68" i="3"/>
  <c r="R68" i="3"/>
  <c r="E33" i="3"/>
  <c r="L33" i="3"/>
  <c r="R33" i="3"/>
  <c r="L9" i="3"/>
  <c r="R9" i="3"/>
  <c r="T17" i="3"/>
  <c r="S2" i="3"/>
  <c r="M62" i="3"/>
  <c r="N62" i="3"/>
  <c r="C62" i="3"/>
  <c r="M2" i="3"/>
  <c r="T62" i="3"/>
  <c r="T121" i="3"/>
  <c r="S121" i="3"/>
  <c r="J65" i="3"/>
  <c r="J2" i="3"/>
  <c r="M67" i="3"/>
  <c r="M121" i="3"/>
  <c r="M112" i="3"/>
  <c r="N112" i="3"/>
  <c r="J106" i="3"/>
  <c r="M114" i="3"/>
  <c r="N114" i="3"/>
  <c r="C19" i="3"/>
  <c r="S57" i="3"/>
  <c r="J107" i="3"/>
  <c r="J113" i="3"/>
  <c r="S113" i="3"/>
  <c r="T56" i="3"/>
  <c r="T107" i="3"/>
  <c r="S56" i="3"/>
  <c r="S107" i="3"/>
  <c r="J56" i="3"/>
  <c r="T113" i="3"/>
  <c r="J17" i="3"/>
  <c r="M107" i="3"/>
  <c r="M113" i="3"/>
  <c r="M56" i="3"/>
  <c r="N56" i="3"/>
  <c r="O112" i="3"/>
  <c r="J112" i="3"/>
  <c r="N107" i="3"/>
  <c r="C113" i="3"/>
  <c r="M104" i="3"/>
  <c r="N104" i="3"/>
  <c r="T38" i="3"/>
  <c r="M85" i="3"/>
  <c r="S22" i="3"/>
  <c r="T108" i="3"/>
  <c r="T63" i="3"/>
  <c r="J77" i="3"/>
  <c r="K90" i="3"/>
  <c r="M110" i="3"/>
  <c r="O41" i="3"/>
  <c r="O12" i="3"/>
  <c r="K44" i="3"/>
  <c r="C44" i="3"/>
  <c r="S108" i="3"/>
  <c r="M108" i="3"/>
  <c r="M118" i="3"/>
  <c r="T51" i="3"/>
  <c r="J41" i="3"/>
  <c r="J108" i="3"/>
  <c r="O108" i="3"/>
  <c r="N108" i="3"/>
  <c r="C96" i="3"/>
  <c r="T44" i="3"/>
  <c r="J96" i="3"/>
  <c r="T110" i="3"/>
  <c r="T11" i="3"/>
  <c r="N41" i="3"/>
  <c r="C118" i="3"/>
  <c r="S70" i="3"/>
  <c r="J110" i="3"/>
  <c r="S81" i="3"/>
  <c r="M51" i="3"/>
  <c r="O110" i="3"/>
  <c r="S20" i="3"/>
  <c r="S27" i="3"/>
  <c r="S49" i="3"/>
  <c r="J3" i="3"/>
  <c r="M92" i="3"/>
  <c r="M75" i="3"/>
  <c r="T120" i="3"/>
  <c r="T31" i="3"/>
  <c r="T81" i="3"/>
  <c r="T3" i="3"/>
  <c r="J85" i="3"/>
  <c r="J12" i="3"/>
  <c r="S3" i="3"/>
  <c r="M120" i="3"/>
  <c r="T19" i="3"/>
  <c r="J19" i="3"/>
  <c r="S19" i="3"/>
  <c r="C3" i="3"/>
  <c r="O3" i="3"/>
  <c r="T41" i="3"/>
  <c r="M96" i="3"/>
  <c r="O11" i="3"/>
  <c r="O18" i="3"/>
  <c r="O6" i="3"/>
  <c r="C80" i="3"/>
  <c r="C29" i="3"/>
  <c r="C4" i="3"/>
  <c r="S110" i="3"/>
  <c r="M18" i="3"/>
  <c r="N18" i="3"/>
  <c r="C79" i="3"/>
  <c r="S52" i="3"/>
  <c r="S98" i="3"/>
  <c r="S115" i="3"/>
  <c r="S60" i="3"/>
  <c r="S90" i="3"/>
  <c r="S33" i="3"/>
  <c r="T70" i="3"/>
  <c r="T49" i="3"/>
  <c r="T30" i="3"/>
  <c r="T86" i="3"/>
  <c r="T95" i="3"/>
  <c r="T13" i="3"/>
  <c r="T82" i="3"/>
  <c r="J27" i="3"/>
  <c r="J40" i="3"/>
  <c r="J105" i="3"/>
  <c r="J76" i="3"/>
  <c r="J15" i="3"/>
  <c r="M94" i="3"/>
  <c r="M30" i="3"/>
  <c r="M10" i="3"/>
  <c r="N30" i="3"/>
  <c r="N10" i="3"/>
  <c r="O93" i="3"/>
  <c r="O104" i="3"/>
  <c r="O92" i="3"/>
  <c r="O75" i="3"/>
  <c r="C6" i="3"/>
  <c r="C65" i="3"/>
  <c r="C58" i="3"/>
  <c r="C104" i="3"/>
  <c r="C92" i="3"/>
  <c r="C101" i="3"/>
  <c r="S30" i="3"/>
  <c r="S13" i="3"/>
  <c r="T18" i="3"/>
  <c r="C57" i="3"/>
  <c r="S61" i="3"/>
  <c r="S18" i="3"/>
  <c r="S38" i="3"/>
  <c r="T83" i="3"/>
  <c r="T45" i="3"/>
  <c r="T99" i="3"/>
  <c r="T14" i="3"/>
  <c r="J99" i="3"/>
  <c r="M89" i="3"/>
  <c r="M46" i="3"/>
  <c r="S83" i="3"/>
  <c r="S120" i="3"/>
  <c r="S51" i="3"/>
  <c r="S5" i="3"/>
  <c r="T77" i="3"/>
  <c r="T40" i="3"/>
  <c r="T16" i="3"/>
  <c r="T36" i="3"/>
  <c r="J11" i="3"/>
  <c r="J18" i="3"/>
  <c r="J81" i="3"/>
  <c r="M58" i="3"/>
  <c r="M49" i="3"/>
  <c r="M29" i="3"/>
  <c r="M68" i="3"/>
  <c r="N85" i="3"/>
  <c r="N58" i="3"/>
  <c r="N49" i="3"/>
  <c r="N51" i="3"/>
  <c r="N88" i="3"/>
  <c r="N29" i="3"/>
  <c r="N68" i="3"/>
  <c r="O120" i="3"/>
  <c r="O57" i="3"/>
  <c r="O91" i="3"/>
  <c r="O5" i="3"/>
  <c r="O16" i="3"/>
  <c r="J83" i="3"/>
  <c r="M16" i="3"/>
  <c r="C11" i="3"/>
  <c r="C37" i="3"/>
  <c r="S16" i="3"/>
  <c r="M57" i="3"/>
  <c r="N57" i="3"/>
  <c r="N16" i="3"/>
  <c r="O65" i="3"/>
  <c r="K7" i="3"/>
  <c r="M65" i="3"/>
  <c r="M79" i="3"/>
  <c r="N65" i="3"/>
  <c r="C30" i="3"/>
  <c r="S118" i="3"/>
  <c r="S80" i="3"/>
  <c r="M83" i="3"/>
  <c r="C18" i="3"/>
  <c r="C72" i="3"/>
  <c r="C38" i="3"/>
  <c r="T65" i="3"/>
  <c r="C99" i="3"/>
  <c r="S65" i="3"/>
  <c r="T57" i="3"/>
  <c r="J120" i="3"/>
  <c r="J57" i="3"/>
  <c r="J16" i="3"/>
  <c r="C16" i="3"/>
  <c r="S45" i="3"/>
  <c r="C110" i="3"/>
  <c r="C42" i="3"/>
  <c r="C41" i="3"/>
  <c r="C15" i="3"/>
  <c r="D103" i="3"/>
  <c r="S14" i="3"/>
  <c r="T71" i="3"/>
  <c r="T66" i="3"/>
  <c r="J122" i="3"/>
  <c r="D37" i="3"/>
  <c r="D33" i="3"/>
  <c r="T111" i="3"/>
  <c r="S111" i="3"/>
  <c r="M66" i="3"/>
  <c r="C120" i="3"/>
  <c r="C45" i="3"/>
  <c r="E38" i="3"/>
  <c r="J66" i="3"/>
  <c r="M111" i="3"/>
  <c r="E77" i="3"/>
  <c r="S66" i="3"/>
  <c r="T122" i="3"/>
  <c r="J20" i="3"/>
  <c r="J24" i="3"/>
  <c r="M20" i="3"/>
  <c r="C66" i="3"/>
  <c r="C75" i="3"/>
  <c r="E75" i="3"/>
  <c r="O66" i="3"/>
  <c r="D67" i="3"/>
  <c r="E91" i="3"/>
  <c r="S122" i="3"/>
  <c r="T20" i="3"/>
  <c r="O122" i="3"/>
  <c r="O111" i="3"/>
  <c r="C111" i="3"/>
  <c r="J87" i="3"/>
  <c r="M122" i="3"/>
  <c r="N111" i="3"/>
  <c r="N122" i="3"/>
  <c r="O19" i="3"/>
  <c r="O8" i="3"/>
  <c r="O36" i="3"/>
  <c r="O97" i="3"/>
  <c r="N66" i="3"/>
  <c r="C26" i="3"/>
  <c r="C97" i="3"/>
  <c r="D6" i="3"/>
  <c r="F6" i="3"/>
  <c r="J111" i="3"/>
  <c r="M19" i="3"/>
  <c r="M7" i="3"/>
  <c r="M8" i="3"/>
  <c r="M97" i="3"/>
  <c r="N20" i="3"/>
  <c r="N19" i="3"/>
  <c r="F72" i="3"/>
  <c r="S17" i="3"/>
  <c r="T61" i="3"/>
  <c r="M93" i="3"/>
  <c r="N93" i="3"/>
  <c r="O20" i="3"/>
  <c r="O67" i="3"/>
  <c r="N113" i="3"/>
  <c r="O113" i="3"/>
  <c r="D62" i="3"/>
  <c r="D105" i="3"/>
  <c r="E6" i="3"/>
  <c r="F95" i="3"/>
  <c r="T94" i="3"/>
  <c r="J86" i="3"/>
  <c r="M84" i="3"/>
  <c r="N67" i="3"/>
  <c r="N84" i="3"/>
  <c r="O114" i="3"/>
  <c r="O64" i="3"/>
  <c r="C24" i="3"/>
  <c r="C8" i="3"/>
  <c r="C50" i="3"/>
  <c r="D104" i="3"/>
  <c r="D75" i="3"/>
  <c r="E32" i="3"/>
  <c r="F34" i="3"/>
  <c r="M64" i="3"/>
  <c r="N64" i="3"/>
  <c r="C69" i="3"/>
  <c r="D86" i="3"/>
  <c r="D72" i="3"/>
  <c r="E68" i="3"/>
  <c r="F104" i="3"/>
  <c r="T59" i="3"/>
  <c r="O107" i="3"/>
  <c r="M59" i="3"/>
  <c r="C20" i="3"/>
  <c r="D79" i="3"/>
  <c r="D60" i="3"/>
  <c r="E82" i="3"/>
  <c r="F86" i="3"/>
  <c r="G68" i="3"/>
  <c r="G25" i="3"/>
  <c r="C17" i="3"/>
  <c r="T64" i="3"/>
  <c r="O52" i="3"/>
  <c r="J59" i="3"/>
  <c r="C56" i="3"/>
  <c r="C107" i="3"/>
  <c r="D14" i="3"/>
  <c r="D91" i="3"/>
  <c r="E103" i="3"/>
  <c r="F38" i="3"/>
  <c r="G37" i="3"/>
  <c r="S64" i="3"/>
  <c r="J64" i="3"/>
  <c r="N52" i="3"/>
  <c r="O17" i="3"/>
  <c r="C84" i="3"/>
  <c r="H42" i="3"/>
  <c r="K17" i="3"/>
  <c r="M17" i="3"/>
  <c r="N106" i="3"/>
  <c r="N17" i="3"/>
  <c r="O94" i="3"/>
  <c r="M106" i="3"/>
  <c r="O59" i="3"/>
  <c r="C71" i="3"/>
  <c r="E19" i="3"/>
  <c r="F81" i="3"/>
  <c r="O56" i="3"/>
  <c r="O86" i="3"/>
  <c r="C40" i="3"/>
  <c r="D82" i="3"/>
  <c r="E62" i="3"/>
  <c r="F63" i="3"/>
  <c r="M86" i="3"/>
  <c r="C105" i="3"/>
  <c r="E86" i="3"/>
  <c r="E37" i="3"/>
  <c r="F82" i="3"/>
  <c r="N59" i="3"/>
  <c r="C64" i="3"/>
  <c r="E26" i="3"/>
  <c r="F75" i="3"/>
  <c r="S34" i="3"/>
  <c r="S86" i="3"/>
  <c r="S95" i="3"/>
  <c r="S82" i="3"/>
  <c r="T7" i="3"/>
  <c r="T47" i="3"/>
  <c r="T91" i="3"/>
  <c r="T55" i="3"/>
  <c r="T72" i="3"/>
  <c r="T117" i="3"/>
  <c r="J38" i="3"/>
  <c r="J9" i="3"/>
  <c r="K83" i="3"/>
  <c r="K94" i="3"/>
  <c r="K85" i="3"/>
  <c r="K19" i="3"/>
  <c r="K107" i="3"/>
  <c r="K18" i="3"/>
  <c r="K4" i="3"/>
  <c r="K32" i="3"/>
  <c r="M34" i="3"/>
  <c r="M43" i="3"/>
  <c r="M4" i="3"/>
  <c r="C78" i="3"/>
  <c r="C76" i="3"/>
  <c r="S7" i="3"/>
  <c r="S47" i="3"/>
  <c r="S91" i="3"/>
  <c r="S55" i="3"/>
  <c r="S72" i="3"/>
  <c r="S117" i="3"/>
  <c r="T48" i="3"/>
  <c r="T84" i="3"/>
  <c r="T5" i="3"/>
  <c r="T88" i="3"/>
  <c r="T75" i="3"/>
  <c r="T54" i="3"/>
  <c r="J69" i="3"/>
  <c r="J100" i="3"/>
  <c r="J72" i="3"/>
  <c r="J14" i="3"/>
  <c r="K20" i="3"/>
  <c r="K106" i="3"/>
  <c r="K41" i="3"/>
  <c r="K31" i="3"/>
  <c r="K69" i="3"/>
  <c r="K37" i="3"/>
  <c r="C87" i="3"/>
  <c r="S94" i="3"/>
  <c r="S31" i="3"/>
  <c r="S48" i="3"/>
  <c r="S84" i="3"/>
  <c r="S99" i="3"/>
  <c r="S88" i="3"/>
  <c r="S75" i="3"/>
  <c r="S54" i="3"/>
  <c r="T119" i="3"/>
  <c r="T100" i="3"/>
  <c r="T6" i="3"/>
  <c r="T9" i="3"/>
  <c r="J98" i="3"/>
  <c r="J39" i="3"/>
  <c r="J116" i="3"/>
  <c r="J6" i="3"/>
  <c r="J23" i="3"/>
  <c r="K113" i="3"/>
  <c r="K70" i="3"/>
  <c r="K58" i="3"/>
  <c r="K98" i="3"/>
  <c r="K89" i="3"/>
  <c r="K60" i="3"/>
  <c r="K47" i="3"/>
  <c r="K105" i="3"/>
  <c r="K116" i="3"/>
  <c r="K55" i="3"/>
  <c r="K68" i="3"/>
  <c r="K50" i="3"/>
  <c r="M88" i="3"/>
  <c r="O61" i="3"/>
  <c r="O103" i="3"/>
  <c r="O22" i="3"/>
  <c r="O50" i="3"/>
  <c r="O37" i="3"/>
  <c r="C85" i="3"/>
  <c r="AR231" i="2"/>
  <c r="C114" i="3"/>
  <c r="C39" i="3"/>
  <c r="C73" i="3"/>
  <c r="AR559" i="2"/>
  <c r="C53" i="3"/>
  <c r="N5" i="3"/>
  <c r="C115" i="3"/>
  <c r="C60" i="3"/>
  <c r="C90" i="3"/>
  <c r="C33" i="3"/>
  <c r="C13" i="3"/>
  <c r="S103" i="3"/>
  <c r="S89" i="3"/>
  <c r="S105" i="3"/>
  <c r="S21" i="3"/>
  <c r="S29" i="3"/>
  <c r="S4" i="3"/>
  <c r="S102" i="3"/>
  <c r="S23" i="3"/>
  <c r="J84" i="3"/>
  <c r="C47" i="3"/>
  <c r="S116" i="3"/>
  <c r="O76" i="3"/>
  <c r="C31" i="3"/>
  <c r="C48" i="3"/>
  <c r="J90" i="3"/>
  <c r="S58" i="3"/>
  <c r="S104" i="3"/>
  <c r="S12" i="3"/>
  <c r="K73" i="3"/>
  <c r="C9" i="3"/>
  <c r="S78" i="3"/>
  <c r="S76" i="3"/>
  <c r="S35" i="3"/>
  <c r="S46" i="3"/>
  <c r="T24" i="3"/>
  <c r="T8" i="3"/>
  <c r="T87" i="3"/>
  <c r="T28" i="3"/>
  <c r="T50" i="3"/>
  <c r="J71" i="3"/>
  <c r="J48" i="3"/>
  <c r="J60" i="3"/>
  <c r="C74" i="3"/>
  <c r="C109" i="3"/>
  <c r="S24" i="3"/>
  <c r="S8" i="3"/>
  <c r="S87" i="3"/>
  <c r="S28" i="3"/>
  <c r="S63" i="3"/>
  <c r="S50" i="3"/>
  <c r="T85" i="3"/>
  <c r="J33" i="3"/>
  <c r="V85" i="3"/>
  <c r="U85" i="3"/>
  <c r="Q85" i="3"/>
  <c r="P85" i="3"/>
  <c r="E85" i="3"/>
  <c r="D85" i="3"/>
  <c r="H85" i="3"/>
  <c r="G85" i="3"/>
  <c r="V49" i="3"/>
  <c r="U49" i="3"/>
  <c r="Q49" i="3"/>
  <c r="P49" i="3"/>
  <c r="E49" i="3"/>
  <c r="D49" i="3"/>
  <c r="H49" i="3"/>
  <c r="G49" i="3"/>
  <c r="V31" i="3"/>
  <c r="U31" i="3"/>
  <c r="Q31" i="3"/>
  <c r="P31" i="3"/>
  <c r="H31" i="3"/>
  <c r="G31" i="3"/>
  <c r="V121" i="3"/>
  <c r="U121" i="3"/>
  <c r="Q121" i="3"/>
  <c r="P121" i="3"/>
  <c r="H121" i="3"/>
  <c r="G121" i="3"/>
  <c r="V92" i="3"/>
  <c r="U92" i="3"/>
  <c r="Q92" i="3"/>
  <c r="P92" i="3"/>
  <c r="H92" i="3"/>
  <c r="G92" i="3"/>
  <c r="F92" i="3"/>
  <c r="D92" i="3"/>
  <c r="P2" i="3"/>
  <c r="V2" i="3"/>
  <c r="U2" i="3"/>
  <c r="Q2" i="3"/>
  <c r="F2" i="3"/>
  <c r="E2" i="3"/>
  <c r="D2" i="3"/>
  <c r="V55" i="3"/>
  <c r="U55" i="3"/>
  <c r="Q55" i="3"/>
  <c r="P55" i="3"/>
  <c r="E55" i="3"/>
  <c r="D55" i="3"/>
  <c r="G55" i="3"/>
  <c r="U90" i="3"/>
  <c r="Q90" i="3"/>
  <c r="P90" i="3"/>
  <c r="V90" i="3"/>
  <c r="H90" i="3"/>
  <c r="G90" i="3"/>
  <c r="F90" i="3"/>
  <c r="C121" i="3"/>
  <c r="E121" i="3"/>
  <c r="S71" i="3"/>
  <c r="S77" i="3"/>
  <c r="S119" i="3"/>
  <c r="S100" i="3"/>
  <c r="S40" i="3"/>
  <c r="S36" i="3"/>
  <c r="S6" i="3"/>
  <c r="S9" i="3"/>
  <c r="T96" i="3"/>
  <c r="T42" i="3"/>
  <c r="T74" i="3"/>
  <c r="T43" i="3"/>
  <c r="T25" i="3"/>
  <c r="T109" i="3"/>
  <c r="J70" i="3"/>
  <c r="J30" i="3"/>
  <c r="J26" i="3"/>
  <c r="J55" i="3"/>
  <c r="J102" i="3"/>
  <c r="J10" i="3"/>
  <c r="K11" i="3"/>
  <c r="K30" i="3"/>
  <c r="K45" i="3"/>
  <c r="K57" i="3"/>
  <c r="K2" i="3"/>
  <c r="K39" i="3"/>
  <c r="K75" i="3"/>
  <c r="K64" i="3"/>
  <c r="K22" i="3"/>
  <c r="K82" i="3"/>
  <c r="M70" i="3"/>
  <c r="M61" i="3"/>
  <c r="M103" i="3"/>
  <c r="M91" i="3"/>
  <c r="M5" i="3"/>
  <c r="M22" i="3"/>
  <c r="M50" i="3"/>
  <c r="M37" i="3"/>
  <c r="N120" i="3"/>
  <c r="N61" i="3"/>
  <c r="N103" i="3"/>
  <c r="N91" i="3"/>
  <c r="N22" i="3"/>
  <c r="N50" i="3"/>
  <c r="N37" i="3"/>
  <c r="O71" i="3"/>
  <c r="O48" i="3"/>
  <c r="O77" i="3"/>
  <c r="O24" i="3"/>
  <c r="O60" i="3"/>
  <c r="O21" i="3"/>
  <c r="O79" i="3"/>
  <c r="O101" i="3"/>
  <c r="O35" i="3"/>
  <c r="O63" i="3"/>
  <c r="J121" i="3"/>
  <c r="K40" i="3"/>
  <c r="N121" i="3"/>
  <c r="O70" i="3"/>
  <c r="C52" i="3"/>
  <c r="C27" i="3"/>
  <c r="C34" i="3"/>
  <c r="C116" i="3"/>
  <c r="V70" i="3"/>
  <c r="U70" i="3"/>
  <c r="Q70" i="3"/>
  <c r="P70" i="3"/>
  <c r="H70" i="3"/>
  <c r="F70" i="3"/>
  <c r="V120" i="3"/>
  <c r="U120" i="3"/>
  <c r="P120" i="3"/>
  <c r="Q120" i="3"/>
  <c r="H120" i="3"/>
  <c r="G120" i="3"/>
  <c r="D120" i="3"/>
  <c r="C32" i="3"/>
  <c r="C98" i="3"/>
  <c r="D121" i="3"/>
  <c r="D40" i="3"/>
  <c r="D42" i="3"/>
  <c r="E120" i="3"/>
  <c r="E31" i="3"/>
  <c r="S96" i="3"/>
  <c r="S42" i="3"/>
  <c r="S74" i="3"/>
  <c r="S43" i="3"/>
  <c r="S44" i="3"/>
  <c r="S25" i="3"/>
  <c r="S109" i="3"/>
  <c r="T118" i="3"/>
  <c r="T80" i="3"/>
  <c r="T103" i="3"/>
  <c r="T89" i="3"/>
  <c r="T105" i="3"/>
  <c r="T21" i="3"/>
  <c r="T29" i="3"/>
  <c r="T4" i="3"/>
  <c r="T102" i="3"/>
  <c r="T23" i="3"/>
  <c r="J93" i="3"/>
  <c r="J7" i="3"/>
  <c r="J104" i="3"/>
  <c r="J119" i="3"/>
  <c r="J92" i="3"/>
  <c r="J8" i="3"/>
  <c r="J34" i="3"/>
  <c r="J75" i="3"/>
  <c r="J36" i="3"/>
  <c r="J4" i="3"/>
  <c r="J97" i="3"/>
  <c r="K12" i="3"/>
  <c r="K24" i="3"/>
  <c r="K115" i="3"/>
  <c r="K29" i="3"/>
  <c r="K63" i="3"/>
  <c r="K33" i="3"/>
  <c r="K117" i="3"/>
  <c r="M48" i="3"/>
  <c r="M24" i="3"/>
  <c r="M60" i="3"/>
  <c r="M74" i="3"/>
  <c r="M21" i="3"/>
  <c r="M101" i="3"/>
  <c r="M35" i="3"/>
  <c r="M63" i="3"/>
  <c r="N70" i="3"/>
  <c r="N71" i="3"/>
  <c r="N48" i="3"/>
  <c r="N77" i="3"/>
  <c r="N24" i="3"/>
  <c r="N60" i="3"/>
  <c r="N21" i="3"/>
  <c r="N79" i="3"/>
  <c r="N101" i="3"/>
  <c r="N35" i="3"/>
  <c r="N63" i="3"/>
  <c r="O31" i="3"/>
  <c r="O80" i="3"/>
  <c r="O115" i="3"/>
  <c r="O47" i="3"/>
  <c r="O53" i="3"/>
  <c r="O33" i="3"/>
  <c r="O82" i="3"/>
  <c r="J43" i="3"/>
  <c r="K121" i="3"/>
  <c r="N43" i="3"/>
  <c r="O121" i="3"/>
  <c r="C70" i="3"/>
  <c r="C49" i="3"/>
  <c r="AR177" i="2"/>
  <c r="C67" i="3"/>
  <c r="C86" i="3"/>
  <c r="C95" i="3"/>
  <c r="C82" i="3"/>
  <c r="Q59" i="3"/>
  <c r="U59" i="3"/>
  <c r="V59" i="3"/>
  <c r="P59" i="3"/>
  <c r="H59" i="3"/>
  <c r="G59" i="3"/>
  <c r="F59" i="3"/>
  <c r="E59" i="3"/>
  <c r="D59" i="3"/>
  <c r="V71" i="3"/>
  <c r="U71" i="3"/>
  <c r="Q71" i="3"/>
  <c r="P71" i="3"/>
  <c r="G71" i="3"/>
  <c r="D90" i="3"/>
  <c r="D98" i="3"/>
  <c r="E18" i="3"/>
  <c r="E71" i="3"/>
  <c r="F85" i="3"/>
  <c r="F31" i="3"/>
  <c r="T93" i="3"/>
  <c r="T79" i="3"/>
  <c r="T10" i="3"/>
  <c r="J89" i="3"/>
  <c r="J32" i="3"/>
  <c r="J46" i="3"/>
  <c r="K84" i="3"/>
  <c r="K95" i="3"/>
  <c r="K35" i="3"/>
  <c r="K53" i="3"/>
  <c r="K13" i="3"/>
  <c r="K54" i="3"/>
  <c r="M31" i="3"/>
  <c r="M80" i="3"/>
  <c r="M115" i="3"/>
  <c r="M47" i="3"/>
  <c r="M42" i="3"/>
  <c r="M53" i="3"/>
  <c r="M33" i="3"/>
  <c r="M82" i="3"/>
  <c r="N31" i="3"/>
  <c r="N80" i="3"/>
  <c r="N115" i="3"/>
  <c r="N47" i="3"/>
  <c r="N53" i="3"/>
  <c r="N33" i="3"/>
  <c r="N82" i="3"/>
  <c r="O45" i="3"/>
  <c r="O78" i="3"/>
  <c r="O95" i="3"/>
  <c r="O28" i="3"/>
  <c r="O73" i="3"/>
  <c r="O13" i="3"/>
  <c r="O117" i="3"/>
  <c r="J44" i="3"/>
  <c r="K119" i="3"/>
  <c r="K36" i="3"/>
  <c r="M119" i="3"/>
  <c r="M36" i="3"/>
  <c r="N44" i="3"/>
  <c r="O43" i="3"/>
  <c r="C7" i="3"/>
  <c r="C61" i="3"/>
  <c r="C91" i="3"/>
  <c r="C55" i="3"/>
  <c r="C117" i="3"/>
  <c r="Q66" i="3"/>
  <c r="P66" i="3"/>
  <c r="V66" i="3"/>
  <c r="U66" i="3"/>
  <c r="G66" i="3"/>
  <c r="F66" i="3"/>
  <c r="E66" i="3"/>
  <c r="D66" i="3"/>
  <c r="Q11" i="3"/>
  <c r="U11" i="3"/>
  <c r="V11" i="3"/>
  <c r="P11" i="3"/>
  <c r="G11" i="3"/>
  <c r="F11" i="3"/>
  <c r="H11" i="3"/>
  <c r="E11" i="3"/>
  <c r="D11" i="3"/>
  <c r="V48" i="3"/>
  <c r="U48" i="3"/>
  <c r="H48" i="3"/>
  <c r="P48" i="3"/>
  <c r="Q48" i="3"/>
  <c r="G48" i="3"/>
  <c r="E48" i="3"/>
  <c r="Q119" i="3"/>
  <c r="U119" i="3"/>
  <c r="V119" i="3"/>
  <c r="P119" i="3"/>
  <c r="G119" i="3"/>
  <c r="H119" i="3"/>
  <c r="F119" i="3"/>
  <c r="E119" i="3"/>
  <c r="D119" i="3"/>
  <c r="P112" i="3"/>
  <c r="V112" i="3"/>
  <c r="U112" i="3"/>
  <c r="Q112" i="3"/>
  <c r="H112" i="3"/>
  <c r="G112" i="3"/>
  <c r="F112" i="3"/>
  <c r="E112" i="3"/>
  <c r="D112" i="3"/>
  <c r="V74" i="3"/>
  <c r="U74" i="3"/>
  <c r="P74" i="3"/>
  <c r="H74" i="3"/>
  <c r="Q74" i="3"/>
  <c r="G74" i="3"/>
  <c r="E74" i="3"/>
  <c r="U101" i="3"/>
  <c r="Q101" i="3"/>
  <c r="P101" i="3"/>
  <c r="V101" i="3"/>
  <c r="G101" i="3"/>
  <c r="F101" i="3"/>
  <c r="H101" i="3"/>
  <c r="V44" i="3"/>
  <c r="U44" i="3"/>
  <c r="H44" i="3"/>
  <c r="Q44" i="3"/>
  <c r="P44" i="3"/>
  <c r="G44" i="3"/>
  <c r="E44" i="3"/>
  <c r="U32" i="3"/>
  <c r="Q32" i="3"/>
  <c r="P32" i="3"/>
  <c r="V32" i="3"/>
  <c r="G32" i="3"/>
  <c r="F32" i="3"/>
  <c r="Q117" i="3"/>
  <c r="P117" i="3"/>
  <c r="V117" i="3"/>
  <c r="U117" i="3"/>
  <c r="G117" i="3"/>
  <c r="F117" i="3"/>
  <c r="E117" i="3"/>
  <c r="D117" i="3"/>
  <c r="H117" i="3"/>
  <c r="C112" i="3"/>
  <c r="C12" i="3"/>
  <c r="C35" i="3"/>
  <c r="E17" i="3"/>
  <c r="F121" i="3"/>
  <c r="F58" i="3"/>
  <c r="F49" i="3"/>
  <c r="G2" i="3"/>
  <c r="S93" i="3"/>
  <c r="S79" i="3"/>
  <c r="S10" i="3"/>
  <c r="T58" i="3"/>
  <c r="T104" i="3"/>
  <c r="T12" i="3"/>
  <c r="T92" i="3"/>
  <c r="T26" i="3"/>
  <c r="T101" i="3"/>
  <c r="T68" i="3"/>
  <c r="T32" i="3"/>
  <c r="T97" i="3"/>
  <c r="J58" i="3"/>
  <c r="J49" i="3"/>
  <c r="J51" i="3"/>
  <c r="J88" i="3"/>
  <c r="J29" i="3"/>
  <c r="J68" i="3"/>
  <c r="K65" i="3"/>
  <c r="K122" i="3"/>
  <c r="K52" i="3"/>
  <c r="K103" i="3"/>
  <c r="K34" i="3"/>
  <c r="K101" i="3"/>
  <c r="M52" i="3"/>
  <c r="M45" i="3"/>
  <c r="M78" i="3"/>
  <c r="M95" i="3"/>
  <c r="M28" i="3"/>
  <c r="M73" i="3"/>
  <c r="M13" i="3"/>
  <c r="M117" i="3"/>
  <c r="N45" i="3"/>
  <c r="N78" i="3"/>
  <c r="N95" i="3"/>
  <c r="N28" i="3"/>
  <c r="N73" i="3"/>
  <c r="N13" i="3"/>
  <c r="N117" i="3"/>
  <c r="O27" i="3"/>
  <c r="O40" i="3"/>
  <c r="O105" i="3"/>
  <c r="O87" i="3"/>
  <c r="O15" i="3"/>
  <c r="O90" i="3"/>
  <c r="O54" i="3"/>
  <c r="J25" i="3"/>
  <c r="K59" i="3"/>
  <c r="K43" i="3"/>
  <c r="N25" i="3"/>
  <c r="O44" i="3"/>
  <c r="C83" i="3"/>
  <c r="C94" i="3"/>
  <c r="AR546" i="2"/>
  <c r="C51" i="3"/>
  <c r="C5" i="3"/>
  <c r="AR551" i="2"/>
  <c r="C88" i="3"/>
  <c r="C81" i="3"/>
  <c r="C14" i="3"/>
  <c r="C54" i="3"/>
  <c r="P106" i="3"/>
  <c r="V106" i="3"/>
  <c r="U106" i="3"/>
  <c r="Q106" i="3"/>
  <c r="F106" i="3"/>
  <c r="E106" i="3"/>
  <c r="D106" i="3"/>
  <c r="H106" i="3"/>
  <c r="Q51" i="3"/>
  <c r="P51" i="3"/>
  <c r="V51" i="3"/>
  <c r="U51" i="3"/>
  <c r="G51" i="3"/>
  <c r="F51" i="3"/>
  <c r="H51" i="3"/>
  <c r="E51" i="3"/>
  <c r="D51" i="3"/>
  <c r="V67" i="3"/>
  <c r="U67" i="3"/>
  <c r="Q67" i="3"/>
  <c r="P67" i="3"/>
  <c r="H67" i="3"/>
  <c r="G67" i="3"/>
  <c r="P89" i="3"/>
  <c r="V89" i="3"/>
  <c r="U89" i="3"/>
  <c r="Q89" i="3"/>
  <c r="F89" i="3"/>
  <c r="E89" i="3"/>
  <c r="D89" i="3"/>
  <c r="H89" i="3"/>
  <c r="Q114" i="3"/>
  <c r="U114" i="3"/>
  <c r="P114" i="3"/>
  <c r="V114" i="3"/>
  <c r="H114" i="3"/>
  <c r="G114" i="3"/>
  <c r="F114" i="3"/>
  <c r="E114" i="3"/>
  <c r="D114" i="3"/>
  <c r="Q39" i="3"/>
  <c r="P39" i="3"/>
  <c r="V39" i="3"/>
  <c r="U39" i="3"/>
  <c r="G39" i="3"/>
  <c r="H39" i="3"/>
  <c r="F39" i="3"/>
  <c r="E39" i="3"/>
  <c r="D39" i="3"/>
  <c r="Q28" i="3"/>
  <c r="U28" i="3"/>
  <c r="V28" i="3"/>
  <c r="P28" i="3"/>
  <c r="G28" i="3"/>
  <c r="F28" i="3"/>
  <c r="E28" i="3"/>
  <c r="D28" i="3"/>
  <c r="H28" i="3"/>
  <c r="P4" i="3"/>
  <c r="V4" i="3"/>
  <c r="U4" i="3"/>
  <c r="Q4" i="3"/>
  <c r="H4" i="3"/>
  <c r="F4" i="3"/>
  <c r="E4" i="3"/>
  <c r="D4" i="3"/>
  <c r="Q50" i="3"/>
  <c r="P50" i="3"/>
  <c r="V50" i="3"/>
  <c r="U50" i="3"/>
  <c r="H50" i="3"/>
  <c r="G50" i="3"/>
  <c r="F50" i="3"/>
  <c r="E50" i="3"/>
  <c r="P54" i="3"/>
  <c r="V54" i="3"/>
  <c r="U54" i="3"/>
  <c r="Q54" i="3"/>
  <c r="F54" i="3"/>
  <c r="E54" i="3"/>
  <c r="D54" i="3"/>
  <c r="H54" i="3"/>
  <c r="C63" i="3"/>
  <c r="D18" i="3"/>
  <c r="D70" i="3"/>
  <c r="D74" i="3"/>
  <c r="E94" i="3"/>
  <c r="E45" i="3"/>
  <c r="E92" i="3"/>
  <c r="F120" i="3"/>
  <c r="G54" i="3"/>
  <c r="S92" i="3"/>
  <c r="S26" i="3"/>
  <c r="S101" i="3"/>
  <c r="S68" i="3"/>
  <c r="S32" i="3"/>
  <c r="S97" i="3"/>
  <c r="T78" i="3"/>
  <c r="T76" i="3"/>
  <c r="T35" i="3"/>
  <c r="T22" i="3"/>
  <c r="T46" i="3"/>
  <c r="J61" i="3"/>
  <c r="J103" i="3"/>
  <c r="J91" i="3"/>
  <c r="J5" i="3"/>
  <c r="J22" i="3"/>
  <c r="J50" i="3"/>
  <c r="J37" i="3"/>
  <c r="K51" i="3"/>
  <c r="K67" i="3"/>
  <c r="K88" i="3"/>
  <c r="K79" i="3"/>
  <c r="K3" i="3"/>
  <c r="M27" i="3"/>
  <c r="M105" i="3"/>
  <c r="M76" i="3"/>
  <c r="M87" i="3"/>
  <c r="M15" i="3"/>
  <c r="M90" i="3"/>
  <c r="M54" i="3"/>
  <c r="N27" i="3"/>
  <c r="N40" i="3"/>
  <c r="N105" i="3"/>
  <c r="N76" i="3"/>
  <c r="N87" i="3"/>
  <c r="N15" i="3"/>
  <c r="N90" i="3"/>
  <c r="N54" i="3"/>
  <c r="O38" i="3"/>
  <c r="J109" i="3"/>
  <c r="M6" i="3"/>
  <c r="N96" i="3"/>
  <c r="N109" i="3"/>
  <c r="O25" i="3"/>
  <c r="C119" i="3"/>
  <c r="C100" i="3"/>
  <c r="C36" i="3"/>
  <c r="V108" i="3"/>
  <c r="U108" i="3"/>
  <c r="Q108" i="3"/>
  <c r="P108" i="3"/>
  <c r="H108" i="3"/>
  <c r="G108" i="3"/>
  <c r="U110" i="3"/>
  <c r="Q110" i="3"/>
  <c r="P110" i="3"/>
  <c r="V110" i="3"/>
  <c r="G110" i="3"/>
  <c r="H110" i="3"/>
  <c r="F110" i="3"/>
  <c r="P41" i="3"/>
  <c r="V41" i="3"/>
  <c r="U41" i="3"/>
  <c r="Q41" i="3"/>
  <c r="F41" i="3"/>
  <c r="H41" i="3"/>
  <c r="E41" i="3"/>
  <c r="D41" i="3"/>
  <c r="D64" i="3"/>
  <c r="D23" i="3"/>
  <c r="E118" i="3"/>
  <c r="F71" i="3"/>
  <c r="G41" i="3"/>
  <c r="H66" i="3"/>
  <c r="J21" i="3"/>
  <c r="J79" i="3"/>
  <c r="J101" i="3"/>
  <c r="J35" i="3"/>
  <c r="J63" i="3"/>
  <c r="K27" i="3"/>
  <c r="K26" i="3"/>
  <c r="K8" i="3"/>
  <c r="K21" i="3"/>
  <c r="K28" i="3"/>
  <c r="K38" i="3"/>
  <c r="K23" i="3"/>
  <c r="M38" i="3"/>
  <c r="M3" i="3"/>
  <c r="N83" i="3"/>
  <c r="N94" i="3"/>
  <c r="N110" i="3"/>
  <c r="N38" i="3"/>
  <c r="N3" i="3"/>
  <c r="N9" i="3"/>
  <c r="O118" i="3"/>
  <c r="O85" i="3"/>
  <c r="O69" i="3"/>
  <c r="O99" i="3"/>
  <c r="O100" i="3"/>
  <c r="O2" i="3"/>
  <c r="O72" i="3"/>
  <c r="O14" i="3"/>
  <c r="J94" i="3"/>
  <c r="K118" i="3"/>
  <c r="K66" i="3"/>
  <c r="K42" i="3"/>
  <c r="M100" i="3"/>
  <c r="O9" i="3"/>
  <c r="O96" i="3"/>
  <c r="O109" i="3"/>
  <c r="AR416" i="2"/>
  <c r="C59" i="3"/>
  <c r="C43" i="3"/>
  <c r="C25" i="3"/>
  <c r="P83" i="3"/>
  <c r="V83" i="3"/>
  <c r="U83" i="3"/>
  <c r="Q83" i="3"/>
  <c r="F83" i="3"/>
  <c r="E83" i="3"/>
  <c r="D83" i="3"/>
  <c r="H83" i="3"/>
  <c r="V65" i="3"/>
  <c r="U65" i="3"/>
  <c r="Q65" i="3"/>
  <c r="P65" i="3"/>
  <c r="E65" i="3"/>
  <c r="D65" i="3"/>
  <c r="H65" i="3"/>
  <c r="G65" i="3"/>
  <c r="V30" i="3"/>
  <c r="U30" i="3"/>
  <c r="Q30" i="3"/>
  <c r="P30" i="3"/>
  <c r="G30" i="3"/>
  <c r="H30" i="3"/>
  <c r="Q80" i="3"/>
  <c r="P80" i="3"/>
  <c r="V80" i="3"/>
  <c r="U80" i="3"/>
  <c r="G80" i="3"/>
  <c r="F80" i="3"/>
  <c r="E80" i="3"/>
  <c r="H80" i="3"/>
  <c r="Q57" i="3"/>
  <c r="P57" i="3"/>
  <c r="V57" i="3"/>
  <c r="U57" i="3"/>
  <c r="H57" i="3"/>
  <c r="G57" i="3"/>
  <c r="F57" i="3"/>
  <c r="E57" i="3"/>
  <c r="V40" i="3"/>
  <c r="U40" i="3"/>
  <c r="Q40" i="3"/>
  <c r="P40" i="3"/>
  <c r="G40" i="3"/>
  <c r="H40" i="3"/>
  <c r="V16" i="3"/>
  <c r="U16" i="3"/>
  <c r="Q16" i="3"/>
  <c r="P16" i="3"/>
  <c r="E16" i="3"/>
  <c r="D16" i="3"/>
  <c r="H16" i="3"/>
  <c r="G16" i="3"/>
  <c r="V18" i="3"/>
  <c r="U18" i="3"/>
  <c r="Q18" i="3"/>
  <c r="P18" i="3"/>
  <c r="H18" i="3"/>
  <c r="F18" i="3"/>
  <c r="Q22" i="3"/>
  <c r="U22" i="3"/>
  <c r="V22" i="3"/>
  <c r="P22" i="3"/>
  <c r="G22" i="3"/>
  <c r="F22" i="3"/>
  <c r="E22" i="3"/>
  <c r="D22" i="3"/>
  <c r="V13" i="3"/>
  <c r="U13" i="3"/>
  <c r="Q13" i="3"/>
  <c r="P13" i="3"/>
  <c r="H13" i="3"/>
  <c r="G13" i="3"/>
  <c r="F13" i="3"/>
  <c r="D13" i="3"/>
  <c r="C108" i="3"/>
  <c r="D94" i="3"/>
  <c r="D71" i="3"/>
  <c r="D100" i="3"/>
  <c r="E110" i="3"/>
  <c r="F30" i="3"/>
  <c r="F55" i="3"/>
  <c r="G52" i="3"/>
  <c r="H2" i="3"/>
  <c r="T69" i="3"/>
  <c r="T39" i="3"/>
  <c r="T15" i="3"/>
  <c r="T73" i="3"/>
  <c r="T53" i="3"/>
  <c r="T37" i="3"/>
  <c r="J31" i="3"/>
  <c r="J80" i="3"/>
  <c r="J115" i="3"/>
  <c r="J47" i="3"/>
  <c r="J53" i="3"/>
  <c r="J82" i="3"/>
  <c r="K49" i="3"/>
  <c r="K120" i="3"/>
  <c r="K78" i="3"/>
  <c r="K99" i="3"/>
  <c r="K112" i="3"/>
  <c r="K5" i="3"/>
  <c r="K15" i="3"/>
  <c r="K14" i="3"/>
  <c r="K10" i="3"/>
  <c r="M41" i="3"/>
  <c r="M12" i="3"/>
  <c r="M69" i="3"/>
  <c r="M99" i="3"/>
  <c r="M72" i="3"/>
  <c r="M14" i="3"/>
  <c r="M109" i="3"/>
  <c r="N12" i="3"/>
  <c r="N69" i="3"/>
  <c r="N86" i="3"/>
  <c r="N99" i="3"/>
  <c r="N100" i="3"/>
  <c r="N2" i="3"/>
  <c r="N72" i="3"/>
  <c r="N14" i="3"/>
  <c r="O98" i="3"/>
  <c r="O39" i="3"/>
  <c r="O116" i="3"/>
  <c r="O81" i="3"/>
  <c r="O23" i="3"/>
  <c r="K111" i="3"/>
  <c r="K71" i="3"/>
  <c r="K77" i="3"/>
  <c r="K6" i="3"/>
  <c r="M9" i="3"/>
  <c r="C103" i="3"/>
  <c r="C89" i="3"/>
  <c r="C21" i="3"/>
  <c r="C102" i="3"/>
  <c r="C23" i="3"/>
  <c r="U20" i="3"/>
  <c r="Q20" i="3"/>
  <c r="P20" i="3"/>
  <c r="V20" i="3"/>
  <c r="H20" i="3"/>
  <c r="G20" i="3"/>
  <c r="F20" i="3"/>
  <c r="V19" i="3"/>
  <c r="U19" i="3"/>
  <c r="Q19" i="3"/>
  <c r="P19" i="3"/>
  <c r="H19" i="3"/>
  <c r="F19" i="3"/>
  <c r="V7" i="3"/>
  <c r="U7" i="3"/>
  <c r="Q7" i="3"/>
  <c r="P7" i="3"/>
  <c r="H7" i="3"/>
  <c r="E7" i="3"/>
  <c r="D7" i="3"/>
  <c r="G7" i="3"/>
  <c r="V69" i="3"/>
  <c r="U69" i="3"/>
  <c r="P69" i="3"/>
  <c r="Q69" i="3"/>
  <c r="G69" i="3"/>
  <c r="F69" i="3"/>
  <c r="H69" i="3"/>
  <c r="D69" i="3"/>
  <c r="P24" i="3"/>
  <c r="V24" i="3"/>
  <c r="U24" i="3"/>
  <c r="H24" i="3"/>
  <c r="Q24" i="3"/>
  <c r="G24" i="3"/>
  <c r="F24" i="3"/>
  <c r="E24" i="3"/>
  <c r="D24" i="3"/>
  <c r="U8" i="3"/>
  <c r="Q8" i="3"/>
  <c r="P8" i="3"/>
  <c r="V8" i="3"/>
  <c r="G8" i="3"/>
  <c r="F8" i="3"/>
  <c r="H8" i="3"/>
  <c r="P21" i="3"/>
  <c r="V21" i="3"/>
  <c r="U21" i="3"/>
  <c r="Q21" i="3"/>
  <c r="F21" i="3"/>
  <c r="E21" i="3"/>
  <c r="D21" i="3"/>
  <c r="H21" i="3"/>
  <c r="V36" i="3"/>
  <c r="U36" i="3"/>
  <c r="Q36" i="3"/>
  <c r="P36" i="3"/>
  <c r="H36" i="3"/>
  <c r="G36" i="3"/>
  <c r="F36" i="3"/>
  <c r="V63" i="3"/>
  <c r="U63" i="3"/>
  <c r="H63" i="3"/>
  <c r="Q63" i="3"/>
  <c r="P63" i="3"/>
  <c r="G63" i="3"/>
  <c r="E63" i="3"/>
  <c r="Q3" i="3"/>
  <c r="P3" i="3"/>
  <c r="V3" i="3"/>
  <c r="U3" i="3"/>
  <c r="G3" i="3"/>
  <c r="F3" i="3"/>
  <c r="E3" i="3"/>
  <c r="H3" i="3"/>
  <c r="C77" i="3"/>
  <c r="D108" i="3"/>
  <c r="D118" i="3"/>
  <c r="D30" i="3"/>
  <c r="D31" i="3"/>
  <c r="E108" i="3"/>
  <c r="E52" i="3"/>
  <c r="E90" i="3"/>
  <c r="G83" i="3"/>
  <c r="S85" i="3"/>
  <c r="S11" i="3"/>
  <c r="S41" i="3"/>
  <c r="S69" i="3"/>
  <c r="S39" i="3"/>
  <c r="S15" i="3"/>
  <c r="S73" i="3"/>
  <c r="S53" i="3"/>
  <c r="S37" i="3"/>
  <c r="T52" i="3"/>
  <c r="T98" i="3"/>
  <c r="T27" i="3"/>
  <c r="T115" i="3"/>
  <c r="T60" i="3"/>
  <c r="T34" i="3"/>
  <c r="T116" i="3"/>
  <c r="T90" i="3"/>
  <c r="T33" i="3"/>
  <c r="J52" i="3"/>
  <c r="J45" i="3"/>
  <c r="J78" i="3"/>
  <c r="J95" i="3"/>
  <c r="J28" i="3"/>
  <c r="J73" i="3"/>
  <c r="J13" i="3"/>
  <c r="J117" i="3"/>
  <c r="K56" i="3"/>
  <c r="K104" i="3"/>
  <c r="K61" i="3"/>
  <c r="K80" i="3"/>
  <c r="K62" i="3"/>
  <c r="K92" i="3"/>
  <c r="K91" i="3"/>
  <c r="K87" i="3"/>
  <c r="K72" i="3"/>
  <c r="K102" i="3"/>
  <c r="K97" i="3"/>
  <c r="M11" i="3"/>
  <c r="M98" i="3"/>
  <c r="M39" i="3"/>
  <c r="M116" i="3"/>
  <c r="M81" i="3"/>
  <c r="M25" i="3"/>
  <c r="M23" i="3"/>
  <c r="N118" i="3"/>
  <c r="N11" i="3"/>
  <c r="N98" i="3"/>
  <c r="N39" i="3"/>
  <c r="N116" i="3"/>
  <c r="N81" i="3"/>
  <c r="N6" i="3"/>
  <c r="N23" i="3"/>
  <c r="O30" i="3"/>
  <c r="O26" i="3"/>
  <c r="O55" i="3"/>
  <c r="O102" i="3"/>
  <c r="O10" i="3"/>
  <c r="J118" i="3"/>
  <c r="K74" i="3"/>
  <c r="K25" i="3"/>
  <c r="M40" i="3"/>
  <c r="C10" i="3"/>
  <c r="Q113" i="3"/>
  <c r="P113" i="3"/>
  <c r="V113" i="3"/>
  <c r="U113" i="3"/>
  <c r="H113" i="3"/>
  <c r="G113" i="3"/>
  <c r="F113" i="3"/>
  <c r="E113" i="3"/>
  <c r="V58" i="3"/>
  <c r="U58" i="3"/>
  <c r="H58" i="3"/>
  <c r="P58" i="3"/>
  <c r="Q58" i="3"/>
  <c r="G58" i="3"/>
  <c r="E58" i="3"/>
  <c r="V56" i="3"/>
  <c r="U56" i="3"/>
  <c r="Q56" i="3"/>
  <c r="P56" i="3"/>
  <c r="H56" i="3"/>
  <c r="G56" i="3"/>
  <c r="D56" i="3"/>
  <c r="U98" i="3"/>
  <c r="Q98" i="3"/>
  <c r="P98" i="3"/>
  <c r="V98" i="3"/>
  <c r="G98" i="3"/>
  <c r="F98" i="3"/>
  <c r="H98" i="3"/>
  <c r="P99" i="3"/>
  <c r="V99" i="3"/>
  <c r="U99" i="3"/>
  <c r="Q99" i="3"/>
  <c r="H99" i="3"/>
  <c r="G99" i="3"/>
  <c r="F99" i="3"/>
  <c r="E99" i="3"/>
  <c r="D99" i="3"/>
  <c r="Q107" i="3"/>
  <c r="P107" i="3"/>
  <c r="V107" i="3"/>
  <c r="U107" i="3"/>
  <c r="H107" i="3"/>
  <c r="G107" i="3"/>
  <c r="F107" i="3"/>
  <c r="E107" i="3"/>
  <c r="D107" i="3"/>
  <c r="V76" i="3"/>
  <c r="U76" i="3"/>
  <c r="Q76" i="3"/>
  <c r="P76" i="3"/>
  <c r="G76" i="3"/>
  <c r="H76" i="3"/>
  <c r="V43" i="3"/>
  <c r="U43" i="3"/>
  <c r="Q43" i="3"/>
  <c r="P43" i="3"/>
  <c r="H43" i="3"/>
  <c r="G43" i="3"/>
  <c r="F43" i="3"/>
  <c r="Q53" i="3"/>
  <c r="P53" i="3"/>
  <c r="V53" i="3"/>
  <c r="U53" i="3"/>
  <c r="G53" i="3"/>
  <c r="F53" i="3"/>
  <c r="E53" i="3"/>
  <c r="D53" i="3"/>
  <c r="H53" i="3"/>
  <c r="Q109" i="3"/>
  <c r="P109" i="3"/>
  <c r="V109" i="3"/>
  <c r="U109" i="3"/>
  <c r="G109" i="3"/>
  <c r="F109" i="3"/>
  <c r="E109" i="3"/>
  <c r="H109" i="3"/>
  <c r="C93" i="3"/>
  <c r="D20" i="3"/>
  <c r="D110" i="3"/>
  <c r="D101" i="3"/>
  <c r="E20" i="3"/>
  <c r="E43" i="3"/>
  <c r="F44" i="3"/>
  <c r="F76" i="3"/>
  <c r="G70" i="3"/>
  <c r="H71" i="3"/>
  <c r="J54" i="3"/>
  <c r="K108" i="3"/>
  <c r="K110" i="3"/>
  <c r="K93" i="3"/>
  <c r="K48" i="3"/>
  <c r="K86" i="3"/>
  <c r="K114" i="3"/>
  <c r="K76" i="3"/>
  <c r="K81" i="3"/>
  <c r="K46" i="3"/>
  <c r="M26" i="3"/>
  <c r="M55" i="3"/>
  <c r="M44" i="3"/>
  <c r="M102" i="3"/>
  <c r="N26" i="3"/>
  <c r="N55" i="3"/>
  <c r="N102" i="3"/>
  <c r="O7" i="3"/>
  <c r="O119" i="3"/>
  <c r="O34" i="3"/>
  <c r="O4" i="3"/>
  <c r="J42" i="3"/>
  <c r="K100" i="3"/>
  <c r="K16" i="3"/>
  <c r="N42" i="3"/>
  <c r="C68" i="3"/>
  <c r="V94" i="3"/>
  <c r="U94" i="3"/>
  <c r="Q94" i="3"/>
  <c r="P94" i="3"/>
  <c r="G94" i="3"/>
  <c r="H94" i="3"/>
  <c r="Q93" i="3"/>
  <c r="P93" i="3"/>
  <c r="V93" i="3"/>
  <c r="U93" i="3"/>
  <c r="G93" i="3"/>
  <c r="H93" i="3"/>
  <c r="F93" i="3"/>
  <c r="E93" i="3"/>
  <c r="V52" i="3"/>
  <c r="U52" i="3"/>
  <c r="Q52" i="3"/>
  <c r="P52" i="3"/>
  <c r="F52" i="3"/>
  <c r="V84" i="3"/>
  <c r="U84" i="3"/>
  <c r="Q84" i="3"/>
  <c r="P84" i="3"/>
  <c r="G84" i="3"/>
  <c r="H84" i="3"/>
  <c r="D84" i="3"/>
  <c r="V115" i="3"/>
  <c r="U115" i="3"/>
  <c r="H115" i="3"/>
  <c r="Q115" i="3"/>
  <c r="P115" i="3"/>
  <c r="G115" i="3"/>
  <c r="E115" i="3"/>
  <c r="V105" i="3"/>
  <c r="U105" i="3"/>
  <c r="Q105" i="3"/>
  <c r="H105" i="3"/>
  <c r="G105" i="3"/>
  <c r="P105" i="3"/>
  <c r="F105" i="3"/>
  <c r="P116" i="3"/>
  <c r="V116" i="3"/>
  <c r="U116" i="3"/>
  <c r="Q116" i="3"/>
  <c r="F116" i="3"/>
  <c r="E116" i="3"/>
  <c r="D116" i="3"/>
  <c r="H116" i="3"/>
  <c r="V64" i="3"/>
  <c r="U64" i="3"/>
  <c r="H64" i="3"/>
  <c r="P64" i="3"/>
  <c r="Q64" i="3"/>
  <c r="G64" i="3"/>
  <c r="E64" i="3"/>
  <c r="V17" i="3"/>
  <c r="U17" i="3"/>
  <c r="P17" i="3"/>
  <c r="Q17" i="3"/>
  <c r="G17" i="3"/>
  <c r="H17" i="3"/>
  <c r="D17" i="3"/>
  <c r="V23" i="3"/>
  <c r="U23" i="3"/>
  <c r="Q23" i="3"/>
  <c r="P23" i="3"/>
  <c r="H23" i="3"/>
  <c r="G23" i="3"/>
  <c r="F23" i="3"/>
  <c r="D93" i="3"/>
  <c r="F7" i="3"/>
  <c r="G21" i="3"/>
  <c r="H32" i="3"/>
  <c r="N7" i="3"/>
  <c r="N119" i="3"/>
  <c r="N92" i="3"/>
  <c r="N8" i="3"/>
  <c r="N34" i="3"/>
  <c r="N75" i="3"/>
  <c r="N36" i="3"/>
  <c r="N4" i="3"/>
  <c r="N97" i="3"/>
  <c r="O84" i="3"/>
  <c r="O89" i="3"/>
  <c r="O32" i="3"/>
  <c r="O46" i="3"/>
  <c r="J74" i="3"/>
  <c r="K96" i="3"/>
  <c r="K109" i="3"/>
  <c r="N74" i="3"/>
  <c r="O83" i="3"/>
  <c r="O42" i="3"/>
  <c r="C2" i="3"/>
  <c r="AR330" i="2"/>
  <c r="C22" i="3"/>
  <c r="C46" i="3"/>
  <c r="V118" i="3"/>
  <c r="U118" i="3"/>
  <c r="Q118" i="3"/>
  <c r="G118" i="3"/>
  <c r="H118" i="3"/>
  <c r="P118" i="3"/>
  <c r="P96" i="3"/>
  <c r="V96" i="3"/>
  <c r="U96" i="3"/>
  <c r="Q96" i="3"/>
  <c r="H96" i="3"/>
  <c r="G96" i="3"/>
  <c r="F96" i="3"/>
  <c r="E96" i="3"/>
  <c r="D96" i="3"/>
  <c r="C122" i="3"/>
  <c r="D19" i="3"/>
  <c r="D52" i="3"/>
  <c r="D36" i="3"/>
  <c r="E56" i="3"/>
  <c r="E40" i="3"/>
  <c r="F108" i="3"/>
  <c r="F48" i="3"/>
  <c r="G116" i="3"/>
  <c r="H22" i="3"/>
  <c r="M32" i="3"/>
  <c r="N89" i="3"/>
  <c r="N32" i="3"/>
  <c r="N46" i="3"/>
  <c r="O58" i="3"/>
  <c r="O49" i="3"/>
  <c r="O51" i="3"/>
  <c r="O88" i="3"/>
  <c r="O29" i="3"/>
  <c r="O68" i="3"/>
  <c r="K9" i="3"/>
  <c r="M71" i="3"/>
  <c r="M77" i="3"/>
  <c r="O74" i="3"/>
  <c r="C28" i="3"/>
  <c r="V111" i="3"/>
  <c r="U111" i="3"/>
  <c r="Q111" i="3"/>
  <c r="P111" i="3"/>
  <c r="H111" i="3"/>
  <c r="G111" i="3"/>
  <c r="F111" i="3"/>
  <c r="E111" i="3"/>
  <c r="D111" i="3"/>
  <c r="V122" i="3"/>
  <c r="U122" i="3"/>
  <c r="Q122" i="3"/>
  <c r="P122" i="3"/>
  <c r="H122" i="3"/>
  <c r="G122" i="3"/>
  <c r="E122" i="3"/>
  <c r="U45" i="3"/>
  <c r="Q45" i="3"/>
  <c r="P45" i="3"/>
  <c r="V45" i="3"/>
  <c r="G45" i="3"/>
  <c r="F45" i="3"/>
  <c r="H45" i="3"/>
  <c r="Q78" i="3"/>
  <c r="P78" i="3"/>
  <c r="V78" i="3"/>
  <c r="U78" i="3"/>
  <c r="H78" i="3"/>
  <c r="G78" i="3"/>
  <c r="F78" i="3"/>
  <c r="E78" i="3"/>
  <c r="V100" i="3"/>
  <c r="U100" i="3"/>
  <c r="Q100" i="3"/>
  <c r="P100" i="3"/>
  <c r="G100" i="3"/>
  <c r="F100" i="3"/>
  <c r="H100" i="3"/>
  <c r="V42" i="3"/>
  <c r="U42" i="3"/>
  <c r="Q42" i="3"/>
  <c r="P42" i="3"/>
  <c r="G42" i="3"/>
  <c r="F42" i="3"/>
  <c r="V87" i="3"/>
  <c r="U87" i="3"/>
  <c r="Q87" i="3"/>
  <c r="P87" i="3"/>
  <c r="H87" i="3"/>
  <c r="G87" i="3"/>
  <c r="F87" i="3"/>
  <c r="D87" i="3"/>
  <c r="V73" i="3"/>
  <c r="U73" i="3"/>
  <c r="Q73" i="3"/>
  <c r="P73" i="3"/>
  <c r="H73" i="3"/>
  <c r="D73" i="3"/>
  <c r="G73" i="3"/>
  <c r="F73" i="3"/>
  <c r="V14" i="3"/>
  <c r="U14" i="3"/>
  <c r="Q14" i="3"/>
  <c r="P14" i="3"/>
  <c r="H14" i="3"/>
  <c r="G14" i="3"/>
  <c r="F14" i="3"/>
  <c r="Q97" i="3"/>
  <c r="P97" i="3"/>
  <c r="V97" i="3"/>
  <c r="U97" i="3"/>
  <c r="G97" i="3"/>
  <c r="F97" i="3"/>
  <c r="E97" i="3"/>
  <c r="D97" i="3"/>
  <c r="H97" i="3"/>
  <c r="D122" i="3"/>
  <c r="D44" i="3"/>
  <c r="D115" i="3"/>
  <c r="D48" i="3"/>
  <c r="E67" i="3"/>
  <c r="E8" i="3"/>
  <c r="E13" i="3"/>
  <c r="E76" i="3"/>
  <c r="F65" i="3"/>
  <c r="F84" i="3"/>
  <c r="H55" i="3"/>
  <c r="U77" i="3"/>
  <c r="Q77" i="3"/>
  <c r="P77" i="3"/>
  <c r="V77" i="3"/>
  <c r="Q27" i="3"/>
  <c r="P27" i="3"/>
  <c r="V27" i="3"/>
  <c r="U27" i="3"/>
  <c r="P47" i="3"/>
  <c r="V47" i="3"/>
  <c r="U47" i="3"/>
  <c r="H47" i="3"/>
  <c r="Q47" i="3"/>
  <c r="Q88" i="3"/>
  <c r="P88" i="3"/>
  <c r="V88" i="3"/>
  <c r="U88" i="3"/>
  <c r="V15" i="3"/>
  <c r="U15" i="3"/>
  <c r="Q15" i="3"/>
  <c r="P15" i="3"/>
  <c r="V68" i="3"/>
  <c r="U68" i="3"/>
  <c r="Q68" i="3"/>
  <c r="P68" i="3"/>
  <c r="V33" i="3"/>
  <c r="U33" i="3"/>
  <c r="Q33" i="3"/>
  <c r="P33" i="3"/>
  <c r="P9" i="3"/>
  <c r="V9" i="3"/>
  <c r="U9" i="3"/>
  <c r="H9" i="3"/>
  <c r="D38" i="3"/>
  <c r="D26" i="3"/>
  <c r="E104" i="3"/>
  <c r="E72" i="3"/>
  <c r="F68" i="3"/>
  <c r="F103" i="3"/>
  <c r="G15" i="3"/>
  <c r="G81" i="3"/>
  <c r="G34" i="3"/>
  <c r="H86" i="3"/>
  <c r="H61" i="3"/>
  <c r="H25" i="3"/>
  <c r="F26" i="3"/>
  <c r="H27" i="3"/>
  <c r="H102" i="3"/>
  <c r="F91" i="3"/>
  <c r="H5" i="3"/>
  <c r="F33" i="3"/>
  <c r="G82" i="3"/>
  <c r="H88" i="3"/>
  <c r="H60" i="3"/>
  <c r="P102" i="3"/>
  <c r="V104" i="3"/>
  <c r="U104" i="3"/>
  <c r="H104" i="3"/>
  <c r="Q104" i="3"/>
  <c r="P104" i="3"/>
  <c r="V103" i="3"/>
  <c r="U103" i="3"/>
  <c r="Q103" i="3"/>
  <c r="P103" i="3"/>
  <c r="H103" i="3"/>
  <c r="V95" i="3"/>
  <c r="U95" i="3"/>
  <c r="Q95" i="3"/>
  <c r="P95" i="3"/>
  <c r="V91" i="3"/>
  <c r="U91" i="3"/>
  <c r="Q91" i="3"/>
  <c r="P91" i="3"/>
  <c r="Q79" i="3"/>
  <c r="P79" i="3"/>
  <c r="V79" i="3"/>
  <c r="U79" i="3"/>
  <c r="Q35" i="3"/>
  <c r="P35" i="3"/>
  <c r="V35" i="3"/>
  <c r="U35" i="3"/>
  <c r="H35" i="3"/>
  <c r="V38" i="3"/>
  <c r="U38" i="3"/>
  <c r="Q38" i="3"/>
  <c r="P38" i="3"/>
  <c r="Q10" i="3"/>
  <c r="U10" i="3"/>
  <c r="V10" i="3"/>
  <c r="P10" i="3"/>
  <c r="D29" i="3"/>
  <c r="D12" i="3"/>
  <c r="D9" i="3"/>
  <c r="D47" i="3"/>
  <c r="D35" i="3"/>
  <c r="E79" i="3"/>
  <c r="E60" i="3"/>
  <c r="F62" i="3"/>
  <c r="F77" i="3"/>
  <c r="G75" i="3"/>
  <c r="G33" i="3"/>
  <c r="H10" i="3"/>
  <c r="H68" i="3"/>
  <c r="Q29" i="3"/>
  <c r="D10" i="3"/>
  <c r="D5" i="3"/>
  <c r="D61" i="3"/>
  <c r="D102" i="3"/>
  <c r="E29" i="3"/>
  <c r="E12" i="3"/>
  <c r="E9" i="3"/>
  <c r="E47" i="3"/>
  <c r="E35" i="3"/>
  <c r="F79" i="3"/>
  <c r="F60" i="3"/>
  <c r="G62" i="3"/>
  <c r="G77" i="3"/>
  <c r="H15" i="3"/>
  <c r="Q9" i="3"/>
  <c r="V6" i="3"/>
  <c r="U6" i="3"/>
  <c r="Q6" i="3"/>
  <c r="P6" i="3"/>
  <c r="Q46" i="3"/>
  <c r="P46" i="3"/>
  <c r="V46" i="3"/>
  <c r="U46" i="3"/>
  <c r="D88" i="3"/>
  <c r="D27" i="3"/>
  <c r="D46" i="3"/>
  <c r="E10" i="3"/>
  <c r="E5" i="3"/>
  <c r="E61" i="3"/>
  <c r="E102" i="3"/>
  <c r="F29" i="3"/>
  <c r="F9" i="3"/>
  <c r="F47" i="3"/>
  <c r="F35" i="3"/>
  <c r="G79" i="3"/>
  <c r="H62" i="3"/>
  <c r="P12" i="3"/>
  <c r="V12" i="3"/>
  <c r="U12" i="3"/>
  <c r="Q12" i="3"/>
  <c r="H12" i="3"/>
  <c r="U62" i="3"/>
  <c r="Q62" i="3"/>
  <c r="P62" i="3"/>
  <c r="V62" i="3"/>
  <c r="Q60" i="3"/>
  <c r="P60" i="3"/>
  <c r="V60" i="3"/>
  <c r="U60" i="3"/>
  <c r="V34" i="3"/>
  <c r="U34" i="3"/>
  <c r="Q34" i="3"/>
  <c r="P34" i="3"/>
  <c r="V75" i="3"/>
  <c r="U75" i="3"/>
  <c r="Q75" i="3"/>
  <c r="P75" i="3"/>
  <c r="V72" i="3"/>
  <c r="U72" i="3"/>
  <c r="H72" i="3"/>
  <c r="P72" i="3"/>
  <c r="Q72" i="3"/>
  <c r="P25" i="3"/>
  <c r="V25" i="3"/>
  <c r="U25" i="3"/>
  <c r="Q25" i="3"/>
  <c r="V37" i="3"/>
  <c r="U37" i="3"/>
  <c r="Q37" i="3"/>
  <c r="P37" i="3"/>
  <c r="H37" i="3"/>
  <c r="D25" i="3"/>
  <c r="E88" i="3"/>
  <c r="E27" i="3"/>
  <c r="E46" i="3"/>
  <c r="F10" i="3"/>
  <c r="G12" i="3"/>
  <c r="G9" i="3"/>
  <c r="G47" i="3"/>
  <c r="G35" i="3"/>
  <c r="H38" i="3"/>
  <c r="H95" i="3"/>
  <c r="H33" i="3"/>
  <c r="Q61" i="3"/>
  <c r="U61" i="3"/>
  <c r="V61" i="3"/>
  <c r="P61" i="3"/>
  <c r="V86" i="3"/>
  <c r="U86" i="3"/>
  <c r="Q86" i="3"/>
  <c r="P86" i="3"/>
  <c r="V26" i="3"/>
  <c r="U26" i="3"/>
  <c r="P26" i="3"/>
  <c r="Q26" i="3"/>
  <c r="Q5" i="3"/>
  <c r="U5" i="3"/>
  <c r="P5" i="3"/>
  <c r="V5" i="3"/>
  <c r="P29" i="3"/>
  <c r="V29" i="3"/>
  <c r="U29" i="3"/>
  <c r="H29" i="3"/>
  <c r="V81" i="3"/>
  <c r="U81" i="3"/>
  <c r="Q81" i="3"/>
  <c r="P81" i="3"/>
  <c r="Q102" i="3"/>
  <c r="V102" i="3"/>
  <c r="U102" i="3"/>
  <c r="V82" i="3"/>
  <c r="U82" i="3"/>
  <c r="Q82" i="3"/>
  <c r="P82" i="3"/>
  <c r="D15" i="3"/>
  <c r="D81" i="3"/>
  <c r="D95" i="3"/>
  <c r="D34" i="3"/>
  <c r="E25" i="3"/>
  <c r="F88" i="3"/>
  <c r="F27" i="3"/>
  <c r="F46" i="3"/>
  <c r="G10" i="3"/>
  <c r="G5" i="3"/>
  <c r="G61" i="3"/>
  <c r="G102" i="3"/>
  <c r="H77" i="3"/>
  <c r="H26" i="3"/>
  <c r="E15" i="3"/>
  <c r="E81" i="3"/>
  <c r="E95" i="3"/>
  <c r="E34" i="3"/>
  <c r="F25" i="3"/>
  <c r="G88" i="3"/>
  <c r="G27" i="3"/>
  <c r="G46" i="3"/>
  <c r="H6" i="3"/>
  <c r="H91" i="3"/>
  <c r="AU700" i="2"/>
  <c r="AT643" i="2"/>
  <c r="AT711" i="2"/>
  <c r="AS718" i="2"/>
  <c r="AS115" i="2"/>
  <c r="AS531" i="2"/>
  <c r="AS216" i="2"/>
  <c r="AS661" i="2"/>
  <c r="AS386" i="2"/>
  <c r="AS543" i="2"/>
  <c r="AS461" i="2"/>
  <c r="AS565" i="2"/>
  <c r="AS201" i="2"/>
  <c r="AS86" i="2"/>
  <c r="AS66" i="2"/>
  <c r="AS556" i="2"/>
  <c r="AS471" i="2"/>
  <c r="AS482" i="2"/>
  <c r="AS501" i="2"/>
  <c r="AS566" i="2"/>
  <c r="AS430" i="2"/>
  <c r="AS396" i="2"/>
  <c r="AS56" i="2"/>
  <c r="AS34" i="2"/>
  <c r="AS479" i="2"/>
  <c r="AS538" i="2"/>
  <c r="AS335" i="2"/>
  <c r="AS510" i="2"/>
  <c r="AS96" i="2"/>
  <c r="AS502" i="2"/>
  <c r="AS495" i="2"/>
  <c r="AT700" i="2"/>
  <c r="AT587" i="2"/>
  <c r="AT730" i="2"/>
  <c r="AT322" i="2"/>
  <c r="AT328" i="2"/>
  <c r="AT350" i="2"/>
  <c r="AT610" i="2"/>
  <c r="AT403" i="2"/>
  <c r="AS678" i="2"/>
  <c r="AS585" i="2"/>
  <c r="AS708" i="2"/>
  <c r="AS251" i="2"/>
  <c r="AS532" i="2"/>
  <c r="AS608" i="2"/>
  <c r="AS144" i="2"/>
  <c r="AS166" i="2"/>
  <c r="AS676" i="2"/>
  <c r="AS357" i="2"/>
  <c r="AS126" i="2"/>
  <c r="AS571" i="2"/>
  <c r="AS89" i="2"/>
  <c r="AS334" i="2"/>
  <c r="AS109" i="2"/>
  <c r="AR474" i="2"/>
  <c r="AS474" i="2"/>
  <c r="AR550" i="2"/>
  <c r="AS550" i="2"/>
  <c r="AS669" i="2"/>
  <c r="AS667" i="2"/>
  <c r="AS128" i="2"/>
  <c r="AS318" i="2"/>
  <c r="AR540" i="2"/>
  <c r="AS540" i="2"/>
  <c r="AR257" i="2"/>
  <c r="AS257" i="2"/>
  <c r="AR227" i="2"/>
  <c r="AS227" i="2"/>
  <c r="AR460" i="2"/>
  <c r="AS460" i="2"/>
  <c r="AR302" i="2"/>
  <c r="AS302" i="2"/>
  <c r="AR93" i="2"/>
  <c r="AS93" i="2"/>
  <c r="AS416" i="2"/>
  <c r="AR49" i="2"/>
  <c r="AS49" i="2"/>
  <c r="AR605" i="2"/>
  <c r="AS605" i="2"/>
  <c r="AS717" i="2"/>
  <c r="AR312" i="2"/>
  <c r="AS312" i="2"/>
  <c r="AR11" i="2"/>
  <c r="AS11" i="2"/>
  <c r="AR379" i="2"/>
  <c r="AS379" i="2"/>
  <c r="AR186" i="2"/>
  <c r="AS186" i="2"/>
  <c r="AS582" i="2"/>
  <c r="AR41" i="2"/>
  <c r="AS41" i="2"/>
  <c r="AR18" i="2"/>
  <c r="AS18" i="2"/>
  <c r="AR680" i="2"/>
  <c r="AS680" i="2"/>
  <c r="AR170" i="2"/>
  <c r="AS170" i="2"/>
  <c r="AR47" i="2"/>
  <c r="AS47" i="2"/>
  <c r="AR448" i="2"/>
  <c r="AS448" i="2"/>
  <c r="AR397" i="2"/>
  <c r="AS397" i="2"/>
  <c r="AR94" i="2"/>
  <c r="AS94" i="2"/>
  <c r="AR340" i="2"/>
  <c r="AS340" i="2"/>
  <c r="AR24" i="2"/>
  <c r="AS24" i="2"/>
  <c r="AR136" i="2"/>
  <c r="AS136" i="2"/>
  <c r="AR195" i="2"/>
  <c r="AS195" i="2"/>
  <c r="AR327" i="2"/>
  <c r="AS327" i="2"/>
  <c r="AR367" i="2"/>
  <c r="AS367" i="2"/>
  <c r="AS679" i="2"/>
  <c r="AR387" i="2"/>
  <c r="AS387" i="2"/>
  <c r="AR21" i="2"/>
  <c r="AS21" i="2"/>
  <c r="AS724" i="2"/>
  <c r="AS687" i="2"/>
  <c r="AR344" i="2"/>
  <c r="AS344" i="2"/>
  <c r="AR520" i="2"/>
  <c r="AS520" i="2"/>
  <c r="AS637" i="2"/>
  <c r="AR14" i="2"/>
  <c r="AS14" i="2"/>
  <c r="AR204" i="2"/>
  <c r="AS204" i="2"/>
  <c r="AS720" i="2"/>
  <c r="AR133" i="2"/>
  <c r="AS133" i="2"/>
  <c r="AR32" i="2"/>
  <c r="AS32" i="2"/>
  <c r="AR279" i="2"/>
  <c r="AS279" i="2"/>
  <c r="AR74" i="2"/>
  <c r="AS74" i="2"/>
  <c r="AR39" i="2"/>
  <c r="AS39" i="2"/>
  <c r="AS622" i="2"/>
  <c r="AS197" i="2"/>
  <c r="AR164" i="2"/>
  <c r="AS164" i="2"/>
  <c r="AR113" i="2"/>
  <c r="AS113" i="2"/>
  <c r="AR143" i="2"/>
  <c r="AS143" i="2"/>
  <c r="AR13" i="2"/>
  <c r="AS13" i="2"/>
  <c r="AR670" i="2"/>
  <c r="AS670" i="2"/>
  <c r="AS512" i="2"/>
  <c r="AS331" i="2"/>
  <c r="AS683" i="2"/>
  <c r="AS409" i="2"/>
  <c r="AS544" i="2"/>
  <c r="AS351" i="2"/>
  <c r="AS193" i="2"/>
  <c r="AS551" i="2"/>
  <c r="AS545" i="2"/>
  <c r="AS88" i="2"/>
  <c r="AS27" i="2"/>
  <c r="AS432" i="2"/>
  <c r="AS493" i="2"/>
  <c r="AS198" i="2"/>
  <c r="AS449" i="2"/>
  <c r="AS730" i="2"/>
  <c r="AS706" i="2"/>
  <c r="AS488" i="2"/>
  <c r="AS181" i="2"/>
  <c r="AS29" i="2"/>
  <c r="AS67" i="2"/>
  <c r="AS277" i="2"/>
  <c r="AS649" i="2"/>
  <c r="AS192" i="2"/>
  <c r="AS618" i="2"/>
  <c r="AS171" i="2"/>
  <c r="AS528" i="2"/>
  <c r="AS368" i="2"/>
  <c r="AS209" i="2"/>
  <c r="AS70" i="2"/>
  <c r="AS200" i="2"/>
  <c r="AS10" i="2"/>
  <c r="AS100" i="2"/>
  <c r="AS494" i="2"/>
  <c r="AS336" i="2"/>
  <c r="AS319" i="2"/>
  <c r="AS252" i="2"/>
  <c r="AS40" i="2"/>
  <c r="AS419" i="2"/>
  <c r="AS361" i="2"/>
  <c r="AS465" i="2"/>
  <c r="AS229" i="2"/>
  <c r="AS274" i="2"/>
  <c r="AS189" i="2"/>
  <c r="AS73" i="2"/>
  <c r="AS408" i="2"/>
  <c r="AS124" i="2"/>
  <c r="AS630" i="2"/>
  <c r="AS671" i="2"/>
  <c r="AS110" i="2"/>
  <c r="AS69" i="2"/>
  <c r="AS9" i="2"/>
  <c r="AR576" i="2"/>
  <c r="AS576" i="2"/>
  <c r="AS350" i="2"/>
  <c r="AS453" i="2"/>
  <c r="AS570" i="2"/>
  <c r="AS306" i="2"/>
  <c r="AS496" i="2"/>
  <c r="AS581" i="2"/>
  <c r="AS513" i="2"/>
  <c r="AS665" i="2"/>
  <c r="AS356" i="2"/>
  <c r="AS560" i="2"/>
  <c r="AS117" i="2"/>
  <c r="AS468" i="2"/>
  <c r="AS578" i="2"/>
  <c r="AT713" i="2"/>
  <c r="AT332" i="2"/>
  <c r="AT483" i="2"/>
  <c r="AT693" i="2"/>
  <c r="AT656" i="2"/>
  <c r="AT140" i="2"/>
  <c r="AT238" i="2"/>
  <c r="AT470" i="2"/>
  <c r="AT697" i="2"/>
  <c r="AT329" i="2"/>
  <c r="AT651" i="2"/>
  <c r="AT435" i="2"/>
  <c r="AT636" i="2"/>
  <c r="AT476" i="2"/>
  <c r="AT276" i="2"/>
  <c r="AT75" i="2"/>
  <c r="AT363" i="2"/>
  <c r="AT517" i="2"/>
  <c r="AT248" i="2"/>
  <c r="AT664" i="2"/>
  <c r="AT317" i="2"/>
  <c r="AT552" i="2"/>
  <c r="AS403" i="2"/>
  <c r="AS694" i="2"/>
  <c r="AS85" i="2"/>
  <c r="AS595" i="2"/>
  <c r="AS23" i="2"/>
  <c r="AS659" i="2"/>
  <c r="AS469" i="2"/>
  <c r="AS668" i="2"/>
  <c r="AS472" i="2"/>
  <c r="AS635" i="2"/>
  <c r="AS19" i="2"/>
  <c r="AS225" i="2"/>
  <c r="AS489" i="2"/>
  <c r="AS273" i="2"/>
  <c r="AT677" i="2"/>
  <c r="AS722" i="2"/>
  <c r="AS712" i="2"/>
  <c r="AS674" i="2"/>
  <c r="AS226" i="2"/>
  <c r="AS272" i="2"/>
  <c r="AS259" i="2"/>
  <c r="AS574" i="2"/>
  <c r="AS314" i="2"/>
  <c r="AS577" i="2"/>
  <c r="AS641" i="2"/>
  <c r="AS138" i="2"/>
  <c r="AS232" i="2"/>
  <c r="AS145" i="2"/>
  <c r="AS155" i="2"/>
  <c r="AS612" i="2"/>
  <c r="AS107" i="2"/>
  <c r="AS598" i="2"/>
  <c r="AS22" i="2"/>
  <c r="AS607" i="2"/>
  <c r="AS8" i="2"/>
  <c r="AS97" i="2"/>
  <c r="AS399" i="2"/>
  <c r="AS101" i="2"/>
  <c r="AS535" i="2"/>
  <c r="AS473" i="2"/>
  <c r="AS413" i="2"/>
  <c r="AS346" i="2"/>
  <c r="AS322" i="2"/>
  <c r="AS621" i="2"/>
  <c r="AS304" i="2"/>
  <c r="AS174" i="2"/>
  <c r="AS458" i="2"/>
  <c r="AS686" i="2"/>
  <c r="AS625" i="2"/>
  <c r="AS265" i="2"/>
  <c r="AS539" i="2"/>
  <c r="AS207" i="2"/>
  <c r="AS705" i="2"/>
  <c r="AS457" i="2"/>
  <c r="AS533" i="2"/>
  <c r="AS68" i="2"/>
  <c r="AT295" i="2"/>
  <c r="AS643" i="2"/>
  <c r="AS236" i="2"/>
  <c r="AS295" i="2"/>
  <c r="AS677" i="2"/>
  <c r="AS693" i="2"/>
  <c r="AS656" i="2"/>
  <c r="AS140" i="2"/>
  <c r="AS238" i="2"/>
  <c r="AS470" i="2"/>
  <c r="AS697" i="2"/>
  <c r="AS329" i="2"/>
  <c r="AS651" i="2"/>
  <c r="AS584" i="2"/>
  <c r="AS337" i="2"/>
  <c r="AS609" i="2"/>
  <c r="AS546" i="2"/>
  <c r="AS394" i="2"/>
  <c r="AS6" i="2"/>
  <c r="AS701" i="2"/>
  <c r="AS345" i="2"/>
  <c r="AS462" i="2"/>
  <c r="AS653" i="2"/>
  <c r="AS411" i="2"/>
  <c r="AS233" i="2"/>
  <c r="AS700" i="2"/>
  <c r="AS610" i="2"/>
  <c r="AS623" i="2"/>
  <c r="AS90" i="2"/>
  <c r="AS12" i="2"/>
  <c r="AS234" i="2"/>
  <c r="AS626" i="2"/>
  <c r="AS463" i="2"/>
  <c r="AS275" i="2"/>
  <c r="AS451" i="2"/>
  <c r="AS222" i="2"/>
  <c r="AS77" i="2"/>
  <c r="AS429" i="2"/>
  <c r="AS116" i="2"/>
  <c r="AT236" i="2"/>
  <c r="AS483" i="2"/>
  <c r="AS681" i="2"/>
  <c r="AS691" i="2"/>
  <c r="AS388" i="2"/>
  <c r="AS400" i="2"/>
  <c r="AS684" i="2"/>
  <c r="AS224" i="2"/>
  <c r="AS414" i="2"/>
  <c r="AS604" i="2"/>
  <c r="AS425" i="2"/>
  <c r="AS704" i="2"/>
  <c r="AS729" i="2"/>
  <c r="AS405" i="2"/>
  <c r="AS333" i="2"/>
  <c r="AS235" i="2"/>
  <c r="AS122" i="2"/>
  <c r="AS175" i="2"/>
  <c r="AS167" i="2"/>
  <c r="AS497" i="2"/>
  <c r="AS338" i="2"/>
  <c r="AS360" i="2"/>
  <c r="AS237" i="2"/>
  <c r="AS616" i="2"/>
  <c r="AS627" i="2"/>
  <c r="AS141" i="2"/>
  <c r="AS506" i="2"/>
  <c r="AS30" i="2"/>
  <c r="AS58" i="2"/>
  <c r="AS599" i="2"/>
  <c r="AS365" i="2"/>
  <c r="AS300" i="2"/>
  <c r="AS78" i="2"/>
  <c r="AS332" i="2"/>
  <c r="AS660" i="2"/>
  <c r="AS688" i="2"/>
  <c r="AS675" i="2"/>
  <c r="AS644" i="2"/>
  <c r="AS696" i="2"/>
  <c r="AS525" i="2"/>
  <c r="AS393" i="2"/>
  <c r="AS631" i="2"/>
  <c r="AS187" i="2"/>
  <c r="AS292" i="2"/>
  <c r="AS695" i="2"/>
  <c r="AS375" i="2"/>
  <c r="AS52" i="2"/>
  <c r="AS339" i="2"/>
  <c r="AS305" i="2"/>
  <c r="AS349" i="2"/>
  <c r="AS20" i="2"/>
  <c r="AS485" i="2"/>
  <c r="AS434" i="2"/>
  <c r="AS587" i="2"/>
  <c r="AS103" i="2"/>
  <c r="AS377" i="2"/>
  <c r="AS503" i="2"/>
  <c r="AS191" i="2"/>
  <c r="AS721" i="2"/>
  <c r="AS673" i="2"/>
  <c r="AS662" i="2"/>
  <c r="AS151" i="2"/>
  <c r="AS439" i="2"/>
  <c r="AS98" i="2"/>
  <c r="AS534" i="2"/>
  <c r="AS2" i="2"/>
  <c r="AS35" i="2"/>
  <c r="AS713" i="2"/>
  <c r="AS633" i="2"/>
  <c r="AS611" i="2"/>
  <c r="AS298" i="2"/>
  <c r="AS541" i="2"/>
  <c r="AS555" i="2"/>
  <c r="AS428" i="2"/>
  <c r="AS568" i="2"/>
  <c r="AS354" i="2"/>
  <c r="AS682" i="2"/>
  <c r="AS296" i="2"/>
  <c r="AS548" i="2"/>
  <c r="AS190" i="2"/>
  <c r="AS454" i="2"/>
  <c r="AS500" i="2"/>
  <c r="AS316" i="2"/>
  <c r="AS247" i="2"/>
  <c r="AS634" i="2"/>
  <c r="AS699" i="2"/>
  <c r="AS328" i="2"/>
  <c r="AS553" i="2"/>
  <c r="AS424" i="2"/>
  <c r="AS206" i="2"/>
  <c r="AS382" i="2"/>
  <c r="AS475" i="2"/>
  <c r="AS266" i="2"/>
  <c r="AS355" i="2"/>
  <c r="AS719" i="2"/>
  <c r="AS43" i="2"/>
  <c r="AS120" i="2"/>
  <c r="AS564" i="2"/>
  <c r="AS281" i="2"/>
  <c r="AS498" i="2"/>
  <c r="AS711" i="2"/>
  <c r="AS36" i="2"/>
  <c r="AS269" i="2"/>
  <c r="AS402" i="2"/>
  <c r="AS240" i="2"/>
  <c r="AS45" i="2"/>
  <c r="AS391" i="2"/>
  <c r="AS80" i="2"/>
  <c r="AS95" i="2"/>
  <c r="AS287" i="2"/>
  <c r="AS522" i="2"/>
  <c r="AS72" i="2"/>
  <c r="AS262" i="2"/>
  <c r="AS308" i="2"/>
  <c r="AS725" i="2"/>
  <c r="AS38" i="2"/>
  <c r="AS647" i="2"/>
  <c r="AS218" i="2"/>
  <c r="AS309" i="2"/>
  <c r="AS261" i="2"/>
  <c r="AS406" i="2"/>
  <c r="AS478" i="2"/>
  <c r="AS613" i="2"/>
  <c r="AS278" i="2"/>
  <c r="AS507" i="2"/>
  <c r="AS732" i="2"/>
  <c r="AS383" i="2"/>
  <c r="AS31" i="2"/>
  <c r="AS62" i="2"/>
  <c r="AS310" i="2"/>
  <c r="AS398" i="2"/>
  <c r="AS217" i="2"/>
  <c r="AS602" i="2"/>
  <c r="AS16" i="2"/>
  <c r="AS447" i="2"/>
  <c r="AS114" i="2"/>
  <c r="AS165" i="2"/>
  <c r="AS588" i="2"/>
  <c r="AS148" i="2"/>
  <c r="AS50" i="2"/>
  <c r="AS169" i="2"/>
  <c r="AS159" i="2"/>
  <c r="AS526" i="2"/>
  <c r="AS423" i="2"/>
  <c r="AS127" i="2"/>
  <c r="AS436" i="2"/>
  <c r="AS638" i="2"/>
  <c r="AT681" i="2"/>
  <c r="AT691" i="2"/>
  <c r="AT388" i="2"/>
  <c r="AT420" i="2"/>
  <c r="AT601" i="2"/>
  <c r="AT515" i="2"/>
  <c r="AT445" i="2"/>
  <c r="AT446" i="2"/>
  <c r="AT112" i="2"/>
  <c r="AT707" i="2"/>
  <c r="AT203" i="2"/>
  <c r="AT303" i="2"/>
  <c r="AT401" i="2"/>
  <c r="AT104" i="2"/>
  <c r="AT83" i="2"/>
  <c r="AT289" i="2"/>
  <c r="AT480" i="2"/>
  <c r="AT579" i="2"/>
  <c r="AT212" i="2"/>
  <c r="AT504" i="2"/>
  <c r="AT168" i="2"/>
  <c r="AT554" i="2"/>
  <c r="AT438" i="2"/>
  <c r="AT359" i="2"/>
  <c r="AT505" i="2"/>
  <c r="AT624" i="2"/>
  <c r="AT239" i="2"/>
  <c r="AS435" i="2"/>
  <c r="AS636" i="2"/>
  <c r="AS476" i="2"/>
  <c r="AS276" i="2"/>
  <c r="AS75" i="2"/>
  <c r="AS363" i="2"/>
  <c r="AS517" i="2"/>
  <c r="AS248" i="2"/>
  <c r="AS664" i="2"/>
  <c r="AS105" i="2"/>
  <c r="AS558" i="2"/>
  <c r="AS176" i="2"/>
  <c r="AS614" i="2"/>
  <c r="AS317" i="2"/>
  <c r="AS552" i="2"/>
  <c r="AS537" i="2"/>
  <c r="AS642" i="2"/>
  <c r="AS395" i="2"/>
  <c r="AS640" i="2"/>
  <c r="AS373" i="2"/>
  <c r="AS731" i="2"/>
  <c r="AS146" i="2"/>
  <c r="AS121" i="2"/>
  <c r="AS441" i="2"/>
  <c r="AS372" i="2"/>
  <c r="AS418" i="2"/>
  <c r="AS371" i="2"/>
  <c r="AS119" i="2"/>
  <c r="AS702" i="2"/>
  <c r="AS353" i="2"/>
  <c r="AS600" i="2"/>
  <c r="AS161" i="2"/>
  <c r="AS323" i="2"/>
  <c r="AS710" i="2"/>
  <c r="AS205" i="2"/>
  <c r="AS450" i="2"/>
  <c r="AS230" i="2"/>
  <c r="AS260" i="2"/>
  <c r="AS342" i="2"/>
  <c r="AS299" i="2"/>
  <c r="AS444" i="2"/>
  <c r="AS290" i="2"/>
  <c r="AS330" i="2"/>
  <c r="AS672" i="2"/>
  <c r="AS362" i="2"/>
  <c r="AT660" i="2"/>
  <c r="AT688" i="2"/>
  <c r="AT675" i="2"/>
  <c r="AT644" i="2"/>
  <c r="AT696" i="2"/>
  <c r="AT525" i="2"/>
  <c r="AT516" i="2"/>
  <c r="AT285" i="2"/>
  <c r="AT440" i="2"/>
  <c r="AT437" i="2"/>
  <c r="AT648" i="2"/>
  <c r="AT131" i="2"/>
  <c r="AT380" i="2"/>
  <c r="AT557" i="2"/>
  <c r="AT628" i="2"/>
  <c r="AT241" i="2"/>
  <c r="AT723" i="2"/>
  <c r="AT561" i="2"/>
  <c r="AT590" i="2"/>
  <c r="AT518" i="2"/>
  <c r="AT426" i="2"/>
  <c r="AT655" i="2"/>
  <c r="AT727" i="2"/>
  <c r="AT459" i="2"/>
  <c r="AT271" i="2"/>
  <c r="AT415" i="2"/>
  <c r="AT256" i="2"/>
  <c r="AT491" i="2"/>
  <c r="AT348" i="2"/>
  <c r="AT307" i="2"/>
  <c r="AT51" i="2"/>
  <c r="AT60" i="2"/>
  <c r="AT57" i="2"/>
  <c r="AT452" i="2"/>
  <c r="AT48" i="2"/>
  <c r="AT228" i="2"/>
  <c r="AT42" i="2"/>
  <c r="AT91" i="2"/>
  <c r="AT410" i="2"/>
  <c r="AT92" i="2"/>
  <c r="AS420" i="2"/>
  <c r="AS601" i="2"/>
  <c r="AS515" i="2"/>
  <c r="AS445" i="2"/>
  <c r="AS446" i="2"/>
  <c r="AS112" i="2"/>
  <c r="AS707" i="2"/>
  <c r="AS203" i="2"/>
  <c r="AS303" i="2"/>
  <c r="AS401" i="2"/>
  <c r="AS104" i="2"/>
  <c r="AS83" i="2"/>
  <c r="AS289" i="2"/>
  <c r="AS480" i="2"/>
  <c r="AS579" i="2"/>
  <c r="AS212" i="2"/>
  <c r="AS504" i="2"/>
  <c r="AS168" i="2"/>
  <c r="AS554" i="2"/>
  <c r="AS438" i="2"/>
  <c r="AS359" i="2"/>
  <c r="AS505" i="2"/>
  <c r="AS624" i="2"/>
  <c r="AS239" i="2"/>
  <c r="AS666" i="2"/>
  <c r="AS211" i="2"/>
  <c r="AS142" i="2"/>
  <c r="AS407" i="2"/>
  <c r="AS215" i="2"/>
  <c r="AS663" i="2"/>
  <c r="AS152" i="2"/>
  <c r="AS417" i="2"/>
  <c r="AS160" i="2"/>
  <c r="AS264" i="2"/>
  <c r="AS250" i="2"/>
  <c r="AS185" i="2"/>
  <c r="AS404" i="2"/>
  <c r="AS508" i="2"/>
  <c r="AS132" i="2"/>
  <c r="AS137" i="2"/>
  <c r="AS129" i="2"/>
  <c r="AS690" i="2"/>
  <c r="AS243" i="2"/>
  <c r="AS270" i="2"/>
  <c r="AS37" i="2"/>
  <c r="AS297" i="2"/>
  <c r="AS64" i="2"/>
  <c r="AS81" i="2"/>
  <c r="AS341" i="2"/>
  <c r="AS223" i="2"/>
  <c r="AS59" i="2"/>
  <c r="AS153" i="2"/>
  <c r="AS156" i="2"/>
  <c r="AS87" i="2"/>
  <c r="AS381" i="2"/>
  <c r="AS715" i="2"/>
  <c r="AS139" i="2"/>
  <c r="AS603" i="2"/>
  <c r="AT633" i="2"/>
  <c r="AT611" i="2"/>
  <c r="AT298" i="2"/>
  <c r="AT541" i="2"/>
  <c r="AT555" i="2"/>
  <c r="AT484" i="2"/>
  <c r="AT194" i="2"/>
  <c r="AT284" i="2"/>
  <c r="AT652" i="2"/>
  <c r="AT583" i="2"/>
  <c r="AT123" i="2"/>
  <c r="AT477" i="2"/>
  <c r="AT84" i="2"/>
  <c r="AT692" i="2"/>
  <c r="AT320" i="2"/>
  <c r="AT53" i="2"/>
  <c r="AT511" i="2"/>
  <c r="AT523" i="2"/>
  <c r="AT650" i="2"/>
  <c r="AT366" i="2"/>
  <c r="AT412" i="2"/>
  <c r="AS516" i="2"/>
  <c r="AS285" i="2"/>
  <c r="AS440" i="2"/>
  <c r="AS437" i="2"/>
  <c r="AS648" i="2"/>
  <c r="AS131" i="2"/>
  <c r="AS380" i="2"/>
  <c r="AS557" i="2"/>
  <c r="AS628" i="2"/>
  <c r="AS241" i="2"/>
  <c r="AS723" i="2"/>
  <c r="AS561" i="2"/>
  <c r="AS590" i="2"/>
  <c r="AS518" i="2"/>
  <c r="AS426" i="2"/>
  <c r="AS655" i="2"/>
  <c r="AS727" i="2"/>
  <c r="AS459" i="2"/>
  <c r="AS271" i="2"/>
  <c r="AS415" i="2"/>
  <c r="AS256" i="2"/>
  <c r="AS491" i="2"/>
  <c r="AS348" i="2"/>
  <c r="AS307" i="2"/>
  <c r="AS51" i="2"/>
  <c r="AS60" i="2"/>
  <c r="AS57" i="2"/>
  <c r="AS452" i="2"/>
  <c r="AS48" i="2"/>
  <c r="AS228" i="2"/>
  <c r="AS42" i="2"/>
  <c r="AS91" i="2"/>
  <c r="AS410" i="2"/>
  <c r="AS92" i="2"/>
  <c r="AS499" i="2"/>
  <c r="AS65" i="2"/>
  <c r="AS106" i="2"/>
  <c r="AS389" i="2"/>
  <c r="AS524" i="2"/>
  <c r="AS709" i="2"/>
  <c r="AS573" i="2"/>
  <c r="AS183" i="2"/>
  <c r="AS467" i="2"/>
  <c r="AS231" i="2"/>
  <c r="AS283" i="2"/>
  <c r="AS343" i="2"/>
  <c r="AS620" i="2"/>
  <c r="AS301" i="2"/>
  <c r="AS427" i="2"/>
  <c r="AS658" i="2"/>
  <c r="AS220" i="2"/>
  <c r="AS547" i="2"/>
  <c r="AS559" i="2"/>
  <c r="AS188" i="2"/>
  <c r="AS219" i="2"/>
  <c r="AT689" i="2"/>
  <c r="AT646" i="2"/>
  <c r="AT442" i="2"/>
  <c r="AT597" i="2"/>
  <c r="AT562" i="2"/>
  <c r="AT244" i="2"/>
  <c r="AT703" i="2"/>
  <c r="AT245" i="2"/>
  <c r="AT326" i="2"/>
  <c r="AT542" i="2"/>
  <c r="AT632" i="2"/>
  <c r="AT202" i="2"/>
  <c r="AT214" i="2"/>
  <c r="AT619" i="2"/>
  <c r="AT162" i="2"/>
  <c r="AT55" i="2"/>
  <c r="AT615" i="2"/>
  <c r="AT99" i="2"/>
  <c r="AT431" i="2"/>
  <c r="AT726" i="2"/>
  <c r="AT263" i="2"/>
  <c r="AT111" i="2"/>
  <c r="AT315" i="2"/>
  <c r="AT71" i="2"/>
  <c r="AT3" i="2"/>
  <c r="AT179" i="2"/>
  <c r="AT596" i="2"/>
  <c r="AT221" i="2"/>
  <c r="AT184" i="2"/>
  <c r="AT26" i="2"/>
  <c r="AT384" i="2"/>
  <c r="AT606" i="2"/>
  <c r="AS484" i="2"/>
  <c r="AS194" i="2"/>
  <c r="AS284" i="2"/>
  <c r="AS652" i="2"/>
  <c r="AS583" i="2"/>
  <c r="AS123" i="2"/>
  <c r="AS477" i="2"/>
  <c r="AS84" i="2"/>
  <c r="AS692" i="2"/>
  <c r="AS320" i="2"/>
  <c r="AS53" i="2"/>
  <c r="AS511" i="2"/>
  <c r="AS523" i="2"/>
  <c r="AS650" i="2"/>
  <c r="AS366" i="2"/>
  <c r="AS412" i="2"/>
  <c r="AS33" i="2"/>
  <c r="AS267" i="2"/>
  <c r="AS242" i="2"/>
  <c r="AS433" i="2"/>
  <c r="AS593" i="2"/>
  <c r="AS249" i="2"/>
  <c r="AS589" i="2"/>
  <c r="AS311" i="2"/>
  <c r="AS180" i="2"/>
  <c r="AS255" i="2"/>
  <c r="AS280" i="2"/>
  <c r="AS291" i="2"/>
  <c r="AS324" i="2"/>
  <c r="AS182" i="2"/>
  <c r="AS54" i="2"/>
  <c r="AS102" i="2"/>
  <c r="AS385" i="2"/>
  <c r="AS464" i="2"/>
  <c r="AS28" i="2"/>
  <c r="AS617" i="2"/>
  <c r="AS294" i="2"/>
  <c r="AS530" i="2"/>
  <c r="AS421" i="2"/>
  <c r="AS443" i="2"/>
  <c r="AS61" i="2"/>
  <c r="AS44" i="2"/>
  <c r="AS527" i="2"/>
  <c r="AS358" i="2"/>
  <c r="AS567" i="2"/>
  <c r="AS172" i="2"/>
  <c r="AS213" i="2"/>
  <c r="AS15" i="2"/>
  <c r="AS254" i="2"/>
  <c r="AS514" i="2"/>
  <c r="AS466" i="2"/>
  <c r="AS282" i="2"/>
  <c r="AS25" i="2"/>
  <c r="AS536" i="2"/>
  <c r="AS288" i="2"/>
  <c r="AS325" i="2"/>
  <c r="AT718" i="2"/>
  <c r="AT678" i="2"/>
  <c r="AT393" i="2"/>
  <c r="AT400" i="2"/>
  <c r="AT512" i="2"/>
  <c r="AT465" i="2"/>
  <c r="AT428" i="2"/>
  <c r="AT115" i="2"/>
  <c r="AT107" i="2"/>
  <c r="AT584" i="2"/>
  <c r="AT331" i="2"/>
  <c r="AT685" i="2"/>
  <c r="AT268" i="2"/>
  <c r="AT698" i="2"/>
  <c r="AT352" i="2"/>
  <c r="AT199" i="2"/>
  <c r="AT82" i="2"/>
  <c r="AT639" i="2"/>
  <c r="AT46" i="2"/>
  <c r="AT313" i="2"/>
  <c r="AT258" i="2"/>
  <c r="AT569" i="2"/>
  <c r="AT208" i="2"/>
  <c r="AT572" i="2"/>
  <c r="AT575" i="2"/>
  <c r="AT716" i="2"/>
  <c r="AT487" i="2"/>
  <c r="AT134" i="2"/>
  <c r="AT118" i="2"/>
  <c r="AS689" i="2"/>
  <c r="AS646" i="2"/>
  <c r="AS442" i="2"/>
  <c r="AS597" i="2"/>
  <c r="AS562" i="2"/>
  <c r="AS244" i="2"/>
  <c r="AS703" i="2"/>
  <c r="AS245" i="2"/>
  <c r="AS326" i="2"/>
  <c r="AS542" i="2"/>
  <c r="AS632" i="2"/>
  <c r="AS202" i="2"/>
  <c r="AS214" i="2"/>
  <c r="AS619" i="2"/>
  <c r="AS162" i="2"/>
  <c r="AS55" i="2"/>
  <c r="AS615" i="2"/>
  <c r="AS99" i="2"/>
  <c r="AS431" i="2"/>
  <c r="AS726" i="2"/>
  <c r="AS263" i="2"/>
  <c r="AS111" i="2"/>
  <c r="AS315" i="2"/>
  <c r="AS71" i="2"/>
  <c r="AS3" i="2"/>
  <c r="AS179" i="2"/>
  <c r="AS596" i="2"/>
  <c r="AS221" i="2"/>
  <c r="AS184" i="2"/>
  <c r="AS26" i="2"/>
  <c r="AS384" i="2"/>
  <c r="AS606" i="2"/>
  <c r="AS17" i="2"/>
  <c r="AS509" i="2"/>
  <c r="AS549" i="2"/>
  <c r="AS654" i="2"/>
  <c r="AS580" i="2"/>
  <c r="AS586" i="2"/>
  <c r="AS210" i="2"/>
  <c r="AS5" i="2"/>
  <c r="AS177" i="2"/>
  <c r="AS196" i="2"/>
  <c r="AS563" i="2"/>
  <c r="AS422" i="2"/>
  <c r="AS158" i="2"/>
  <c r="AS157" i="2"/>
  <c r="AS529" i="2"/>
  <c r="AS378" i="2"/>
  <c r="AS7" i="2"/>
  <c r="AS163" i="2"/>
  <c r="AS347" i="2"/>
  <c r="AS149" i="2"/>
  <c r="AS286" i="2"/>
  <c r="AS293" i="2"/>
  <c r="AS370" i="2"/>
  <c r="AS154" i="2"/>
  <c r="AS594" i="2"/>
  <c r="AS253" i="2"/>
  <c r="AS108" i="2"/>
  <c r="AS369" i="2"/>
  <c r="AS147" i="2"/>
  <c r="AT683" i="2"/>
  <c r="AT531" i="2"/>
  <c r="AT585" i="2"/>
  <c r="AT631" i="2"/>
  <c r="AT471" i="2"/>
  <c r="AT568" i="2"/>
  <c r="AT684" i="2"/>
  <c r="AT229" i="2"/>
  <c r="AT598" i="2"/>
  <c r="AT337" i="2"/>
  <c r="AT409" i="2"/>
  <c r="AT216" i="2"/>
  <c r="AT708" i="2"/>
  <c r="AT187" i="2"/>
  <c r="AT482" i="2"/>
  <c r="AT224" i="2"/>
  <c r="AS685" i="2"/>
  <c r="AS268" i="2"/>
  <c r="AS698" i="2"/>
  <c r="AS352" i="2"/>
  <c r="AS199" i="2"/>
  <c r="AS82" i="2"/>
  <c r="AS639" i="2"/>
  <c r="AS46" i="2"/>
  <c r="AS313" i="2"/>
  <c r="AS258" i="2"/>
  <c r="AS569" i="2"/>
  <c r="AS208" i="2"/>
  <c r="AS572" i="2"/>
  <c r="AS575" i="2"/>
  <c r="AS716" i="2"/>
  <c r="AS487" i="2"/>
  <c r="AS134" i="2"/>
  <c r="AS118" i="2"/>
  <c r="AS492" i="2"/>
  <c r="AS76" i="2"/>
  <c r="AS178" i="2"/>
  <c r="AS728" i="2"/>
  <c r="AS456" i="2"/>
  <c r="AS150" i="2"/>
  <c r="AS455" i="2"/>
  <c r="AS481" i="2"/>
  <c r="AS521" i="2"/>
  <c r="AS592" i="2"/>
  <c r="AS321" i="2"/>
  <c r="AS490" i="2"/>
  <c r="AS390" i="2"/>
  <c r="AS714" i="2"/>
  <c r="AS130" i="2"/>
  <c r="AS376" i="2"/>
  <c r="AS246" i="2"/>
  <c r="AS645" i="2"/>
  <c r="AS629" i="2"/>
  <c r="AS79" i="2"/>
  <c r="AS63" i="2"/>
  <c r="AS374" i="2"/>
  <c r="AS486" i="2"/>
  <c r="AS125" i="2"/>
  <c r="AS519" i="2"/>
  <c r="AS4" i="2"/>
  <c r="AS364" i="2"/>
  <c r="AS173" i="2"/>
  <c r="AS591" i="2"/>
  <c r="AS135" i="2"/>
  <c r="AS392" i="2"/>
  <c r="AS657" i="2"/>
  <c r="AT704" i="2"/>
  <c r="AT545" i="2"/>
  <c r="AT701" i="2"/>
  <c r="AT399" i="2"/>
  <c r="AT166" i="2"/>
  <c r="AT339" i="2"/>
  <c r="AT396" i="2"/>
  <c r="AT630" i="2"/>
  <c r="AT729" i="2"/>
  <c r="AT454" i="2"/>
  <c r="AT88" i="2"/>
  <c r="AT345" i="2"/>
  <c r="AT101" i="2"/>
  <c r="AT676" i="2"/>
  <c r="AT305" i="2"/>
  <c r="AT56" i="2"/>
  <c r="AT671" i="2"/>
  <c r="AT405" i="2"/>
  <c r="AT500" i="2"/>
  <c r="AT27" i="2"/>
  <c r="AT462" i="2"/>
  <c r="AT535" i="2"/>
  <c r="AT357" i="2"/>
  <c r="AT349" i="2"/>
  <c r="AT34" i="2"/>
  <c r="AT110" i="2"/>
  <c r="AT333" i="2"/>
  <c r="AT316" i="2"/>
  <c r="AT432" i="2"/>
  <c r="AT653" i="2"/>
  <c r="AT473" i="2"/>
  <c r="AT126" i="2"/>
  <c r="AT20" i="2"/>
  <c r="AT479" i="2"/>
  <c r="AT235" i="2"/>
  <c r="AT576" i="2"/>
  <c r="AT699" i="2"/>
  <c r="AT474" i="2"/>
  <c r="AT550" i="2"/>
  <c r="AT669" i="2"/>
  <c r="AT667" i="2"/>
  <c r="AT128" i="2"/>
  <c r="AT318" i="2"/>
  <c r="AT540" i="2"/>
  <c r="AT257" i="2"/>
  <c r="AT227" i="2"/>
  <c r="AT460" i="2"/>
  <c r="AT302" i="2"/>
  <c r="AT93" i="2"/>
  <c r="AT416" i="2"/>
  <c r="AT49" i="2"/>
  <c r="AT605" i="2"/>
  <c r="AT717" i="2"/>
  <c r="AT312" i="2"/>
  <c r="AT11" i="2"/>
  <c r="AT379" i="2"/>
  <c r="AT186" i="2"/>
  <c r="AT582" i="2"/>
  <c r="AT41" i="2"/>
  <c r="AT18" i="2"/>
  <c r="AT680" i="2"/>
  <c r="AT170" i="2"/>
  <c r="AT47" i="2"/>
  <c r="AT448" i="2"/>
  <c r="AT397" i="2"/>
  <c r="AT94" i="2"/>
  <c r="AT340" i="2"/>
  <c r="AT24" i="2"/>
  <c r="AT136" i="2"/>
  <c r="AT195" i="2"/>
  <c r="AT327" i="2"/>
  <c r="AT367" i="2"/>
  <c r="AT679" i="2"/>
  <c r="AT387" i="2"/>
  <c r="AT21" i="2"/>
  <c r="AT724" i="2"/>
  <c r="AT687" i="2"/>
  <c r="AT344" i="2"/>
  <c r="AT520" i="2"/>
  <c r="AT637" i="2"/>
  <c r="AT14" i="2"/>
  <c r="AT204" i="2"/>
  <c r="AT720" i="2"/>
  <c r="AT133" i="2"/>
  <c r="AT32" i="2"/>
  <c r="AT279" i="2"/>
  <c r="AT74" i="2"/>
  <c r="AT39" i="2"/>
  <c r="AT622" i="2"/>
  <c r="AT197" i="2"/>
  <c r="AT164" i="2"/>
  <c r="AT113" i="2"/>
  <c r="AT143" i="2"/>
  <c r="AT13" i="2"/>
  <c r="AT670" i="2"/>
  <c r="AT497" i="2"/>
  <c r="AT103" i="2"/>
  <c r="AT706" i="2"/>
  <c r="AT621" i="2"/>
  <c r="AT553" i="2"/>
  <c r="AT453" i="2"/>
  <c r="AT623" i="2"/>
  <c r="AT694" i="2"/>
  <c r="AT338" i="2"/>
  <c r="AT377" i="2"/>
  <c r="AT488" i="2"/>
  <c r="AT304" i="2"/>
  <c r="AT424" i="2"/>
  <c r="AT570" i="2"/>
  <c r="AT90" i="2"/>
  <c r="AT85" i="2"/>
  <c r="AT360" i="2"/>
  <c r="AT503" i="2"/>
  <c r="AT181" i="2"/>
  <c r="AT174" i="2"/>
  <c r="AT306" i="2"/>
  <c r="AT206" i="2"/>
  <c r="AT12" i="2"/>
  <c r="AT237" i="2"/>
  <c r="AT595" i="2"/>
  <c r="AT29" i="2"/>
  <c r="AT67" i="2"/>
  <c r="AT277" i="2"/>
  <c r="AT649" i="2"/>
  <c r="AT191" i="2"/>
  <c r="AT458" i="2"/>
  <c r="AT192" i="2"/>
  <c r="AT496" i="2"/>
  <c r="AT382" i="2"/>
  <c r="AT23" i="2"/>
  <c r="AT616" i="2"/>
  <c r="AT234" i="2"/>
  <c r="AT618" i="2"/>
  <c r="AT171" i="2"/>
  <c r="AT528" i="2"/>
  <c r="AT368" i="2"/>
  <c r="AT209" i="2"/>
  <c r="AT70" i="2"/>
  <c r="AT200" i="2"/>
  <c r="AT10" i="2"/>
  <c r="AT100" i="2"/>
  <c r="AT494" i="2"/>
  <c r="AT336" i="2"/>
  <c r="AT319" i="2"/>
  <c r="AT252" i="2"/>
  <c r="AT40" i="2"/>
  <c r="AT419" i="2"/>
  <c r="AT361" i="2"/>
  <c r="AU587" i="2"/>
  <c r="AT721" i="2"/>
  <c r="AT659" i="2"/>
  <c r="AT475" i="2"/>
  <c r="AT627" i="2"/>
  <c r="AT686" i="2"/>
  <c r="AT581" i="2"/>
  <c r="AT626" i="2"/>
  <c r="AT673" i="2"/>
  <c r="AT469" i="2"/>
  <c r="AT266" i="2"/>
  <c r="AT141" i="2"/>
  <c r="AT625" i="2"/>
  <c r="AT513" i="2"/>
  <c r="AT463" i="2"/>
  <c r="AT662" i="2"/>
  <c r="AT668" i="2"/>
  <c r="AT355" i="2"/>
  <c r="AT506" i="2"/>
  <c r="AT265" i="2"/>
  <c r="AT665" i="2"/>
  <c r="AT275" i="2"/>
  <c r="AT151" i="2"/>
  <c r="AT472" i="2"/>
  <c r="AT719" i="2"/>
  <c r="AT30" i="2"/>
  <c r="AT539" i="2"/>
  <c r="AT356" i="2"/>
  <c r="AT451" i="2"/>
  <c r="AT439" i="2"/>
  <c r="AT635" i="2"/>
  <c r="AT43" i="2"/>
  <c r="AT58" i="2"/>
  <c r="AT207" i="2"/>
  <c r="AT560" i="2"/>
  <c r="AT222" i="2"/>
  <c r="AT98" i="2"/>
  <c r="AT19" i="2"/>
  <c r="AT120" i="2"/>
  <c r="AT599" i="2"/>
  <c r="AT705" i="2"/>
  <c r="AT117" i="2"/>
  <c r="AT534" i="2"/>
  <c r="AT225" i="2"/>
  <c r="AT564" i="2"/>
  <c r="AT77" i="2"/>
  <c r="AT365" i="2"/>
  <c r="AT457" i="2"/>
  <c r="AT468" i="2"/>
  <c r="AT489" i="2"/>
  <c r="AT2" i="2"/>
  <c r="AT429" i="2"/>
  <c r="AT300" i="2"/>
  <c r="AT533" i="2"/>
  <c r="AT281" i="2"/>
  <c r="AT578" i="2"/>
  <c r="AT273" i="2"/>
  <c r="AT35" i="2"/>
  <c r="AT116" i="2"/>
  <c r="AT78" i="2"/>
  <c r="AT68" i="2"/>
  <c r="AT498" i="2"/>
  <c r="AT722" i="2"/>
  <c r="AT712" i="2"/>
  <c r="AT674" i="2"/>
  <c r="AT226" i="2"/>
  <c r="AT272" i="2"/>
  <c r="AT259" i="2"/>
  <c r="AT574" i="2"/>
  <c r="AT314" i="2"/>
  <c r="AT577" i="2"/>
  <c r="AT641" i="2"/>
  <c r="AT138" i="2"/>
  <c r="AT232" i="2"/>
  <c r="AT145" i="2"/>
  <c r="AT155" i="2"/>
  <c r="AT36" i="2"/>
  <c r="AT269" i="2"/>
  <c r="AT402" i="2"/>
  <c r="AT240" i="2"/>
  <c r="AT45" i="2"/>
  <c r="AT391" i="2"/>
  <c r="AT80" i="2"/>
  <c r="AT95" i="2"/>
  <c r="AT287" i="2"/>
  <c r="AT522" i="2"/>
  <c r="AT72" i="2"/>
  <c r="AT262" i="2"/>
  <c r="AT308" i="2"/>
  <c r="AT725" i="2"/>
  <c r="AT38" i="2"/>
  <c r="AT647" i="2"/>
  <c r="AT218" i="2"/>
  <c r="AT309" i="2"/>
  <c r="AT261" i="2"/>
  <c r="AT406" i="2"/>
  <c r="AT478" i="2"/>
  <c r="AT613" i="2"/>
  <c r="AT612" i="2"/>
  <c r="AT278" i="2"/>
  <c r="AT507" i="2"/>
  <c r="AT732" i="2"/>
  <c r="AT383" i="2"/>
  <c r="AT31" i="2"/>
  <c r="AT62" i="2"/>
  <c r="AT310" i="2"/>
  <c r="AT398" i="2"/>
  <c r="AT217" i="2"/>
  <c r="AT602" i="2"/>
  <c r="AT16" i="2"/>
  <c r="AT447" i="2"/>
  <c r="AT114" i="2"/>
  <c r="AT165" i="2"/>
  <c r="AT588" i="2"/>
  <c r="AT148" i="2"/>
  <c r="AT50" i="2"/>
  <c r="AT169" i="2"/>
  <c r="AT159" i="2"/>
  <c r="AT526" i="2"/>
  <c r="AT423" i="2"/>
  <c r="AT127" i="2"/>
  <c r="AT436" i="2"/>
  <c r="AT638" i="2"/>
  <c r="AR322" i="2"/>
  <c r="AR328" i="2"/>
  <c r="AR350" i="2"/>
  <c r="AR610" i="2"/>
  <c r="AR403" i="2"/>
  <c r="AR103" i="2"/>
  <c r="AR553" i="2"/>
  <c r="AR453" i="2"/>
  <c r="AR338" i="2"/>
  <c r="AR488" i="2"/>
  <c r="AR304" i="2"/>
  <c r="AR424" i="2"/>
  <c r="AR570" i="2"/>
  <c r="AR90" i="2"/>
  <c r="AR85" i="2"/>
  <c r="AR360" i="2"/>
  <c r="AR503" i="2"/>
  <c r="AR181" i="2"/>
  <c r="AR174" i="2"/>
  <c r="AR306" i="2"/>
  <c r="AR206" i="2"/>
  <c r="AR12" i="2"/>
  <c r="AR237" i="2"/>
  <c r="AR29" i="2"/>
  <c r="AR67" i="2"/>
  <c r="AR277" i="2"/>
  <c r="AR191" i="2"/>
  <c r="AR192" i="2"/>
  <c r="AR496" i="2"/>
  <c r="AR382" i="2"/>
  <c r="AR23" i="2"/>
  <c r="AR616" i="2"/>
  <c r="AR234" i="2"/>
  <c r="AR618" i="2"/>
  <c r="AR171" i="2"/>
  <c r="AR528" i="2"/>
  <c r="AR209" i="2"/>
  <c r="AR70" i="2"/>
  <c r="AR200" i="2"/>
  <c r="AR10" i="2"/>
  <c r="AR100" i="2"/>
  <c r="AR494" i="2"/>
  <c r="AR319" i="2"/>
  <c r="AR252" i="2"/>
  <c r="AR40" i="2"/>
  <c r="AR419" i="2"/>
  <c r="AR361" i="2"/>
  <c r="AU721" i="2"/>
  <c r="AU659" i="2"/>
  <c r="AU475" i="2"/>
  <c r="AU627" i="2"/>
  <c r="AU686" i="2"/>
  <c r="AU581" i="2"/>
  <c r="AU626" i="2"/>
  <c r="AU673" i="2"/>
  <c r="AU469" i="2"/>
  <c r="AU266" i="2"/>
  <c r="AU141" i="2"/>
  <c r="AU625" i="2"/>
  <c r="AU513" i="2"/>
  <c r="AU463" i="2"/>
  <c r="AU662" i="2"/>
  <c r="AU668" i="2"/>
  <c r="AU355" i="2"/>
  <c r="AU506" i="2"/>
  <c r="AU265" i="2"/>
  <c r="AU665" i="2"/>
  <c r="AU275" i="2"/>
  <c r="AU151" i="2"/>
  <c r="AU472" i="2"/>
  <c r="AU719" i="2"/>
  <c r="AU30" i="2"/>
  <c r="AU539" i="2"/>
  <c r="AU356" i="2"/>
  <c r="AU451" i="2"/>
  <c r="AU439" i="2"/>
  <c r="AU635" i="2"/>
  <c r="AU43" i="2"/>
  <c r="AU58" i="2"/>
  <c r="AU207" i="2"/>
  <c r="AU560" i="2"/>
  <c r="AU222" i="2"/>
  <c r="AU98" i="2"/>
  <c r="AU19" i="2"/>
  <c r="AU120" i="2"/>
  <c r="AU599" i="2"/>
  <c r="AU705" i="2"/>
  <c r="AU117" i="2"/>
  <c r="AU534" i="2"/>
  <c r="AU225" i="2"/>
  <c r="AU564" i="2"/>
  <c r="AU77" i="2"/>
  <c r="AU365" i="2"/>
  <c r="AU457" i="2"/>
  <c r="AU468" i="2"/>
  <c r="AU489" i="2"/>
  <c r="AU2" i="2"/>
  <c r="AU429" i="2"/>
  <c r="AU300" i="2"/>
  <c r="AU533" i="2"/>
  <c r="AR627" i="2"/>
  <c r="AR626" i="2"/>
  <c r="AR469" i="2"/>
  <c r="AR266" i="2"/>
  <c r="AR141" i="2"/>
  <c r="AR513" i="2"/>
  <c r="AR668" i="2"/>
  <c r="AR355" i="2"/>
  <c r="AR506" i="2"/>
  <c r="AR265" i="2"/>
  <c r="AR665" i="2"/>
  <c r="AR275" i="2"/>
  <c r="AR151" i="2"/>
  <c r="AR472" i="2"/>
  <c r="AR30" i="2"/>
  <c r="AR539" i="2"/>
  <c r="AR356" i="2"/>
  <c r="AR451" i="2"/>
  <c r="AR439" i="2"/>
  <c r="AR635" i="2"/>
  <c r="AR43" i="2"/>
  <c r="AR58" i="2"/>
  <c r="AR207" i="2"/>
  <c r="AR222" i="2"/>
  <c r="AR98" i="2"/>
  <c r="AR19" i="2"/>
  <c r="AR120" i="2"/>
  <c r="AR599" i="2"/>
  <c r="AR117" i="2"/>
  <c r="AR225" i="2"/>
  <c r="AR564" i="2"/>
  <c r="AR77" i="2"/>
  <c r="AR365" i="2"/>
  <c r="AR457" i="2"/>
  <c r="AR489" i="2"/>
  <c r="AR2" i="2"/>
  <c r="AR429" i="2"/>
  <c r="AR300" i="2"/>
  <c r="AR578" i="2"/>
  <c r="AR273" i="2"/>
  <c r="AR35" i="2"/>
  <c r="AR116" i="2"/>
  <c r="AR78" i="2"/>
  <c r="AR68" i="2"/>
  <c r="AR498" i="2"/>
  <c r="AU722" i="2"/>
  <c r="AU712" i="2"/>
  <c r="AU674" i="2"/>
  <c r="AU226" i="2"/>
  <c r="AU272" i="2"/>
  <c r="AU259" i="2"/>
  <c r="AU574" i="2"/>
  <c r="AU314" i="2"/>
  <c r="AU577" i="2"/>
  <c r="AU641" i="2"/>
  <c r="AU138" i="2"/>
  <c r="AU232" i="2"/>
  <c r="AU145" i="2"/>
  <c r="AU155" i="2"/>
  <c r="AU36" i="2"/>
  <c r="AU269" i="2"/>
  <c r="AU402" i="2"/>
  <c r="AU240" i="2"/>
  <c r="AU45" i="2"/>
  <c r="AU391" i="2"/>
  <c r="AU80" i="2"/>
  <c r="AU95" i="2"/>
  <c r="AU287" i="2"/>
  <c r="AU522" i="2"/>
  <c r="AU72" i="2"/>
  <c r="AU262" i="2"/>
  <c r="AU308" i="2"/>
  <c r="AU725" i="2"/>
  <c r="AU38" i="2"/>
  <c r="AU647" i="2"/>
  <c r="AU218" i="2"/>
  <c r="AU309" i="2"/>
  <c r="AU261" i="2"/>
  <c r="AU406" i="2"/>
  <c r="AU478" i="2"/>
  <c r="AU613" i="2"/>
  <c r="AU612" i="2"/>
  <c r="AU278" i="2"/>
  <c r="AU507" i="2"/>
  <c r="AU732" i="2"/>
  <c r="AU383" i="2"/>
  <c r="AU31" i="2"/>
  <c r="AU62" i="2"/>
  <c r="AU310" i="2"/>
  <c r="AU398" i="2"/>
  <c r="AU217" i="2"/>
  <c r="AU602" i="2"/>
  <c r="AU16" i="2"/>
  <c r="AU447" i="2"/>
  <c r="AU114" i="2"/>
  <c r="AU165" i="2"/>
  <c r="AU588" i="2"/>
  <c r="AU148" i="2"/>
  <c r="AU50" i="2"/>
  <c r="AU169" i="2"/>
  <c r="AU159" i="2"/>
  <c r="AU526" i="2"/>
  <c r="AU423" i="2"/>
  <c r="AU127" i="2"/>
  <c r="AU436" i="2"/>
  <c r="AU638" i="2"/>
  <c r="AT105" i="2"/>
  <c r="AT558" i="2"/>
  <c r="AT176" i="2"/>
  <c r="AT614" i="2"/>
  <c r="AT537" i="2"/>
  <c r="AT642" i="2"/>
  <c r="AT395" i="2"/>
  <c r="AT640" i="2"/>
  <c r="AT373" i="2"/>
  <c r="AT731" i="2"/>
  <c r="AT146" i="2"/>
  <c r="AT121" i="2"/>
  <c r="AT441" i="2"/>
  <c r="AT372" i="2"/>
  <c r="AT418" i="2"/>
  <c r="AT371" i="2"/>
  <c r="AT119" i="2"/>
  <c r="AT702" i="2"/>
  <c r="AT353" i="2"/>
  <c r="AT600" i="2"/>
  <c r="AT161" i="2"/>
  <c r="AT323" i="2"/>
  <c r="AT710" i="2"/>
  <c r="AT205" i="2"/>
  <c r="AT450" i="2"/>
  <c r="AT230" i="2"/>
  <c r="AT260" i="2"/>
  <c r="AT342" i="2"/>
  <c r="AT299" i="2"/>
  <c r="AT444" i="2"/>
  <c r="AT290" i="2"/>
  <c r="AT330" i="2"/>
  <c r="AT672" i="2"/>
  <c r="AT362" i="2"/>
  <c r="AR712" i="2"/>
  <c r="AR674" i="2"/>
  <c r="AR226" i="2"/>
  <c r="AR272" i="2"/>
  <c r="AR259" i="2"/>
  <c r="AR574" i="2"/>
  <c r="AR314" i="2"/>
  <c r="AR577" i="2"/>
  <c r="AR641" i="2"/>
  <c r="AR138" i="2"/>
  <c r="AR232" i="2"/>
  <c r="AR145" i="2"/>
  <c r="AR155" i="2"/>
  <c r="AR36" i="2"/>
  <c r="AR269" i="2"/>
  <c r="AR402" i="2"/>
  <c r="AR240" i="2"/>
  <c r="AR45" i="2"/>
  <c r="AR391" i="2"/>
  <c r="AR80" i="2"/>
  <c r="AR95" i="2"/>
  <c r="AR287" i="2"/>
  <c r="AR522" i="2"/>
  <c r="AR72" i="2"/>
  <c r="AR262" i="2"/>
  <c r="AR308" i="2"/>
  <c r="AR38" i="2"/>
  <c r="AR647" i="2"/>
  <c r="AR218" i="2"/>
  <c r="AR309" i="2"/>
  <c r="AR261" i="2"/>
  <c r="AR406" i="2"/>
  <c r="AR478" i="2"/>
  <c r="AT666" i="2"/>
  <c r="AT211" i="2"/>
  <c r="AT142" i="2"/>
  <c r="AT407" i="2"/>
  <c r="AT215" i="2"/>
  <c r="AT663" i="2"/>
  <c r="AT152" i="2"/>
  <c r="AT417" i="2"/>
  <c r="AT160" i="2"/>
  <c r="AT264" i="2"/>
  <c r="AT250" i="2"/>
  <c r="AT185" i="2"/>
  <c r="AT404" i="2"/>
  <c r="AT508" i="2"/>
  <c r="AT132" i="2"/>
  <c r="AT137" i="2"/>
  <c r="AT129" i="2"/>
  <c r="AT690" i="2"/>
  <c r="AT243" i="2"/>
  <c r="AT270" i="2"/>
  <c r="AT37" i="2"/>
  <c r="AT297" i="2"/>
  <c r="AT64" i="2"/>
  <c r="AT81" i="2"/>
  <c r="AT341" i="2"/>
  <c r="AT223" i="2"/>
  <c r="AT59" i="2"/>
  <c r="AT153" i="2"/>
  <c r="AT156" i="2"/>
  <c r="AT87" i="2"/>
  <c r="AT381" i="2"/>
  <c r="AT715" i="2"/>
  <c r="AT139" i="2"/>
  <c r="AT603" i="2"/>
  <c r="AR643" i="2"/>
  <c r="AR332" i="2"/>
  <c r="AR236" i="2"/>
  <c r="AR483" i="2"/>
  <c r="AR295" i="2"/>
  <c r="AR677" i="2"/>
  <c r="AR140" i="2"/>
  <c r="AR238" i="2"/>
  <c r="AR470" i="2"/>
  <c r="AR651" i="2"/>
  <c r="AR435" i="2"/>
  <c r="AR476" i="2"/>
  <c r="AR276" i="2"/>
  <c r="AR75" i="2"/>
  <c r="AR363" i="2"/>
  <c r="AR517" i="2"/>
  <c r="AR105" i="2"/>
  <c r="AR558" i="2"/>
  <c r="AR176" i="2"/>
  <c r="AR317" i="2"/>
  <c r="AR537" i="2"/>
  <c r="AR373" i="2"/>
  <c r="AR146" i="2"/>
  <c r="AR372" i="2"/>
  <c r="AR371" i="2"/>
  <c r="AR119" i="2"/>
  <c r="AR600" i="2"/>
  <c r="AR161" i="2"/>
  <c r="AR323" i="2"/>
  <c r="AR205" i="2"/>
  <c r="AR450" i="2"/>
  <c r="AR230" i="2"/>
  <c r="AR260" i="2"/>
  <c r="AR342" i="2"/>
  <c r="AR299" i="2"/>
  <c r="AR444" i="2"/>
  <c r="AR672" i="2"/>
  <c r="AR362" i="2"/>
  <c r="AU681" i="2"/>
  <c r="AU691" i="2"/>
  <c r="AU388" i="2"/>
  <c r="AU420" i="2"/>
  <c r="AU601" i="2"/>
  <c r="AU515" i="2"/>
  <c r="AU445" i="2"/>
  <c r="AU446" i="2"/>
  <c r="AT499" i="2"/>
  <c r="AT65" i="2"/>
  <c r="AT106" i="2"/>
  <c r="AT389" i="2"/>
  <c r="AT524" i="2"/>
  <c r="AT709" i="2"/>
  <c r="AT573" i="2"/>
  <c r="AT183" i="2"/>
  <c r="AT467" i="2"/>
  <c r="AT231" i="2"/>
  <c r="AT283" i="2"/>
  <c r="AT343" i="2"/>
  <c r="AT620" i="2"/>
  <c r="AT301" i="2"/>
  <c r="AT427" i="2"/>
  <c r="AT658" i="2"/>
  <c r="AT220" i="2"/>
  <c r="AT547" i="2"/>
  <c r="AT559" i="2"/>
  <c r="AT188" i="2"/>
  <c r="AT219" i="2"/>
  <c r="AU644" i="2"/>
  <c r="AT33" i="2"/>
  <c r="AT267" i="2"/>
  <c r="AT242" i="2"/>
  <c r="AT433" i="2"/>
  <c r="AT593" i="2"/>
  <c r="AT249" i="2"/>
  <c r="AT589" i="2"/>
  <c r="AT311" i="2"/>
  <c r="AT180" i="2"/>
  <c r="AT255" i="2"/>
  <c r="AT280" i="2"/>
  <c r="AT291" i="2"/>
  <c r="AT324" i="2"/>
  <c r="AT182" i="2"/>
  <c r="AT54" i="2"/>
  <c r="AT102" i="2"/>
  <c r="AT385" i="2"/>
  <c r="AT464" i="2"/>
  <c r="AT28" i="2"/>
  <c r="AT617" i="2"/>
  <c r="AT294" i="2"/>
  <c r="AT530" i="2"/>
  <c r="AT421" i="2"/>
  <c r="AT443" i="2"/>
  <c r="AT61" i="2"/>
  <c r="AT44" i="2"/>
  <c r="AT527" i="2"/>
  <c r="AT358" i="2"/>
  <c r="AT567" i="2"/>
  <c r="AT172" i="2"/>
  <c r="AT213" i="2"/>
  <c r="AT15" i="2"/>
  <c r="AT254" i="2"/>
  <c r="AT514" i="2"/>
  <c r="AT466" i="2"/>
  <c r="AT282" i="2"/>
  <c r="AT25" i="2"/>
  <c r="AT536" i="2"/>
  <c r="AT288" i="2"/>
  <c r="AT325" i="2"/>
  <c r="AR644" i="2"/>
  <c r="AR525" i="2"/>
  <c r="AR516" i="2"/>
  <c r="AR285" i="2"/>
  <c r="AR440" i="2"/>
  <c r="AR437" i="2"/>
  <c r="AR131" i="2"/>
  <c r="AR380" i="2"/>
  <c r="AR557" i="2"/>
  <c r="AR241" i="2"/>
  <c r="AR561" i="2"/>
  <c r="AR590" i="2"/>
  <c r="AR518" i="2"/>
  <c r="AR426" i="2"/>
  <c r="AR655" i="2"/>
  <c r="AR459" i="2"/>
  <c r="AR271" i="2"/>
  <c r="AR256" i="2"/>
  <c r="AR491" i="2"/>
  <c r="AR348" i="2"/>
  <c r="AR307" i="2"/>
  <c r="AR51" i="2"/>
  <c r="AR60" i="2"/>
  <c r="AR57" i="2"/>
  <c r="AR48" i="2"/>
  <c r="AR228" i="2"/>
  <c r="AR42" i="2"/>
  <c r="AR91" i="2"/>
  <c r="AR410" i="2"/>
  <c r="AR92" i="2"/>
  <c r="AR499" i="2"/>
  <c r="AR106" i="2"/>
  <c r="AR389" i="2"/>
  <c r="AR573" i="2"/>
  <c r="AR183" i="2"/>
  <c r="AR467" i="2"/>
  <c r="AR283" i="2"/>
  <c r="AR343" i="2"/>
  <c r="AR620" i="2"/>
  <c r="AR301" i="2"/>
  <c r="AR427" i="2"/>
  <c r="AR220" i="2"/>
  <c r="AR547" i="2"/>
  <c r="AT17" i="2"/>
  <c r="AT509" i="2"/>
  <c r="AT549" i="2"/>
  <c r="AT654" i="2"/>
  <c r="AT580" i="2"/>
  <c r="AT586" i="2"/>
  <c r="AT210" i="2"/>
  <c r="AT5" i="2"/>
  <c r="AT177" i="2"/>
  <c r="AT196" i="2"/>
  <c r="AT563" i="2"/>
  <c r="AT422" i="2"/>
  <c r="AT158" i="2"/>
  <c r="AT157" i="2"/>
  <c r="AT529" i="2"/>
  <c r="AT378" i="2"/>
  <c r="AT7" i="2"/>
  <c r="AT163" i="2"/>
  <c r="AT347" i="2"/>
  <c r="AT149" i="2"/>
  <c r="AT286" i="2"/>
  <c r="AT293" i="2"/>
  <c r="AT370" i="2"/>
  <c r="AT154" i="2"/>
  <c r="AT594" i="2"/>
  <c r="AT253" i="2"/>
  <c r="AT108" i="2"/>
  <c r="AT369" i="2"/>
  <c r="AT147" i="2"/>
  <c r="AR298" i="2"/>
  <c r="AR541" i="2"/>
  <c r="AR484" i="2"/>
  <c r="AR194" i="2"/>
  <c r="AR284" i="2"/>
  <c r="AR583" i="2"/>
  <c r="AR123" i="2"/>
  <c r="AR84" i="2"/>
  <c r="AR320" i="2"/>
  <c r="AR53" i="2"/>
  <c r="AR366" i="2"/>
  <c r="AR412" i="2"/>
  <c r="AR33" i="2"/>
  <c r="AR267" i="2"/>
  <c r="AR242" i="2"/>
  <c r="AT492" i="2"/>
  <c r="AT76" i="2"/>
  <c r="AT178" i="2"/>
  <c r="AT728" i="2"/>
  <c r="AT456" i="2"/>
  <c r="AT150" i="2"/>
  <c r="AT455" i="2"/>
  <c r="AT481" i="2"/>
  <c r="AT521" i="2"/>
  <c r="AT592" i="2"/>
  <c r="AT321" i="2"/>
  <c r="AT490" i="2"/>
  <c r="AT390" i="2"/>
  <c r="AT714" i="2"/>
  <c r="AT130" i="2"/>
  <c r="AT376" i="2"/>
  <c r="AT246" i="2"/>
  <c r="AT645" i="2"/>
  <c r="AT629" i="2"/>
  <c r="AT79" i="2"/>
  <c r="AT63" i="2"/>
  <c r="AT374" i="2"/>
  <c r="AT486" i="2"/>
  <c r="AT125" i="2"/>
  <c r="AT519" i="2"/>
  <c r="AT4" i="2"/>
  <c r="AT364" i="2"/>
  <c r="AT173" i="2"/>
  <c r="AT591" i="2"/>
  <c r="AT135" i="2"/>
  <c r="AT392" i="2"/>
  <c r="AT657" i="2"/>
  <c r="AR442" i="2"/>
  <c r="AR597" i="2"/>
  <c r="AR562" i="2"/>
  <c r="AR244" i="2"/>
  <c r="AR245" i="2"/>
  <c r="AR326" i="2"/>
  <c r="AR542" i="2"/>
  <c r="AR632" i="2"/>
  <c r="AR202" i="2"/>
  <c r="AR214" i="2"/>
  <c r="AR619" i="2"/>
  <c r="AR162" i="2"/>
  <c r="AR55" i="2"/>
  <c r="AR99" i="2"/>
  <c r="AR263" i="2"/>
  <c r="AR111" i="2"/>
  <c r="AR315" i="2"/>
  <c r="AR71" i="2"/>
  <c r="AR3" i="2"/>
  <c r="AR179" i="2"/>
  <c r="AR596" i="2"/>
  <c r="AR221" i="2"/>
  <c r="AR184" i="2"/>
  <c r="AR26" i="2"/>
  <c r="AR384" i="2"/>
  <c r="AR606" i="2"/>
  <c r="AR17" i="2"/>
  <c r="AR580" i="2"/>
  <c r="AR586" i="2"/>
  <c r="AR210" i="2"/>
  <c r="AR5" i="2"/>
  <c r="AR196" i="2"/>
  <c r="AT354" i="2"/>
  <c r="AT274" i="2"/>
  <c r="AT22" i="2"/>
  <c r="AT609" i="2"/>
  <c r="AT544" i="2"/>
  <c r="AT661" i="2"/>
  <c r="AT251" i="2"/>
  <c r="AT292" i="2"/>
  <c r="AT501" i="2"/>
  <c r="AT414" i="2"/>
  <c r="AT682" i="2"/>
  <c r="AT189" i="2"/>
  <c r="AT607" i="2"/>
  <c r="AT546" i="2"/>
  <c r="AT351" i="2"/>
  <c r="AT386" i="2"/>
  <c r="AT532" i="2"/>
  <c r="AT695" i="2"/>
  <c r="AT566" i="2"/>
  <c r="AT604" i="2"/>
  <c r="AT296" i="2"/>
  <c r="AT73" i="2"/>
  <c r="AT8" i="2"/>
  <c r="AT394" i="2"/>
  <c r="AT193" i="2"/>
  <c r="AT543" i="2"/>
  <c r="AT375" i="2"/>
  <c r="AT608" i="2"/>
  <c r="AT548" i="2"/>
  <c r="AT408" i="2"/>
  <c r="AT461" i="2"/>
  <c r="AT565" i="2"/>
  <c r="AT201" i="2"/>
  <c r="AT86" i="2"/>
  <c r="AT425" i="2"/>
  <c r="AT430" i="2"/>
  <c r="AT6" i="2"/>
  <c r="AT551" i="2"/>
  <c r="AT97" i="2"/>
  <c r="AT144" i="2"/>
  <c r="AT52" i="2"/>
  <c r="AT66" i="2"/>
  <c r="AT190" i="2"/>
  <c r="AT124" i="2"/>
  <c r="AT556" i="2"/>
  <c r="AR393" i="2"/>
  <c r="AR400" i="2"/>
  <c r="AR512" i="2"/>
  <c r="AR465" i="2"/>
  <c r="AR428" i="2"/>
  <c r="AR115" i="2"/>
  <c r="AR107" i="2"/>
  <c r="AT69" i="2"/>
  <c r="AT247" i="2"/>
  <c r="AT493" i="2"/>
  <c r="AT411" i="2"/>
  <c r="AT413" i="2"/>
  <c r="AT571" i="2"/>
  <c r="AT485" i="2"/>
  <c r="AT538" i="2"/>
  <c r="AT122" i="2"/>
  <c r="AT198" i="2"/>
  <c r="AT233" i="2"/>
  <c r="AT89" i="2"/>
  <c r="AT434" i="2"/>
  <c r="AT335" i="2"/>
  <c r="AT175" i="2"/>
  <c r="AT334" i="2"/>
  <c r="AT510" i="2"/>
  <c r="AT167" i="2"/>
  <c r="AT109" i="2"/>
  <c r="AT96" i="2"/>
  <c r="AT502" i="2"/>
  <c r="AT9" i="2"/>
  <c r="AT634" i="2"/>
  <c r="AT346" i="2"/>
  <c r="AT495" i="2"/>
  <c r="AT449" i="2"/>
  <c r="AU357" i="2"/>
  <c r="AU432" i="2"/>
  <c r="AR612" i="2"/>
  <c r="AR278" i="2"/>
  <c r="AR507" i="2"/>
  <c r="AR383" i="2"/>
  <c r="AR31" i="2"/>
  <c r="AR62" i="2"/>
  <c r="AR310" i="2"/>
  <c r="AR398" i="2"/>
  <c r="AR217" i="2"/>
  <c r="AR602" i="2"/>
  <c r="AR16" i="2"/>
  <c r="AR447" i="2"/>
  <c r="AR114" i="2"/>
  <c r="AR165" i="2"/>
  <c r="AR148" i="2"/>
  <c r="AR50" i="2"/>
  <c r="AR169" i="2"/>
  <c r="AR159" i="2"/>
  <c r="AR526" i="2"/>
  <c r="AR423" i="2"/>
  <c r="AR127" i="2"/>
  <c r="AR638" i="2"/>
  <c r="AU643" i="2"/>
  <c r="AU713" i="2"/>
  <c r="AU711" i="2"/>
  <c r="AU332" i="2"/>
  <c r="AU236" i="2"/>
  <c r="AU483" i="2"/>
  <c r="AU295" i="2"/>
  <c r="AU677" i="2"/>
  <c r="AU693" i="2"/>
  <c r="AU656" i="2"/>
  <c r="AU140" i="2"/>
  <c r="AU238" i="2"/>
  <c r="AU470" i="2"/>
  <c r="AU697" i="2"/>
  <c r="AU329" i="2"/>
  <c r="AU651" i="2"/>
  <c r="AU435" i="2"/>
  <c r="AU636" i="2"/>
  <c r="AU476" i="2"/>
  <c r="AU276" i="2"/>
  <c r="AU75" i="2"/>
  <c r="AU363" i="2"/>
  <c r="AU517" i="2"/>
  <c r="AU248" i="2"/>
  <c r="AU664" i="2"/>
  <c r="AU105" i="2"/>
  <c r="AU558" i="2"/>
  <c r="AU176" i="2"/>
  <c r="AU614" i="2"/>
  <c r="AU317" i="2"/>
  <c r="AU552" i="2"/>
  <c r="AU537" i="2"/>
  <c r="AU642" i="2"/>
  <c r="AU395" i="2"/>
  <c r="AU640" i="2"/>
  <c r="AU373" i="2"/>
  <c r="AU731" i="2"/>
  <c r="AU146" i="2"/>
  <c r="AU121" i="2"/>
  <c r="AU441" i="2"/>
  <c r="AU372" i="2"/>
  <c r="AU418" i="2"/>
  <c r="AU371" i="2"/>
  <c r="AU119" i="2"/>
  <c r="AU702" i="2"/>
  <c r="AU353" i="2"/>
  <c r="AU600" i="2"/>
  <c r="AU161" i="2"/>
  <c r="AU323" i="2"/>
  <c r="AU710" i="2"/>
  <c r="AU205" i="2"/>
  <c r="AU112" i="2"/>
  <c r="AU707" i="2"/>
  <c r="AU203" i="2"/>
  <c r="AU303" i="2"/>
  <c r="AU401" i="2"/>
  <c r="AU104" i="2"/>
  <c r="AU83" i="2"/>
  <c r="AU289" i="2"/>
  <c r="AU480" i="2"/>
  <c r="AU579" i="2"/>
  <c r="AU212" i="2"/>
  <c r="AU504" i="2"/>
  <c r="AU168" i="2"/>
  <c r="AU554" i="2"/>
  <c r="AU438" i="2"/>
  <c r="AU359" i="2"/>
  <c r="AU505" i="2"/>
  <c r="AU624" i="2"/>
  <c r="AU239" i="2"/>
  <c r="AU666" i="2"/>
  <c r="AU211" i="2"/>
  <c r="AU142" i="2"/>
  <c r="AU407" i="2"/>
  <c r="AU215" i="2"/>
  <c r="AU663" i="2"/>
  <c r="AU152" i="2"/>
  <c r="AU417" i="2"/>
  <c r="AU160" i="2"/>
  <c r="AU264" i="2"/>
  <c r="AU250" i="2"/>
  <c r="AU185" i="2"/>
  <c r="AU404" i="2"/>
  <c r="AU508" i="2"/>
  <c r="AU132" i="2"/>
  <c r="AU137" i="2"/>
  <c r="AU129" i="2"/>
  <c r="AU690" i="2"/>
  <c r="AU243" i="2"/>
  <c r="AU270" i="2"/>
  <c r="AU37" i="2"/>
  <c r="AU297" i="2"/>
  <c r="AU64" i="2"/>
  <c r="AU81" i="2"/>
  <c r="AU341" i="2"/>
  <c r="AU223" i="2"/>
  <c r="AU59" i="2"/>
  <c r="AU153" i="2"/>
  <c r="AU156" i="2"/>
  <c r="AU87" i="2"/>
  <c r="AU381" i="2"/>
  <c r="AU715" i="2"/>
  <c r="AU139" i="2"/>
  <c r="AU603" i="2"/>
  <c r="AR388" i="2"/>
  <c r="AR420" i="2"/>
  <c r="AR601" i="2"/>
  <c r="AR515" i="2"/>
  <c r="AR445" i="2"/>
  <c r="AR446" i="2"/>
  <c r="AR112" i="2"/>
  <c r="AR203" i="2"/>
  <c r="AR303" i="2"/>
  <c r="AR401" i="2"/>
  <c r="AR104" i="2"/>
  <c r="AR83" i="2"/>
  <c r="AR289" i="2"/>
  <c r="AR480" i="2"/>
  <c r="AR212" i="2"/>
  <c r="AR504" i="2"/>
  <c r="AR168" i="2"/>
  <c r="AR554" i="2"/>
  <c r="AR438" i="2"/>
  <c r="AR359" i="2"/>
  <c r="AR505" i="2"/>
  <c r="AR239" i="2"/>
  <c r="AR142" i="2"/>
  <c r="AR407" i="2"/>
  <c r="AR215" i="2"/>
  <c r="AR152" i="2"/>
  <c r="AR417" i="2"/>
  <c r="AR160" i="2"/>
  <c r="AR264" i="2"/>
  <c r="AR250" i="2"/>
  <c r="AR185" i="2"/>
  <c r="AR404" i="2"/>
  <c r="AR508" i="2"/>
  <c r="AR137" i="2"/>
  <c r="AR129" i="2"/>
  <c r="AR243" i="2"/>
  <c r="AR270" i="2"/>
  <c r="AR37" i="2"/>
  <c r="AR297" i="2"/>
  <c r="AR64" i="2"/>
  <c r="AR81" i="2"/>
  <c r="AR341" i="2"/>
  <c r="AR223" i="2"/>
  <c r="AR59" i="2"/>
  <c r="AR153" i="2"/>
  <c r="AR156" i="2"/>
  <c r="AR87" i="2"/>
  <c r="AR139" i="2"/>
  <c r="AR603" i="2"/>
  <c r="AU660" i="2"/>
  <c r="AU688" i="2"/>
  <c r="AU675" i="2"/>
  <c r="AU696" i="2"/>
  <c r="AU525" i="2"/>
  <c r="AU516" i="2"/>
  <c r="AU285" i="2"/>
  <c r="AU440" i="2"/>
  <c r="AU437" i="2"/>
  <c r="AU648" i="2"/>
  <c r="AU131" i="2"/>
  <c r="AU380" i="2"/>
  <c r="AU557" i="2"/>
  <c r="AU628" i="2"/>
  <c r="AU241" i="2"/>
  <c r="AU723" i="2"/>
  <c r="AU561" i="2"/>
  <c r="AU590" i="2"/>
  <c r="AU518" i="2"/>
  <c r="AU426" i="2"/>
  <c r="AU655" i="2"/>
  <c r="AU727" i="2"/>
  <c r="AU459" i="2"/>
  <c r="AU271" i="2"/>
  <c r="AU415" i="2"/>
  <c r="AU256" i="2"/>
  <c r="AU491" i="2"/>
  <c r="AU348" i="2"/>
  <c r="AU307" i="2"/>
  <c r="AU51" i="2"/>
  <c r="AU60" i="2"/>
  <c r="AU57" i="2"/>
  <c r="AU452" i="2"/>
  <c r="AU48" i="2"/>
  <c r="AU228" i="2"/>
  <c r="AU42" i="2"/>
  <c r="AU91" i="2"/>
  <c r="AU410" i="2"/>
  <c r="AU92" i="2"/>
  <c r="AU499" i="2"/>
  <c r="AU65" i="2"/>
  <c r="AU106" i="2"/>
  <c r="AU389" i="2"/>
  <c r="AU524" i="2"/>
  <c r="AU709" i="2"/>
  <c r="AU573" i="2"/>
  <c r="AU183" i="2"/>
  <c r="AU467" i="2"/>
  <c r="AR188" i="2"/>
  <c r="AR219" i="2"/>
  <c r="AU633" i="2"/>
  <c r="AU611" i="2"/>
  <c r="AU298" i="2"/>
  <c r="AU541" i="2"/>
  <c r="AU555" i="2"/>
  <c r="AU484" i="2"/>
  <c r="AU194" i="2"/>
  <c r="AU284" i="2"/>
  <c r="AU652" i="2"/>
  <c r="AU583" i="2"/>
  <c r="AU123" i="2"/>
  <c r="AU477" i="2"/>
  <c r="AU84" i="2"/>
  <c r="AU692" i="2"/>
  <c r="AU320" i="2"/>
  <c r="AU53" i="2"/>
  <c r="AU511" i="2"/>
  <c r="AU523" i="2"/>
  <c r="AU650" i="2"/>
  <c r="AU366" i="2"/>
  <c r="AU412" i="2"/>
  <c r="AU33" i="2"/>
  <c r="AU267" i="2"/>
  <c r="AU242" i="2"/>
  <c r="AU433" i="2"/>
  <c r="AU593" i="2"/>
  <c r="AU249" i="2"/>
  <c r="AU589" i="2"/>
  <c r="AU311" i="2"/>
  <c r="AU180" i="2"/>
  <c r="AU255" i="2"/>
  <c r="AU280" i="2"/>
  <c r="AU291" i="2"/>
  <c r="AU324" i="2"/>
  <c r="AU182" i="2"/>
  <c r="AU54" i="2"/>
  <c r="AU102" i="2"/>
  <c r="AU385" i="2"/>
  <c r="AU464" i="2"/>
  <c r="AU28" i="2"/>
  <c r="AU617" i="2"/>
  <c r="AU294" i="2"/>
  <c r="AU530" i="2"/>
  <c r="AU421" i="2"/>
  <c r="AU443" i="2"/>
  <c r="AU61" i="2"/>
  <c r="AU44" i="2"/>
  <c r="AU527" i="2"/>
  <c r="AU358" i="2"/>
  <c r="AU567" i="2"/>
  <c r="AU172" i="2"/>
  <c r="AR433" i="2"/>
  <c r="AR593" i="2"/>
  <c r="AR249" i="2"/>
  <c r="AR589" i="2"/>
  <c r="AR311" i="2"/>
  <c r="AR180" i="2"/>
  <c r="AR255" i="2"/>
  <c r="AR280" i="2"/>
  <c r="AR291" i="2"/>
  <c r="AR324" i="2"/>
  <c r="AR182" i="2"/>
  <c r="AR54" i="2"/>
  <c r="AR102" i="2"/>
  <c r="AR385" i="2"/>
  <c r="AR464" i="2"/>
  <c r="AR28" i="2"/>
  <c r="AR617" i="2"/>
  <c r="AR294" i="2"/>
  <c r="AR421" i="2"/>
  <c r="AR443" i="2"/>
  <c r="AR61" i="2"/>
  <c r="AR44" i="2"/>
  <c r="AR527" i="2"/>
  <c r="AR358" i="2"/>
  <c r="AR567" i="2"/>
  <c r="AR172" i="2"/>
  <c r="AR213" i="2"/>
  <c r="AR15" i="2"/>
  <c r="AR254" i="2"/>
  <c r="AR514" i="2"/>
  <c r="AR466" i="2"/>
  <c r="AR282" i="2"/>
  <c r="AR25" i="2"/>
  <c r="AR536" i="2"/>
  <c r="AR288" i="2"/>
  <c r="AR325" i="2"/>
  <c r="AU689" i="2"/>
  <c r="AU646" i="2"/>
  <c r="AU442" i="2"/>
  <c r="AU597" i="2"/>
  <c r="AU562" i="2"/>
  <c r="AU244" i="2"/>
  <c r="AU703" i="2"/>
  <c r="AU245" i="2"/>
  <c r="AU326" i="2"/>
  <c r="AU542" i="2"/>
  <c r="AU632" i="2"/>
  <c r="AU202" i="2"/>
  <c r="AU214" i="2"/>
  <c r="AU619" i="2"/>
  <c r="AU162" i="2"/>
  <c r="AU55" i="2"/>
  <c r="AU615" i="2"/>
  <c r="AU99" i="2"/>
  <c r="AU431" i="2"/>
  <c r="AU726" i="2"/>
  <c r="AU263" i="2"/>
  <c r="AU111" i="2"/>
  <c r="AU315" i="2"/>
  <c r="AU71" i="2"/>
  <c r="AU3" i="2"/>
  <c r="AU179" i="2"/>
  <c r="AU596" i="2"/>
  <c r="AU221" i="2"/>
  <c r="AU184" i="2"/>
  <c r="AU26" i="2"/>
  <c r="AU384" i="2"/>
  <c r="AU606" i="2"/>
  <c r="AU17" i="2"/>
  <c r="AU509" i="2"/>
  <c r="AU549" i="2"/>
  <c r="AU654" i="2"/>
  <c r="AU580" i="2"/>
  <c r="AU586" i="2"/>
  <c r="AU210" i="2"/>
  <c r="AU5" i="2"/>
  <c r="AU177" i="2"/>
  <c r="AU196" i="2"/>
  <c r="AU563" i="2"/>
  <c r="AU422" i="2"/>
  <c r="AU158" i="2"/>
  <c r="AU157" i="2"/>
  <c r="AU529" i="2"/>
  <c r="AU378" i="2"/>
  <c r="AU7" i="2"/>
  <c r="AU163" i="2"/>
  <c r="AU347" i="2"/>
  <c r="AU149" i="2"/>
  <c r="AU286" i="2"/>
  <c r="AR563" i="2"/>
  <c r="AR422" i="2"/>
  <c r="AR158" i="2"/>
  <c r="AR157" i="2"/>
  <c r="AR529" i="2"/>
  <c r="AR378" i="2"/>
  <c r="AR7" i="2"/>
  <c r="AR163" i="2"/>
  <c r="AR347" i="2"/>
  <c r="AR149" i="2"/>
  <c r="AR286" i="2"/>
  <c r="AR293" i="2"/>
  <c r="AR370" i="2"/>
  <c r="AR154" i="2"/>
  <c r="AR594" i="2"/>
  <c r="AR253" i="2"/>
  <c r="AR108" i="2"/>
  <c r="AR369" i="2"/>
  <c r="AR147" i="2"/>
  <c r="AU718" i="2"/>
  <c r="AU678" i="2"/>
  <c r="AU393" i="2"/>
  <c r="AU400" i="2"/>
  <c r="AU512" i="2"/>
  <c r="AU465" i="2"/>
  <c r="AU428" i="2"/>
  <c r="AU115" i="2"/>
  <c r="AU107" i="2"/>
  <c r="AU584" i="2"/>
  <c r="AU331" i="2"/>
  <c r="AU685" i="2"/>
  <c r="AU268" i="2"/>
  <c r="AU698" i="2"/>
  <c r="AU352" i="2"/>
  <c r="AU199" i="2"/>
  <c r="AU82" i="2"/>
  <c r="AU639" i="2"/>
  <c r="AU46" i="2"/>
  <c r="AU313" i="2"/>
  <c r="AU258" i="2"/>
  <c r="AU569" i="2"/>
  <c r="AU208" i="2"/>
  <c r="AU572" i="2"/>
  <c r="AU575" i="2"/>
  <c r="AU716" i="2"/>
  <c r="AU487" i="2"/>
  <c r="AU134" i="2"/>
  <c r="AU118" i="2"/>
  <c r="AU492" i="2"/>
  <c r="AU76" i="2"/>
  <c r="AU178" i="2"/>
  <c r="AU728" i="2"/>
  <c r="AU456" i="2"/>
  <c r="AU150" i="2"/>
  <c r="AU455" i="2"/>
  <c r="AU481" i="2"/>
  <c r="AU521" i="2"/>
  <c r="AU592" i="2"/>
  <c r="AU321" i="2"/>
  <c r="AU490" i="2"/>
  <c r="AU390" i="2"/>
  <c r="AU714" i="2"/>
  <c r="AU130" i="2"/>
  <c r="AU376" i="2"/>
  <c r="AU246" i="2"/>
  <c r="AU645" i="2"/>
  <c r="AU629" i="2"/>
  <c r="AU79" i="2"/>
  <c r="AU63" i="2"/>
  <c r="AU374" i="2"/>
  <c r="AU486" i="2"/>
  <c r="AU125" i="2"/>
  <c r="AR331" i="2"/>
  <c r="AR268" i="2"/>
  <c r="AR352" i="2"/>
  <c r="AR199" i="2"/>
  <c r="AR82" i="2"/>
  <c r="AR46" i="2"/>
  <c r="AR313" i="2"/>
  <c r="AR258" i="2"/>
  <c r="AR569" i="2"/>
  <c r="AR208" i="2"/>
  <c r="AR572" i="2"/>
  <c r="AR575" i="2"/>
  <c r="AR487" i="2"/>
  <c r="AR134" i="2"/>
  <c r="AR118" i="2"/>
  <c r="AR492" i="2"/>
  <c r="AR76" i="2"/>
  <c r="AR178" i="2"/>
  <c r="AR456" i="2"/>
  <c r="AR150" i="2"/>
  <c r="AR455" i="2"/>
  <c r="AR481" i="2"/>
  <c r="AR521" i="2"/>
  <c r="AR321" i="2"/>
  <c r="AR390" i="2"/>
  <c r="AR130" i="2"/>
  <c r="AR376" i="2"/>
  <c r="AR246" i="2"/>
  <c r="AR645" i="2"/>
  <c r="AR79" i="2"/>
  <c r="AR63" i="2"/>
  <c r="AR374" i="2"/>
  <c r="AR486" i="2"/>
  <c r="AR125" i="2"/>
  <c r="AR519" i="2"/>
  <c r="AR4" i="2"/>
  <c r="AR364" i="2"/>
  <c r="AR173" i="2"/>
  <c r="AR591" i="2"/>
  <c r="AR135" i="2"/>
  <c r="AR392" i="2"/>
  <c r="AR657" i="2"/>
  <c r="AU683" i="2"/>
  <c r="AU531" i="2"/>
  <c r="AU585" i="2"/>
  <c r="AU631" i="2"/>
  <c r="AU471" i="2"/>
  <c r="AU568" i="2"/>
  <c r="AU684" i="2"/>
  <c r="AU229" i="2"/>
  <c r="AU598" i="2"/>
  <c r="AU337" i="2"/>
  <c r="AU409" i="2"/>
  <c r="AU216" i="2"/>
  <c r="AU708" i="2"/>
  <c r="AU187" i="2"/>
  <c r="AU482" i="2"/>
  <c r="AU224" i="2"/>
  <c r="AU354" i="2"/>
  <c r="AU274" i="2"/>
  <c r="AU22" i="2"/>
  <c r="AU609" i="2"/>
  <c r="AU544" i="2"/>
  <c r="AU661" i="2"/>
  <c r="AU251" i="2"/>
  <c r="AU292" i="2"/>
  <c r="AU501" i="2"/>
  <c r="AU414" i="2"/>
  <c r="AU682" i="2"/>
  <c r="AU189" i="2"/>
  <c r="AU607" i="2"/>
  <c r="AU546" i="2"/>
  <c r="AU351" i="2"/>
  <c r="AU386" i="2"/>
  <c r="AU532" i="2"/>
  <c r="AU695" i="2"/>
  <c r="AU566" i="2"/>
  <c r="AU604" i="2"/>
  <c r="AU296" i="2"/>
  <c r="AU73" i="2"/>
  <c r="AU8" i="2"/>
  <c r="AU394" i="2"/>
  <c r="AU193" i="2"/>
  <c r="AU543" i="2"/>
  <c r="AU375" i="2"/>
  <c r="AU608" i="2"/>
  <c r="AU548" i="2"/>
  <c r="AU408" i="2"/>
  <c r="AU461" i="2"/>
  <c r="AU565" i="2"/>
  <c r="AU201" i="2"/>
  <c r="AU86" i="2"/>
  <c r="AR531" i="2"/>
  <c r="AR471" i="2"/>
  <c r="AR568" i="2"/>
  <c r="AR684" i="2"/>
  <c r="AR229" i="2"/>
  <c r="AR598" i="2"/>
  <c r="AR337" i="2"/>
  <c r="AR409" i="2"/>
  <c r="AR216" i="2"/>
  <c r="AR187" i="2"/>
  <c r="AR224" i="2"/>
  <c r="AR274" i="2"/>
  <c r="AR22" i="2"/>
  <c r="AR609" i="2"/>
  <c r="AR544" i="2"/>
  <c r="AR251" i="2"/>
  <c r="AR292" i="2"/>
  <c r="AR414" i="2"/>
  <c r="AR189" i="2"/>
  <c r="AR607" i="2"/>
  <c r="AR351" i="2"/>
  <c r="AR386" i="2"/>
  <c r="AR532" i="2"/>
  <c r="AR566" i="2"/>
  <c r="AR296" i="2"/>
  <c r="AR73" i="2"/>
  <c r="AR8" i="2"/>
  <c r="AR394" i="2"/>
  <c r="AR543" i="2"/>
  <c r="AR375" i="2"/>
  <c r="AR608" i="2"/>
  <c r="AR548" i="2"/>
  <c r="AR408" i="2"/>
  <c r="AR461" i="2"/>
  <c r="AR565" i="2"/>
  <c r="AR201" i="2"/>
  <c r="AR86" i="2"/>
  <c r="AR425" i="2"/>
  <c r="AR430" i="2"/>
  <c r="AR6" i="2"/>
  <c r="AR97" i="2"/>
  <c r="AR144" i="2"/>
  <c r="AR52" i="2"/>
  <c r="AR66" i="2"/>
  <c r="AR190" i="2"/>
  <c r="AR124" i="2"/>
  <c r="AR556" i="2"/>
  <c r="AU704" i="2"/>
  <c r="AU545" i="2"/>
  <c r="AU701" i="2"/>
  <c r="AU399" i="2"/>
  <c r="AU166" i="2"/>
  <c r="AU339" i="2"/>
  <c r="AU396" i="2"/>
  <c r="AU630" i="2"/>
  <c r="AU729" i="2"/>
  <c r="AU454" i="2"/>
  <c r="AU88" i="2"/>
  <c r="AU345" i="2"/>
  <c r="AU101" i="2"/>
  <c r="AU676" i="2"/>
  <c r="AU305" i="2"/>
  <c r="AU56" i="2"/>
  <c r="AU671" i="2"/>
  <c r="AU405" i="2"/>
  <c r="AU500" i="2"/>
  <c r="AU27" i="2"/>
  <c r="AU462" i="2"/>
  <c r="AU535" i="2"/>
  <c r="AU349" i="2"/>
  <c r="AU34" i="2"/>
  <c r="AU110" i="2"/>
  <c r="AU333" i="2"/>
  <c r="AU316" i="2"/>
  <c r="AU653" i="2"/>
  <c r="AU473" i="2"/>
  <c r="AU126" i="2"/>
  <c r="AU20" i="2"/>
  <c r="AU479" i="2"/>
  <c r="AU235" i="2"/>
  <c r="AU69" i="2"/>
  <c r="AU247" i="2"/>
  <c r="AU493" i="2"/>
  <c r="AU411" i="2"/>
  <c r="AU413" i="2"/>
  <c r="AU571" i="2"/>
  <c r="AU485" i="2"/>
  <c r="AU538" i="2"/>
  <c r="AU122" i="2"/>
  <c r="AU198" i="2"/>
  <c r="AU233" i="2"/>
  <c r="AU89" i="2"/>
  <c r="AU434" i="2"/>
  <c r="AU335" i="2"/>
  <c r="AR545" i="2"/>
  <c r="AR399" i="2"/>
  <c r="AR166" i="2"/>
  <c r="AR339" i="2"/>
  <c r="AR396" i="2"/>
  <c r="AR454" i="2"/>
  <c r="AR88" i="2"/>
  <c r="AR345" i="2"/>
  <c r="AR101" i="2"/>
  <c r="AR305" i="2"/>
  <c r="AR56" i="2"/>
  <c r="AR405" i="2"/>
  <c r="AR500" i="2"/>
  <c r="AR27" i="2"/>
  <c r="AR462" i="2"/>
  <c r="AR535" i="2"/>
  <c r="AR357" i="2"/>
  <c r="AR349" i="2"/>
  <c r="AR34" i="2"/>
  <c r="AR110" i="2"/>
  <c r="AR333" i="2"/>
  <c r="AR316" i="2"/>
  <c r="AR432" i="2"/>
  <c r="AR653" i="2"/>
  <c r="AR126" i="2"/>
  <c r="AR20" i="2"/>
  <c r="AR479" i="2"/>
  <c r="AR235" i="2"/>
  <c r="AR69" i="2"/>
  <c r="AR247" i="2"/>
  <c r="AR493" i="2"/>
  <c r="AR411" i="2"/>
  <c r="AR413" i="2"/>
  <c r="AR485" i="2"/>
  <c r="AR538" i="2"/>
  <c r="AR122" i="2"/>
  <c r="AR198" i="2"/>
  <c r="AR233" i="2"/>
  <c r="AR89" i="2"/>
  <c r="AR434" i="2"/>
  <c r="AR335" i="2"/>
  <c r="AR175" i="2"/>
  <c r="AR334" i="2"/>
  <c r="AR510" i="2"/>
  <c r="AR109" i="2"/>
  <c r="AR96" i="2"/>
  <c r="AR502" i="2"/>
  <c r="AR9" i="2"/>
  <c r="AR634" i="2"/>
  <c r="AR346" i="2"/>
  <c r="AR495" i="2"/>
  <c r="AR449" i="2"/>
  <c r="AU576" i="2"/>
  <c r="AU699" i="2"/>
  <c r="AU474" i="2"/>
  <c r="AU550" i="2"/>
  <c r="AU669" i="2"/>
  <c r="AU667" i="2"/>
  <c r="AU128" i="2"/>
  <c r="AU318" i="2"/>
  <c r="AU540" i="2"/>
  <c r="AU257" i="2"/>
  <c r="AU227" i="2"/>
  <c r="AU460" i="2"/>
  <c r="AU302" i="2"/>
  <c r="AU93" i="2"/>
  <c r="AU416" i="2"/>
  <c r="AU49" i="2"/>
  <c r="AU605" i="2"/>
  <c r="AU717" i="2"/>
  <c r="AU312" i="2"/>
  <c r="AU11" i="2"/>
  <c r="AU379" i="2"/>
  <c r="AU186" i="2"/>
  <c r="AU582" i="2"/>
  <c r="AU41" i="2"/>
  <c r="AU18" i="2"/>
  <c r="AU680" i="2"/>
  <c r="AU170" i="2"/>
  <c r="AU47" i="2"/>
  <c r="AU448" i="2"/>
  <c r="AU397" i="2"/>
  <c r="AU94" i="2"/>
  <c r="AU340" i="2"/>
  <c r="AU24" i="2"/>
  <c r="AU136" i="2"/>
  <c r="AU195" i="2"/>
  <c r="AU327" i="2"/>
  <c r="AU367" i="2"/>
  <c r="AU679" i="2"/>
  <c r="AU387" i="2"/>
  <c r="AU21" i="2"/>
  <c r="AU724" i="2"/>
  <c r="AU687" i="2"/>
  <c r="AU344" i="2"/>
  <c r="AU520" i="2"/>
  <c r="AU637" i="2"/>
  <c r="AU14" i="2"/>
  <c r="AU204" i="2"/>
  <c r="AU720" i="2"/>
  <c r="AU133" i="2"/>
  <c r="AU32" i="2"/>
  <c r="AU730" i="2"/>
  <c r="AU322" i="2"/>
  <c r="AU328" i="2"/>
  <c r="AU350" i="2"/>
  <c r="AU610" i="2"/>
  <c r="AU403" i="2"/>
  <c r="AU497" i="2"/>
  <c r="AU103" i="2"/>
  <c r="AU706" i="2"/>
  <c r="AU621" i="2"/>
  <c r="AU553" i="2"/>
  <c r="AU453" i="2"/>
  <c r="AU623" i="2"/>
  <c r="AU694" i="2"/>
  <c r="AU338" i="2"/>
  <c r="AU377" i="2"/>
  <c r="AU488" i="2"/>
  <c r="AU304" i="2"/>
  <c r="AU424" i="2"/>
  <c r="AU570" i="2"/>
  <c r="AU90" i="2"/>
  <c r="AU85" i="2"/>
  <c r="AU360" i="2"/>
  <c r="AU503" i="2"/>
  <c r="AU181" i="2"/>
  <c r="AU174" i="2"/>
  <c r="AU306" i="2"/>
  <c r="AU206" i="2"/>
  <c r="AU12" i="2"/>
  <c r="AU237" i="2"/>
  <c r="AU595" i="2"/>
  <c r="AU29" i="2"/>
  <c r="AU67" i="2"/>
  <c r="AU277" i="2"/>
  <c r="AU649" i="2"/>
  <c r="AU191" i="2"/>
  <c r="AU458" i="2"/>
  <c r="AU192" i="2"/>
  <c r="AU496" i="2"/>
  <c r="AU382" i="2"/>
  <c r="AU23" i="2"/>
  <c r="AU616" i="2"/>
  <c r="AU234" i="2"/>
  <c r="AU618" i="2"/>
  <c r="AU171" i="2"/>
  <c r="AU528" i="2"/>
  <c r="AU368" i="2"/>
  <c r="AU209" i="2"/>
  <c r="AU70" i="2"/>
  <c r="AU200" i="2"/>
  <c r="AU10" i="2"/>
  <c r="AU450" i="2"/>
  <c r="AU230" i="2"/>
  <c r="AU260" i="2"/>
  <c r="AU342" i="2"/>
  <c r="AU299" i="2"/>
  <c r="AU444" i="2"/>
  <c r="AU290" i="2"/>
  <c r="AU330" i="2"/>
  <c r="AU672" i="2"/>
  <c r="AU362" i="2"/>
  <c r="AU231" i="2"/>
  <c r="AU283" i="2"/>
  <c r="AU343" i="2"/>
  <c r="AU620" i="2"/>
  <c r="AU301" i="2"/>
  <c r="AU427" i="2"/>
  <c r="AU658" i="2"/>
  <c r="AU220" i="2"/>
  <c r="AU547" i="2"/>
  <c r="AU559" i="2"/>
  <c r="AU188" i="2"/>
  <c r="AU219" i="2"/>
  <c r="AU213" i="2"/>
  <c r="AU15" i="2"/>
  <c r="AU254" i="2"/>
  <c r="AU514" i="2"/>
  <c r="AU466" i="2"/>
  <c r="AU282" i="2"/>
  <c r="AU25" i="2"/>
  <c r="AU536" i="2"/>
  <c r="AU288" i="2"/>
  <c r="AU325" i="2"/>
  <c r="AU293" i="2"/>
  <c r="AU370" i="2"/>
  <c r="AU154" i="2"/>
  <c r="AU594" i="2"/>
  <c r="AU253" i="2"/>
  <c r="AU108" i="2"/>
  <c r="AU369" i="2"/>
  <c r="AU147" i="2"/>
  <c r="AU519" i="2"/>
  <c r="AU4" i="2"/>
  <c r="AU364" i="2"/>
  <c r="AU173" i="2"/>
  <c r="AU591" i="2"/>
  <c r="AU135" i="2"/>
  <c r="AU392" i="2"/>
  <c r="AU657" i="2"/>
  <c r="AU425" i="2"/>
  <c r="AU430" i="2"/>
  <c r="AU6" i="2"/>
  <c r="AU551" i="2"/>
  <c r="AU97" i="2"/>
  <c r="AU144" i="2"/>
  <c r="AU52" i="2"/>
  <c r="AU66" i="2"/>
  <c r="AU190" i="2"/>
  <c r="AU124" i="2"/>
  <c r="AU556" i="2"/>
  <c r="AU175" i="2"/>
  <c r="AU334" i="2"/>
  <c r="AU510" i="2"/>
  <c r="AU167" i="2"/>
  <c r="AU109" i="2"/>
  <c r="AU96" i="2"/>
  <c r="AU502" i="2"/>
  <c r="AU9" i="2"/>
  <c r="AU634" i="2"/>
  <c r="AU346" i="2"/>
  <c r="AU495" i="2"/>
  <c r="AU449" i="2"/>
  <c r="AU279" i="2"/>
  <c r="AU74" i="2"/>
  <c r="AU39" i="2"/>
  <c r="AU622" i="2"/>
  <c r="AU197" i="2"/>
  <c r="AU164" i="2"/>
  <c r="AU113" i="2"/>
  <c r="AU143" i="2"/>
  <c r="AU13" i="2"/>
  <c r="AU670" i="2"/>
  <c r="AU100" i="2"/>
  <c r="AU494" i="2"/>
  <c r="AU336" i="2"/>
  <c r="AU319" i="2"/>
  <c r="AU252" i="2"/>
  <c r="AU40" i="2"/>
  <c r="AU419" i="2"/>
  <c r="AU361" i="2"/>
  <c r="AU281" i="2"/>
  <c r="AU578" i="2"/>
  <c r="AU273" i="2"/>
  <c r="AU35" i="2"/>
  <c r="AU116" i="2"/>
  <c r="AU78" i="2"/>
  <c r="AU68" i="2"/>
  <c r="AU498" i="2"/>
  <c r="Y76" i="3" l="1"/>
  <c r="Y3" i="3"/>
  <c r="Y22" i="3"/>
  <c r="Y6" i="3"/>
  <c r="Y5" i="3"/>
  <c r="Y118" i="3"/>
  <c r="Y29" i="3"/>
  <c r="Y68" i="3"/>
  <c r="Y63" i="3"/>
  <c r="Y17" i="3"/>
  <c r="Y26" i="3"/>
  <c r="Y23" i="3"/>
  <c r="Y44" i="3"/>
  <c r="Y13" i="3"/>
  <c r="Y28" i="3"/>
  <c r="Y101" i="3"/>
  <c r="Y31" i="3"/>
  <c r="Y75" i="3"/>
  <c r="Y15" i="3"/>
  <c r="Y41" i="3"/>
  <c r="Y117" i="3"/>
  <c r="Y85" i="3"/>
  <c r="Y70" i="3"/>
  <c r="Y90" i="3"/>
  <c r="Y92" i="3"/>
  <c r="Y34" i="3"/>
  <c r="Y64" i="3"/>
  <c r="Y77" i="3"/>
  <c r="Y42" i="3"/>
  <c r="Y43" i="3"/>
  <c r="Y113" i="3"/>
  <c r="Y36" i="3"/>
  <c r="Y21" i="3"/>
  <c r="Y20" i="3"/>
  <c r="Y4" i="3"/>
  <c r="Y49" i="3"/>
  <c r="Y119" i="3"/>
  <c r="Y102" i="3"/>
  <c r="Y100" i="3"/>
  <c r="Y62" i="3"/>
  <c r="Y45" i="3"/>
  <c r="Y98" i="3"/>
  <c r="Y69" i="3"/>
  <c r="Y80" i="3"/>
  <c r="Y50" i="3"/>
  <c r="Y58" i="3"/>
  <c r="Y59" i="3"/>
  <c r="Y95" i="3"/>
  <c r="Y72" i="3"/>
  <c r="Y38" i="3"/>
  <c r="Y93" i="3"/>
  <c r="Y55" i="3"/>
  <c r="Y121" i="3"/>
  <c r="Y112" i="3"/>
  <c r="Y40" i="3"/>
  <c r="Y7" i="3"/>
  <c r="Y11" i="3"/>
  <c r="Y14" i="3"/>
  <c r="Y116" i="3"/>
  <c r="Y33" i="3"/>
  <c r="Y65" i="3"/>
  <c r="Y24" i="3"/>
  <c r="Y30" i="3"/>
  <c r="Y18" i="3"/>
  <c r="Y57" i="3"/>
  <c r="Y71" i="3"/>
  <c r="Y114" i="3"/>
  <c r="Y89" i="3"/>
  <c r="Y82" i="3"/>
  <c r="Y81" i="3"/>
  <c r="Y74" i="3"/>
  <c r="Y12" i="3"/>
  <c r="Y56" i="3"/>
  <c r="Y86" i="3"/>
  <c r="Y25" i="3"/>
  <c r="Y97" i="3"/>
  <c r="Y87" i="3"/>
  <c r="Y78" i="3"/>
  <c r="Y99" i="3"/>
  <c r="Y83" i="3"/>
  <c r="Y104" i="3"/>
  <c r="Y67" i="3"/>
  <c r="Y16" i="3"/>
  <c r="Y84" i="3"/>
  <c r="Y46" i="3"/>
  <c r="Y10" i="3"/>
  <c r="Y35" i="3"/>
  <c r="Y91" i="3"/>
  <c r="Y96" i="3"/>
  <c r="Y107" i="3"/>
  <c r="Y19" i="3"/>
  <c r="Y110" i="3"/>
  <c r="Y106" i="3"/>
  <c r="Y66" i="3"/>
  <c r="Y2" i="3"/>
  <c r="Y27" i="3"/>
  <c r="Y47" i="3"/>
  <c r="Y60" i="3"/>
  <c r="Y73" i="3"/>
  <c r="Y111" i="3"/>
  <c r="Y48" i="3"/>
  <c r="Y53" i="3"/>
  <c r="Y54" i="3"/>
  <c r="Y39" i="3"/>
  <c r="Y32" i="3"/>
  <c r="Y61" i="3"/>
  <c r="Y37" i="3"/>
  <c r="Y94" i="3"/>
  <c r="Y88" i="3"/>
  <c r="Y9" i="3"/>
  <c r="Y79" i="3"/>
  <c r="Y103" i="3"/>
  <c r="Y108" i="3"/>
  <c r="Y105" i="3"/>
  <c r="Y52" i="3"/>
  <c r="Y109" i="3"/>
  <c r="Y8" i="3"/>
  <c r="Y120" i="3"/>
  <c r="Y51" i="3"/>
  <c r="Y122" i="3"/>
  <c r="Y115" i="3"/>
  <c r="W2" i="3"/>
  <c r="W14" i="3"/>
  <c r="W40" i="3"/>
  <c r="W97" i="3"/>
  <c r="W16" i="3"/>
  <c r="W37" i="3"/>
  <c r="W58" i="3"/>
  <c r="W80" i="3"/>
  <c r="W96" i="3"/>
  <c r="W25" i="3"/>
  <c r="W52" i="3"/>
  <c r="W117" i="3"/>
  <c r="W67" i="3"/>
  <c r="W109" i="3"/>
  <c r="W47" i="3"/>
  <c r="W90" i="3"/>
  <c r="W103" i="3"/>
  <c r="W81" i="3"/>
  <c r="W55" i="3"/>
  <c r="W74" i="3"/>
  <c r="W60" i="3"/>
  <c r="W64" i="3"/>
  <c r="W107" i="3"/>
  <c r="W20" i="3"/>
  <c r="W26" i="3"/>
  <c r="W11" i="3"/>
  <c r="W65" i="3"/>
  <c r="W87" i="3"/>
  <c r="W43" i="3"/>
  <c r="W86" i="3"/>
  <c r="W28" i="3"/>
  <c r="W122" i="3"/>
  <c r="W88" i="3"/>
  <c r="W91" i="3"/>
  <c r="W49" i="3"/>
  <c r="W98" i="3"/>
  <c r="W9" i="3"/>
  <c r="W115" i="3"/>
  <c r="W56" i="3"/>
  <c r="W30" i="3"/>
  <c r="W6" i="3"/>
  <c r="W95" i="3"/>
  <c r="W85" i="3"/>
  <c r="W89" i="3"/>
  <c r="W59" i="3"/>
  <c r="W63" i="3"/>
  <c r="W61" i="3"/>
  <c r="W70" i="3"/>
  <c r="W32" i="3"/>
  <c r="W84" i="3"/>
  <c r="W22" i="3"/>
  <c r="W18" i="3"/>
  <c r="W21" i="3"/>
  <c r="W29" i="3"/>
  <c r="W5" i="3"/>
  <c r="W7" i="3"/>
  <c r="W53" i="3"/>
  <c r="W50" i="3"/>
  <c r="W10" i="3"/>
  <c r="W102" i="3"/>
  <c r="W119" i="3"/>
  <c r="W78" i="3"/>
  <c r="W92" i="3"/>
  <c r="W93" i="3"/>
  <c r="W51" i="3"/>
  <c r="W35" i="3"/>
  <c r="W8" i="3"/>
  <c r="W57" i="3"/>
  <c r="W4" i="3"/>
  <c r="W33" i="3"/>
  <c r="W68" i="3"/>
  <c r="W12" i="3"/>
  <c r="W73" i="3"/>
  <c r="W71" i="3"/>
  <c r="W17" i="3"/>
  <c r="W24" i="3"/>
  <c r="W99" i="3"/>
  <c r="W79" i="3"/>
  <c r="W118" i="3"/>
  <c r="W19" i="3"/>
  <c r="W13" i="3"/>
  <c r="W110" i="3"/>
  <c r="W121" i="3"/>
  <c r="W111" i="3"/>
  <c r="W104" i="3"/>
  <c r="W77" i="3"/>
  <c r="W94" i="3"/>
  <c r="W112" i="3"/>
  <c r="W116" i="3"/>
  <c r="W39" i="3"/>
  <c r="W105" i="3"/>
  <c r="W45" i="3"/>
  <c r="W15" i="3"/>
  <c r="W3" i="3"/>
  <c r="W54" i="3"/>
  <c r="W113" i="3"/>
  <c r="W46" i="3"/>
  <c r="W36" i="3"/>
  <c r="W83" i="3"/>
  <c r="W34" i="3"/>
  <c r="W48" i="3"/>
  <c r="W114" i="3"/>
  <c r="W75" i="3"/>
  <c r="W120" i="3"/>
  <c r="W41" i="3"/>
  <c r="W38" i="3"/>
  <c r="W62" i="3"/>
  <c r="W23" i="3"/>
  <c r="W108" i="3"/>
  <c r="W100" i="3"/>
  <c r="W82" i="3"/>
  <c r="W27" i="3"/>
  <c r="W31" i="3"/>
  <c r="W76" i="3"/>
  <c r="W69" i="3"/>
  <c r="W66" i="3"/>
  <c r="W42" i="3"/>
  <c r="W72" i="3"/>
  <c r="W101" i="3"/>
  <c r="W44" i="3"/>
  <c r="W106" i="3"/>
  <c r="AV718" i="2"/>
  <c r="AV4" i="2"/>
  <c r="AV714" i="2"/>
  <c r="AV76" i="2"/>
  <c r="AV46" i="2"/>
  <c r="AV147" i="2"/>
  <c r="AV514" i="2"/>
  <c r="AV530" i="2"/>
  <c r="AV255" i="2"/>
  <c r="AV559" i="2"/>
  <c r="AV573" i="2"/>
  <c r="AV48" i="2"/>
  <c r="AV727" i="2"/>
  <c r="AV648" i="2"/>
  <c r="AV81" i="2"/>
  <c r="AV185" i="2"/>
  <c r="AV239" i="2"/>
  <c r="AV83" i="2"/>
  <c r="AV614" i="2"/>
  <c r="AV435" i="2"/>
  <c r="AV725" i="2"/>
  <c r="AV269" i="2"/>
  <c r="AV382" i="2"/>
  <c r="AV548" i="2"/>
  <c r="AV35" i="2"/>
  <c r="AV365" i="2"/>
  <c r="AV167" i="2"/>
  <c r="AV275" i="2"/>
  <c r="AV462" i="2"/>
  <c r="AV470" i="2"/>
  <c r="AV457" i="2"/>
  <c r="AV612" i="2"/>
  <c r="AV659" i="2"/>
  <c r="AV27" i="2"/>
  <c r="AV115" i="2"/>
  <c r="AV392" i="2"/>
  <c r="AV629" i="2"/>
  <c r="AV455" i="2"/>
  <c r="AV572" i="2"/>
  <c r="AV685" i="2"/>
  <c r="AV293" i="2"/>
  <c r="AV288" i="2"/>
  <c r="AV527" i="2"/>
  <c r="AV54" i="2"/>
  <c r="AV242" i="2"/>
  <c r="AV477" i="2"/>
  <c r="AV343" i="2"/>
  <c r="AV92" i="2"/>
  <c r="AV491" i="2"/>
  <c r="AV241" i="2"/>
  <c r="AV446" i="2"/>
  <c r="AV290" i="2"/>
  <c r="AV353" i="2"/>
  <c r="AV395" i="2"/>
  <c r="AV363" i="2"/>
  <c r="AV261" i="2"/>
  <c r="AV80" i="2"/>
  <c r="AV43" i="2"/>
  <c r="AV247" i="2"/>
  <c r="AV673" i="2"/>
  <c r="AV688" i="2"/>
  <c r="AV610" i="2"/>
  <c r="AV337" i="2"/>
  <c r="AV236" i="2"/>
  <c r="AV8" i="2"/>
  <c r="AV314" i="2"/>
  <c r="AV560" i="2"/>
  <c r="AV368" i="2"/>
  <c r="AV409" i="2"/>
  <c r="AV133" i="2"/>
  <c r="AV687" i="2"/>
  <c r="AV540" i="2"/>
  <c r="AV89" i="2"/>
  <c r="AV678" i="2"/>
  <c r="AV700" i="2"/>
  <c r="AV26" i="2"/>
  <c r="AV156" i="2"/>
  <c r="AV541" i="2"/>
  <c r="AV616" i="2"/>
  <c r="AV730" i="2"/>
  <c r="AV135" i="2"/>
  <c r="AV645" i="2"/>
  <c r="AV150" i="2"/>
  <c r="AV208" i="2"/>
  <c r="AV286" i="2"/>
  <c r="AV177" i="2"/>
  <c r="AV184" i="2"/>
  <c r="AV615" i="2"/>
  <c r="AV562" i="2"/>
  <c r="AV536" i="2"/>
  <c r="AV44" i="2"/>
  <c r="AV182" i="2"/>
  <c r="AV267" i="2"/>
  <c r="AV123" i="2"/>
  <c r="AV283" i="2"/>
  <c r="AV410" i="2"/>
  <c r="AV256" i="2"/>
  <c r="AV628" i="2"/>
  <c r="AV153" i="2"/>
  <c r="AV137" i="2"/>
  <c r="AV407" i="2"/>
  <c r="AV212" i="2"/>
  <c r="AV445" i="2"/>
  <c r="AV444" i="2"/>
  <c r="AV702" i="2"/>
  <c r="AV642" i="2"/>
  <c r="AV75" i="2"/>
  <c r="AV526" i="2"/>
  <c r="AV398" i="2"/>
  <c r="AV309" i="2"/>
  <c r="AV391" i="2"/>
  <c r="AV719" i="2"/>
  <c r="AV316" i="2"/>
  <c r="AV298" i="2"/>
  <c r="AV721" i="2"/>
  <c r="AV52" i="2"/>
  <c r="AV660" i="2"/>
  <c r="AV237" i="2"/>
  <c r="AV425" i="2"/>
  <c r="AV429" i="2"/>
  <c r="AV584" i="2"/>
  <c r="AV643" i="2"/>
  <c r="AV174" i="2"/>
  <c r="AV607" i="2"/>
  <c r="AV574" i="2"/>
  <c r="AV635" i="2"/>
  <c r="AV356" i="2"/>
  <c r="AV69" i="2"/>
  <c r="AV419" i="2"/>
  <c r="AV528" i="2"/>
  <c r="AV449" i="2"/>
  <c r="AV683" i="2"/>
  <c r="AV724" i="2"/>
  <c r="AV136" i="2"/>
  <c r="AV47" i="2"/>
  <c r="AV416" i="2"/>
  <c r="AV571" i="2"/>
  <c r="AV335" i="2"/>
  <c r="AV556" i="2"/>
  <c r="AV196" i="2"/>
  <c r="AV129" i="2"/>
  <c r="AV704" i="2"/>
  <c r="AV19" i="2"/>
  <c r="AV9" i="2"/>
  <c r="AV186" i="2"/>
  <c r="AV591" i="2"/>
  <c r="AV246" i="2"/>
  <c r="AV456" i="2"/>
  <c r="AV569" i="2"/>
  <c r="AV149" i="2"/>
  <c r="AV5" i="2"/>
  <c r="AV221" i="2"/>
  <c r="AV55" i="2"/>
  <c r="AV597" i="2"/>
  <c r="AV25" i="2"/>
  <c r="AV61" i="2"/>
  <c r="AV324" i="2"/>
  <c r="AV33" i="2"/>
  <c r="AV583" i="2"/>
  <c r="AV231" i="2"/>
  <c r="AV91" i="2"/>
  <c r="AV415" i="2"/>
  <c r="AV557" i="2"/>
  <c r="AV59" i="2"/>
  <c r="AV132" i="2"/>
  <c r="AV142" i="2"/>
  <c r="AV579" i="2"/>
  <c r="AV515" i="2"/>
  <c r="AV299" i="2"/>
  <c r="AV119" i="2"/>
  <c r="AV537" i="2"/>
  <c r="AV276" i="2"/>
  <c r="AV159" i="2"/>
  <c r="AV310" i="2"/>
  <c r="AV218" i="2"/>
  <c r="AV45" i="2"/>
  <c r="AV355" i="2"/>
  <c r="AV500" i="2"/>
  <c r="AV611" i="2"/>
  <c r="AV191" i="2"/>
  <c r="AV375" i="2"/>
  <c r="AV332" i="2"/>
  <c r="AV360" i="2"/>
  <c r="AV604" i="2"/>
  <c r="AV77" i="2"/>
  <c r="AV233" i="2"/>
  <c r="AV651" i="2"/>
  <c r="AV304" i="2"/>
  <c r="AV22" i="2"/>
  <c r="AV259" i="2"/>
  <c r="AV472" i="2"/>
  <c r="AV665" i="2"/>
  <c r="AV110" i="2"/>
  <c r="AV40" i="2"/>
  <c r="AV171" i="2"/>
  <c r="AV198" i="2"/>
  <c r="AV331" i="2"/>
  <c r="AV197" i="2"/>
  <c r="AV720" i="2"/>
  <c r="AV21" i="2"/>
  <c r="AV379" i="2"/>
  <c r="AV93" i="2"/>
  <c r="AV318" i="2"/>
  <c r="AV126" i="2"/>
  <c r="AV538" i="2"/>
  <c r="AV66" i="2"/>
  <c r="AV244" i="2"/>
  <c r="AV504" i="2"/>
  <c r="AV217" i="2"/>
  <c r="AV361" i="2"/>
  <c r="AV164" i="2"/>
  <c r="AV510" i="2"/>
  <c r="AV173" i="2"/>
  <c r="AV376" i="2"/>
  <c r="AV728" i="2"/>
  <c r="AV258" i="2"/>
  <c r="AV347" i="2"/>
  <c r="AV210" i="2"/>
  <c r="AV596" i="2"/>
  <c r="AV162" i="2"/>
  <c r="AV442" i="2"/>
  <c r="AV282" i="2"/>
  <c r="AV443" i="2"/>
  <c r="AV291" i="2"/>
  <c r="AV412" i="2"/>
  <c r="AV652" i="2"/>
  <c r="AV219" i="2"/>
  <c r="AV467" i="2"/>
  <c r="AV42" i="2"/>
  <c r="AV271" i="2"/>
  <c r="AV380" i="2"/>
  <c r="AV223" i="2"/>
  <c r="AV508" i="2"/>
  <c r="AV211" i="2"/>
  <c r="AV480" i="2"/>
  <c r="AV601" i="2"/>
  <c r="AV342" i="2"/>
  <c r="AV371" i="2"/>
  <c r="AV552" i="2"/>
  <c r="AV476" i="2"/>
  <c r="AV169" i="2"/>
  <c r="AV62" i="2"/>
  <c r="AV647" i="2"/>
  <c r="AV240" i="2"/>
  <c r="AV266" i="2"/>
  <c r="AV454" i="2"/>
  <c r="AV633" i="2"/>
  <c r="AV503" i="2"/>
  <c r="AV695" i="2"/>
  <c r="AV78" i="2"/>
  <c r="AV338" i="2"/>
  <c r="AV414" i="2"/>
  <c r="AV222" i="2"/>
  <c r="AV411" i="2"/>
  <c r="AV329" i="2"/>
  <c r="AV68" i="2"/>
  <c r="AV621" i="2"/>
  <c r="AV598" i="2"/>
  <c r="AV272" i="2"/>
  <c r="AV668" i="2"/>
  <c r="AV513" i="2"/>
  <c r="AV671" i="2"/>
  <c r="AV252" i="2"/>
  <c r="AV618" i="2"/>
  <c r="AV493" i="2"/>
  <c r="AV512" i="2"/>
  <c r="AV622" i="2"/>
  <c r="AV204" i="2"/>
  <c r="AV24" i="2"/>
  <c r="AV170" i="2"/>
  <c r="AV128" i="2"/>
  <c r="AV357" i="2"/>
  <c r="AV479" i="2"/>
  <c r="AV86" i="2"/>
  <c r="AV99" i="2"/>
  <c r="AV215" i="2"/>
  <c r="AV423" i="2"/>
  <c r="AV339" i="2"/>
  <c r="AV116" i="2"/>
  <c r="AV458" i="2"/>
  <c r="AV364" i="2"/>
  <c r="AV130" i="2"/>
  <c r="AV178" i="2"/>
  <c r="AV313" i="2"/>
  <c r="AV163" i="2"/>
  <c r="AV586" i="2"/>
  <c r="AV179" i="2"/>
  <c r="AV619" i="2"/>
  <c r="AV646" i="2"/>
  <c r="AV466" i="2"/>
  <c r="AV421" i="2"/>
  <c r="AV280" i="2"/>
  <c r="AV366" i="2"/>
  <c r="AV284" i="2"/>
  <c r="AV188" i="2"/>
  <c r="AV183" i="2"/>
  <c r="AV228" i="2"/>
  <c r="AV459" i="2"/>
  <c r="AV131" i="2"/>
  <c r="AV341" i="2"/>
  <c r="AV404" i="2"/>
  <c r="AV666" i="2"/>
  <c r="AV289" i="2"/>
  <c r="AV420" i="2"/>
  <c r="AV260" i="2"/>
  <c r="AV418" i="2"/>
  <c r="AV317" i="2"/>
  <c r="AV636" i="2"/>
  <c r="AV50" i="2"/>
  <c r="AV31" i="2"/>
  <c r="AV38" i="2"/>
  <c r="AV402" i="2"/>
  <c r="AV475" i="2"/>
  <c r="AV190" i="2"/>
  <c r="AV713" i="2"/>
  <c r="AV377" i="2"/>
  <c r="AV292" i="2"/>
  <c r="AV300" i="2"/>
  <c r="AV497" i="2"/>
  <c r="AV224" i="2"/>
  <c r="AV451" i="2"/>
  <c r="AV653" i="2"/>
  <c r="AV697" i="2"/>
  <c r="AV533" i="2"/>
  <c r="AV322" i="2"/>
  <c r="AV107" i="2"/>
  <c r="AV226" i="2"/>
  <c r="AV469" i="2"/>
  <c r="AV581" i="2"/>
  <c r="AV630" i="2"/>
  <c r="AV319" i="2"/>
  <c r="AV192" i="2"/>
  <c r="AV432" i="2"/>
  <c r="AV670" i="2"/>
  <c r="AV39" i="2"/>
  <c r="AV387" i="2"/>
  <c r="AV11" i="2"/>
  <c r="AV302" i="2"/>
  <c r="AV667" i="2"/>
  <c r="AV676" i="2"/>
  <c r="AV34" i="2"/>
  <c r="AV201" i="2"/>
  <c r="AV689" i="2"/>
  <c r="AV194" i="2"/>
  <c r="AV148" i="2"/>
  <c r="AV103" i="2"/>
  <c r="AV684" i="2"/>
  <c r="AV346" i="2"/>
  <c r="AV674" i="2"/>
  <c r="AV496" i="2"/>
  <c r="AV124" i="2"/>
  <c r="AV336" i="2"/>
  <c r="AV649" i="2"/>
  <c r="AV14" i="2"/>
  <c r="AV340" i="2"/>
  <c r="AV680" i="2"/>
  <c r="AV669" i="2"/>
  <c r="AV166" i="2"/>
  <c r="AV56" i="2"/>
  <c r="AV565" i="2"/>
  <c r="AV3" i="2"/>
  <c r="AV650" i="2"/>
  <c r="AV372" i="2"/>
  <c r="AV187" i="2"/>
  <c r="AV519" i="2"/>
  <c r="AV390" i="2"/>
  <c r="AV492" i="2"/>
  <c r="AV639" i="2"/>
  <c r="AV369" i="2"/>
  <c r="AV378" i="2"/>
  <c r="AV654" i="2"/>
  <c r="AV71" i="2"/>
  <c r="AV202" i="2"/>
  <c r="AV254" i="2"/>
  <c r="AV294" i="2"/>
  <c r="AV180" i="2"/>
  <c r="AV523" i="2"/>
  <c r="AV484" i="2"/>
  <c r="AV547" i="2"/>
  <c r="AV709" i="2"/>
  <c r="AV452" i="2"/>
  <c r="AV655" i="2"/>
  <c r="AV437" i="2"/>
  <c r="AV64" i="2"/>
  <c r="AV250" i="2"/>
  <c r="AV624" i="2"/>
  <c r="AV104" i="2"/>
  <c r="AV450" i="2"/>
  <c r="AV441" i="2"/>
  <c r="AV176" i="2"/>
  <c r="AV588" i="2"/>
  <c r="AV732" i="2"/>
  <c r="AV308" i="2"/>
  <c r="AV36" i="2"/>
  <c r="AV206" i="2"/>
  <c r="AV296" i="2"/>
  <c r="AV2" i="2"/>
  <c r="AV587" i="2"/>
  <c r="AV631" i="2"/>
  <c r="AV599" i="2"/>
  <c r="AV175" i="2"/>
  <c r="AV400" i="2"/>
  <c r="AV463" i="2"/>
  <c r="AV345" i="2"/>
  <c r="AV238" i="2"/>
  <c r="AV705" i="2"/>
  <c r="AV413" i="2"/>
  <c r="AV155" i="2"/>
  <c r="AV712" i="2"/>
  <c r="AV23" i="2"/>
  <c r="AV306" i="2"/>
  <c r="AV408" i="2"/>
  <c r="AV494" i="2"/>
  <c r="AV277" i="2"/>
  <c r="AV88" i="2"/>
  <c r="AV13" i="2"/>
  <c r="AV74" i="2"/>
  <c r="AV679" i="2"/>
  <c r="AV312" i="2"/>
  <c r="AV460" i="2"/>
  <c r="AV550" i="2"/>
  <c r="AV144" i="2"/>
  <c r="AV396" i="2"/>
  <c r="AV461" i="2"/>
  <c r="AV383" i="2"/>
  <c r="AV125" i="2"/>
  <c r="AV490" i="2"/>
  <c r="AV118" i="2"/>
  <c r="AV82" i="2"/>
  <c r="AV108" i="2"/>
  <c r="AV529" i="2"/>
  <c r="AV549" i="2"/>
  <c r="AV315" i="2"/>
  <c r="AV632" i="2"/>
  <c r="AV15" i="2"/>
  <c r="AV617" i="2"/>
  <c r="AV311" i="2"/>
  <c r="AV511" i="2"/>
  <c r="AV220" i="2"/>
  <c r="AV524" i="2"/>
  <c r="AV57" i="2"/>
  <c r="AV426" i="2"/>
  <c r="AV440" i="2"/>
  <c r="AV603" i="2"/>
  <c r="AV297" i="2"/>
  <c r="AV264" i="2"/>
  <c r="AV505" i="2"/>
  <c r="AV401" i="2"/>
  <c r="AV205" i="2"/>
  <c r="AV121" i="2"/>
  <c r="AV558" i="2"/>
  <c r="AV165" i="2"/>
  <c r="AV507" i="2"/>
  <c r="AV262" i="2"/>
  <c r="AV711" i="2"/>
  <c r="AV424" i="2"/>
  <c r="AV682" i="2"/>
  <c r="AV534" i="2"/>
  <c r="AV434" i="2"/>
  <c r="AV393" i="2"/>
  <c r="AV58" i="2"/>
  <c r="AV122" i="2"/>
  <c r="AV388" i="2"/>
  <c r="AV626" i="2"/>
  <c r="AV701" i="2"/>
  <c r="AV140" i="2"/>
  <c r="AV207" i="2"/>
  <c r="AV473" i="2"/>
  <c r="AV145" i="2"/>
  <c r="AV722" i="2"/>
  <c r="AV595" i="2"/>
  <c r="AV570" i="2"/>
  <c r="AV73" i="2"/>
  <c r="AV100" i="2"/>
  <c r="AV67" i="2"/>
  <c r="AV545" i="2"/>
  <c r="AV637" i="2"/>
  <c r="AV367" i="2"/>
  <c r="AV94" i="2"/>
  <c r="AV18" i="2"/>
  <c r="AV608" i="2"/>
  <c r="AV430" i="2"/>
  <c r="AV543" i="2"/>
  <c r="AV486" i="2"/>
  <c r="AV321" i="2"/>
  <c r="AV134" i="2"/>
  <c r="AV199" i="2"/>
  <c r="AV253" i="2"/>
  <c r="AV157" i="2"/>
  <c r="AV509" i="2"/>
  <c r="AV111" i="2"/>
  <c r="AV542" i="2"/>
  <c r="AV213" i="2"/>
  <c r="AV28" i="2"/>
  <c r="AV589" i="2"/>
  <c r="AV53" i="2"/>
  <c r="AV658" i="2"/>
  <c r="AV389" i="2"/>
  <c r="AV60" i="2"/>
  <c r="AV518" i="2"/>
  <c r="AV285" i="2"/>
  <c r="AV139" i="2"/>
  <c r="AV37" i="2"/>
  <c r="AV160" i="2"/>
  <c r="AV359" i="2"/>
  <c r="AV303" i="2"/>
  <c r="AV710" i="2"/>
  <c r="AV146" i="2"/>
  <c r="AV105" i="2"/>
  <c r="AV114" i="2"/>
  <c r="AV278" i="2"/>
  <c r="AV72" i="2"/>
  <c r="AV498" i="2"/>
  <c r="AV553" i="2"/>
  <c r="AV354" i="2"/>
  <c r="AV98" i="2"/>
  <c r="AV485" i="2"/>
  <c r="AV525" i="2"/>
  <c r="AV30" i="2"/>
  <c r="AV235" i="2"/>
  <c r="AV691" i="2"/>
  <c r="AV234" i="2"/>
  <c r="AV6" i="2"/>
  <c r="AV656" i="2"/>
  <c r="AV539" i="2"/>
  <c r="AV535" i="2"/>
  <c r="AV232" i="2"/>
  <c r="AV85" i="2"/>
  <c r="AV453" i="2"/>
  <c r="AV189" i="2"/>
  <c r="AV10" i="2"/>
  <c r="AV29" i="2"/>
  <c r="AV551" i="2"/>
  <c r="AV143" i="2"/>
  <c r="AV279" i="2"/>
  <c r="AV520" i="2"/>
  <c r="AV717" i="2"/>
  <c r="AV227" i="2"/>
  <c r="AV474" i="2"/>
  <c r="AV532" i="2"/>
  <c r="AV566" i="2"/>
  <c r="AV386" i="2"/>
  <c r="AV580" i="2"/>
  <c r="AV374" i="2"/>
  <c r="AV592" i="2"/>
  <c r="AV487" i="2"/>
  <c r="AV352" i="2"/>
  <c r="AV594" i="2"/>
  <c r="AV158" i="2"/>
  <c r="AV17" i="2"/>
  <c r="AV263" i="2"/>
  <c r="AV326" i="2"/>
  <c r="AV172" i="2"/>
  <c r="AV464" i="2"/>
  <c r="AV249" i="2"/>
  <c r="AV320" i="2"/>
  <c r="AV427" i="2"/>
  <c r="AV106" i="2"/>
  <c r="AV51" i="2"/>
  <c r="AV590" i="2"/>
  <c r="AV516" i="2"/>
  <c r="AV715" i="2"/>
  <c r="AV270" i="2"/>
  <c r="AV417" i="2"/>
  <c r="AV438" i="2"/>
  <c r="AV203" i="2"/>
  <c r="AV362" i="2"/>
  <c r="AV323" i="2"/>
  <c r="AV731" i="2"/>
  <c r="AV664" i="2"/>
  <c r="AV638" i="2"/>
  <c r="AV447" i="2"/>
  <c r="AV613" i="2"/>
  <c r="AV522" i="2"/>
  <c r="AV281" i="2"/>
  <c r="AV328" i="2"/>
  <c r="AV568" i="2"/>
  <c r="AV439" i="2"/>
  <c r="AV20" i="2"/>
  <c r="AV696" i="2"/>
  <c r="AV506" i="2"/>
  <c r="AV333" i="2"/>
  <c r="AV681" i="2"/>
  <c r="AV12" i="2"/>
  <c r="AV394" i="2"/>
  <c r="AV693" i="2"/>
  <c r="AV265" i="2"/>
  <c r="AV101" i="2"/>
  <c r="AV138" i="2"/>
  <c r="AV273" i="2"/>
  <c r="AV694" i="2"/>
  <c r="AV578" i="2"/>
  <c r="AV350" i="2"/>
  <c r="AV274" i="2"/>
  <c r="AV200" i="2"/>
  <c r="AV181" i="2"/>
  <c r="AV193" i="2"/>
  <c r="AV327" i="2"/>
  <c r="AV397" i="2"/>
  <c r="AV41" i="2"/>
  <c r="AV605" i="2"/>
  <c r="AV251" i="2"/>
  <c r="AV495" i="2"/>
  <c r="AV501" i="2"/>
  <c r="AV661" i="2"/>
  <c r="AV214" i="2"/>
  <c r="AV230" i="2"/>
  <c r="AV63" i="2"/>
  <c r="AV521" i="2"/>
  <c r="AV716" i="2"/>
  <c r="AV698" i="2"/>
  <c r="AV154" i="2"/>
  <c r="AV422" i="2"/>
  <c r="AV606" i="2"/>
  <c r="AV726" i="2"/>
  <c r="AV245" i="2"/>
  <c r="AV567" i="2"/>
  <c r="AV385" i="2"/>
  <c r="AV593" i="2"/>
  <c r="AV692" i="2"/>
  <c r="AV301" i="2"/>
  <c r="AV65" i="2"/>
  <c r="AV307" i="2"/>
  <c r="AV561" i="2"/>
  <c r="AV381" i="2"/>
  <c r="AV243" i="2"/>
  <c r="AV152" i="2"/>
  <c r="AV554" i="2"/>
  <c r="AV707" i="2"/>
  <c r="AV672" i="2"/>
  <c r="AV161" i="2"/>
  <c r="AV373" i="2"/>
  <c r="AV248" i="2"/>
  <c r="AV436" i="2"/>
  <c r="AV16" i="2"/>
  <c r="AV478" i="2"/>
  <c r="AV287" i="2"/>
  <c r="AV564" i="2"/>
  <c r="AV699" i="2"/>
  <c r="AV428" i="2"/>
  <c r="AV151" i="2"/>
  <c r="AV349" i="2"/>
  <c r="AV644" i="2"/>
  <c r="AV141" i="2"/>
  <c r="AV405" i="2"/>
  <c r="AV483" i="2"/>
  <c r="AV90" i="2"/>
  <c r="AV546" i="2"/>
  <c r="AV677" i="2"/>
  <c r="AV625" i="2"/>
  <c r="AV399" i="2"/>
  <c r="AV641" i="2"/>
  <c r="AV489" i="2"/>
  <c r="AV403" i="2"/>
  <c r="AV468" i="2"/>
  <c r="AV576" i="2"/>
  <c r="AV229" i="2"/>
  <c r="AV70" i="2"/>
  <c r="AV488" i="2"/>
  <c r="AV351" i="2"/>
  <c r="AV113" i="2"/>
  <c r="AV32" i="2"/>
  <c r="AV344" i="2"/>
  <c r="AV257" i="2"/>
  <c r="AV109" i="2"/>
  <c r="AV708" i="2"/>
  <c r="AV502" i="2"/>
  <c r="AV482" i="2"/>
  <c r="AV216" i="2"/>
  <c r="AV7" i="2"/>
  <c r="AV657" i="2"/>
  <c r="AV79" i="2"/>
  <c r="AV481" i="2"/>
  <c r="AV575" i="2"/>
  <c r="AV268" i="2"/>
  <c r="AV370" i="2"/>
  <c r="AV563" i="2"/>
  <c r="AV384" i="2"/>
  <c r="AV431" i="2"/>
  <c r="AV703" i="2"/>
  <c r="AV325" i="2"/>
  <c r="AV358" i="2"/>
  <c r="AV102" i="2"/>
  <c r="AV433" i="2"/>
  <c r="AV84" i="2"/>
  <c r="AV620" i="2"/>
  <c r="AV499" i="2"/>
  <c r="AV348" i="2"/>
  <c r="AV723" i="2"/>
  <c r="AV87" i="2"/>
  <c r="AV690" i="2"/>
  <c r="AV663" i="2"/>
  <c r="AV168" i="2"/>
  <c r="AV112" i="2"/>
  <c r="AV330" i="2"/>
  <c r="AV600" i="2"/>
  <c r="AV640" i="2"/>
  <c r="AV517" i="2"/>
  <c r="AV127" i="2"/>
  <c r="AV602" i="2"/>
  <c r="AV406" i="2"/>
  <c r="AV95" i="2"/>
  <c r="AV120" i="2"/>
  <c r="AV634" i="2"/>
  <c r="AV555" i="2"/>
  <c r="AV662" i="2"/>
  <c r="AV305" i="2"/>
  <c r="AV675" i="2"/>
  <c r="AV627" i="2"/>
  <c r="AV729" i="2"/>
  <c r="AV623" i="2"/>
  <c r="AV609" i="2"/>
  <c r="AV295" i="2"/>
  <c r="AV686" i="2"/>
  <c r="AV97" i="2"/>
  <c r="AV577" i="2"/>
  <c r="AV225" i="2"/>
  <c r="AV117" i="2"/>
  <c r="AV465" i="2"/>
  <c r="AV209" i="2"/>
  <c r="AV706" i="2"/>
  <c r="AV544" i="2"/>
  <c r="AV195" i="2"/>
  <c r="AV448" i="2"/>
  <c r="AV582" i="2"/>
  <c r="AV49" i="2"/>
  <c r="AV334" i="2"/>
  <c r="AV585" i="2"/>
  <c r="AV96" i="2"/>
  <c r="AV471" i="2"/>
  <c r="AV53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Z122" i="3" l="1"/>
  <c r="Z94" i="3"/>
  <c r="Z2" i="3"/>
  <c r="Z116" i="3"/>
  <c r="Z26" i="3"/>
  <c r="Z120" i="3"/>
  <c r="Z61" i="3"/>
  <c r="Z66" i="3"/>
  <c r="Z67" i="3"/>
  <c r="Z81" i="3"/>
  <c r="Z14" i="3"/>
  <c r="Z58" i="3"/>
  <c r="Z20" i="3"/>
  <c r="Z85" i="3"/>
  <c r="Z17" i="3"/>
  <c r="Z49" i="3"/>
  <c r="Z37" i="3"/>
  <c r="Z74" i="3"/>
  <c r="Z70" i="3"/>
  <c r="Z8" i="3"/>
  <c r="Z32" i="3"/>
  <c r="Z106" i="3"/>
  <c r="Z104" i="3"/>
  <c r="Z82" i="3"/>
  <c r="Z11" i="3"/>
  <c r="Z50" i="3"/>
  <c r="Z21" i="3"/>
  <c r="Z117" i="3"/>
  <c r="Z63" i="3"/>
  <c r="Z90" i="3"/>
  <c r="Z16" i="3"/>
  <c r="Z59" i="3"/>
  <c r="Z4" i="3"/>
  <c r="Z109" i="3"/>
  <c r="Z39" i="3"/>
  <c r="Z110" i="3"/>
  <c r="Z83" i="3"/>
  <c r="Z89" i="3"/>
  <c r="Z7" i="3"/>
  <c r="Z80" i="3"/>
  <c r="Z36" i="3"/>
  <c r="Z41" i="3"/>
  <c r="Z68" i="3"/>
  <c r="Z23" i="3"/>
  <c r="Z51" i="3"/>
  <c r="Z52" i="3"/>
  <c r="Z54" i="3"/>
  <c r="Z19" i="3"/>
  <c r="Z99" i="3"/>
  <c r="Z114" i="3"/>
  <c r="Z40" i="3"/>
  <c r="Z69" i="3"/>
  <c r="Z113" i="3"/>
  <c r="Z15" i="3"/>
  <c r="Z29" i="3"/>
  <c r="Z12" i="3"/>
  <c r="Z105" i="3"/>
  <c r="Z53" i="3"/>
  <c r="Z107" i="3"/>
  <c r="Z78" i="3"/>
  <c r="Z71" i="3"/>
  <c r="Z112" i="3"/>
  <c r="Z98" i="3"/>
  <c r="Z43" i="3"/>
  <c r="Z75" i="3"/>
  <c r="Z118" i="3"/>
  <c r="Z95" i="3"/>
  <c r="Z108" i="3"/>
  <c r="Z48" i="3"/>
  <c r="Z96" i="3"/>
  <c r="Z87" i="3"/>
  <c r="Z57" i="3"/>
  <c r="Z121" i="3"/>
  <c r="Z45" i="3"/>
  <c r="Z42" i="3"/>
  <c r="Z31" i="3"/>
  <c r="Z5" i="3"/>
  <c r="Z84" i="3"/>
  <c r="Z103" i="3"/>
  <c r="Z111" i="3"/>
  <c r="Z91" i="3"/>
  <c r="Z97" i="3"/>
  <c r="Z18" i="3"/>
  <c r="Z55" i="3"/>
  <c r="Z62" i="3"/>
  <c r="Z77" i="3"/>
  <c r="Z101" i="3"/>
  <c r="Z6" i="3"/>
  <c r="Z33" i="3"/>
  <c r="Z79" i="3"/>
  <c r="Z73" i="3"/>
  <c r="Z35" i="3"/>
  <c r="Z25" i="3"/>
  <c r="Z30" i="3"/>
  <c r="Z93" i="3"/>
  <c r="Z100" i="3"/>
  <c r="Z64" i="3"/>
  <c r="Z28" i="3"/>
  <c r="Z22" i="3"/>
  <c r="Z27" i="3"/>
  <c r="Z9" i="3"/>
  <c r="Z60" i="3"/>
  <c r="Z10" i="3"/>
  <c r="Z86" i="3"/>
  <c r="Z24" i="3"/>
  <c r="Z38" i="3"/>
  <c r="Z102" i="3"/>
  <c r="Z34" i="3"/>
  <c r="Z13" i="3"/>
  <c r="Z3" i="3"/>
  <c r="Z115" i="3"/>
  <c r="Z88" i="3"/>
  <c r="Z47" i="3"/>
  <c r="Z46" i="3"/>
  <c r="Z56" i="3"/>
  <c r="Z65" i="3"/>
  <c r="Z72" i="3"/>
  <c r="Z119" i="3"/>
  <c r="Z92" i="3"/>
  <c r="Z44" i="3"/>
  <c r="Z76" i="3"/>
  <c r="X2" i="3"/>
  <c r="X32" i="3"/>
  <c r="X111" i="3"/>
  <c r="X70" i="3"/>
  <c r="X117" i="3"/>
  <c r="X101" i="3"/>
  <c r="X62" i="3"/>
  <c r="X54" i="3"/>
  <c r="X121" i="3"/>
  <c r="X68" i="3"/>
  <c r="X10" i="3"/>
  <c r="X61" i="3"/>
  <c r="X49" i="3"/>
  <c r="X107" i="3"/>
  <c r="X52" i="3"/>
  <c r="X104" i="3"/>
  <c r="X12" i="3"/>
  <c r="X98" i="3"/>
  <c r="X72" i="3"/>
  <c r="X38" i="3"/>
  <c r="X3" i="3"/>
  <c r="X110" i="3"/>
  <c r="X33" i="3"/>
  <c r="X50" i="3"/>
  <c r="X63" i="3"/>
  <c r="X91" i="3"/>
  <c r="X64" i="3"/>
  <c r="X25" i="3"/>
  <c r="X106" i="3"/>
  <c r="X67" i="3"/>
  <c r="X102" i="3"/>
  <c r="X20" i="3"/>
  <c r="X42" i="3"/>
  <c r="X41" i="3"/>
  <c r="X15" i="3"/>
  <c r="X13" i="3"/>
  <c r="X4" i="3"/>
  <c r="X53" i="3"/>
  <c r="X59" i="3"/>
  <c r="X88" i="3"/>
  <c r="X60" i="3"/>
  <c r="X96" i="3"/>
  <c r="X119" i="3"/>
  <c r="X66" i="3"/>
  <c r="X19" i="3"/>
  <c r="X7" i="3"/>
  <c r="X89" i="3"/>
  <c r="X74" i="3"/>
  <c r="X80" i="3"/>
  <c r="X46" i="3"/>
  <c r="X44" i="3"/>
  <c r="X120" i="3"/>
  <c r="X57" i="3"/>
  <c r="X122" i="3"/>
  <c r="X69" i="3"/>
  <c r="X75" i="3"/>
  <c r="X105" i="3"/>
  <c r="X118" i="3"/>
  <c r="X8" i="3"/>
  <c r="X5" i="3"/>
  <c r="X85" i="3"/>
  <c r="X28" i="3"/>
  <c r="X55" i="3"/>
  <c r="X58" i="3"/>
  <c r="X9" i="3"/>
  <c r="X45" i="3"/>
  <c r="X76" i="3"/>
  <c r="X114" i="3"/>
  <c r="X39" i="3"/>
  <c r="X79" i="3"/>
  <c r="X35" i="3"/>
  <c r="X29" i="3"/>
  <c r="X95" i="3"/>
  <c r="X86" i="3"/>
  <c r="X81" i="3"/>
  <c r="X37" i="3"/>
  <c r="X23" i="3"/>
  <c r="X48" i="3"/>
  <c r="X116" i="3"/>
  <c r="X99" i="3"/>
  <c r="X51" i="3"/>
  <c r="X21" i="3"/>
  <c r="X6" i="3"/>
  <c r="X43" i="3"/>
  <c r="X103" i="3"/>
  <c r="X16" i="3"/>
  <c r="X73" i="3"/>
  <c r="X27" i="3"/>
  <c r="X24" i="3"/>
  <c r="X93" i="3"/>
  <c r="X18" i="3"/>
  <c r="X30" i="3"/>
  <c r="X87" i="3"/>
  <c r="X90" i="3"/>
  <c r="X97" i="3"/>
  <c r="X108" i="3"/>
  <c r="X113" i="3"/>
  <c r="X112" i="3"/>
  <c r="X82" i="3"/>
  <c r="X83" i="3"/>
  <c r="X94" i="3"/>
  <c r="X17" i="3"/>
  <c r="X92" i="3"/>
  <c r="X22" i="3"/>
  <c r="X56" i="3"/>
  <c r="X65" i="3"/>
  <c r="X47" i="3"/>
  <c r="X40" i="3"/>
  <c r="X26" i="3"/>
  <c r="X31" i="3"/>
  <c r="X34" i="3"/>
  <c r="X100" i="3"/>
  <c r="X36" i="3"/>
  <c r="X77" i="3"/>
  <c r="X71" i="3"/>
  <c r="X78" i="3"/>
  <c r="X84" i="3"/>
  <c r="X115" i="3"/>
  <c r="X11" i="3"/>
  <c r="X109" i="3"/>
  <c r="X14" i="3"/>
</calcChain>
</file>

<file path=xl/sharedStrings.xml><?xml version="1.0" encoding="utf-8"?>
<sst xmlns="http://schemas.openxmlformats.org/spreadsheetml/2006/main" count="18804" uniqueCount="10206">
  <si>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</si>
  <si>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</si>
  <si>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</si>
  <si>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</si>
  <si>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</si>
  <si>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</si>
  <si>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</si>
  <si>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</si>
  <si>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</si>
  <si>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</si>
  <si>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</si>
  <si>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</si>
  <si>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</si>
  <si>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</si>
  <si>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</si>
  <si>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</si>
  <si>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</si>
  <si>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</si>
  <si>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</si>
  <si>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</si>
  <si>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</si>
  <si>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</si>
  <si>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</si>
  <si>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</si>
  <si>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</si>
  <si>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</si>
  <si>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</si>
  <si>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</si>
  <si>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</si>
  <si>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</si>
  <si>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</si>
  <si>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</si>
  <si>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</si>
  <si>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</si>
  <si>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</si>
  <si>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</si>
  <si>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</si>
  <si>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</si>
  <si>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</si>
  <si>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</si>
  <si>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</si>
  <si>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</si>
  <si>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</si>
  <si>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</si>
  <si>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</si>
  <si>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</si>
  <si>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</si>
  <si>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</si>
  <si>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</si>
  <si>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</si>
  <si>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</si>
  <si>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</si>
  <si>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Oil and Natural Gas Corporation Ltd</t>
  </si>
  <si>
    <t>ONGC</t>
  </si>
  <si>
    <t>Oil &amp; Gas - Exploration &amp; Production</t>
  </si>
  <si>
    <t>Axis Bank Ltd</t>
  </si>
  <si>
    <t>AXISBANK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</si>
  <si>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</si>
  <si>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</si>
  <si>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</si>
  <si>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</si>
  <si>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</si>
  <si>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</si>
  <si>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Tata Motors Ltd</t>
  </si>
  <si>
    <t>TATAMOTORS</t>
  </si>
  <si>
    <t>NTPC Ltd</t>
  </si>
  <si>
    <t>NTPC</t>
  </si>
  <si>
    <t>Power Generation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</si>
  <si>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</si>
  <si>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</si>
  <si>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</si>
  <si>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</si>
  <si>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</si>
  <si>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</si>
  <si>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</si>
  <si>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</si>
  <si>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</si>
  <si>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</si>
  <si>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Hindustan Aeronautics Ltd</t>
  </si>
  <si>
    <t>HAL</t>
  </si>
  <si>
    <t>Aerospace &amp; Defense Equipments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</si>
  <si>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</si>
  <si>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</si>
  <si>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</si>
  <si>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</si>
  <si>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</si>
  <si>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</si>
  <si>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</si>
  <si>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</si>
  <si>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</si>
  <si>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</si>
  <si>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</si>
  <si>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</si>
  <si>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Wipro Ltd</t>
  </si>
  <si>
    <t>WIPRO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</si>
  <si>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</si>
  <si>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</si>
  <si>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</si>
  <si>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</si>
  <si>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</si>
  <si>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</si>
  <si>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</si>
  <si>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</si>
  <si>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</si>
  <si>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Hindustan Zinc Ltd</t>
  </si>
  <si>
    <t>HINDZINC</t>
  </si>
  <si>
    <t>Mining - Diversified</t>
  </si>
  <si>
    <t>Adani Power Ltd</t>
  </si>
  <si>
    <t>ADANIPOWER</t>
  </si>
  <si>
    <t>Indian Railway Finance Corp Ltd</t>
  </si>
  <si>
    <t>IRFC</t>
  </si>
  <si>
    <t>Specialized Finance</t>
  </si>
  <si>
    <t>Bajaj Auto Ltd</t>
  </si>
  <si>
    <t>BAJAJ-AUTO</t>
  </si>
  <si>
    <t>Two Wheelers</t>
  </si>
  <si>
    <t>Bajaj Finserv Ltd</t>
  </si>
  <si>
    <t>BAJAJFINSV</t>
  </si>
  <si>
    <t>Siemens Ltd</t>
  </si>
  <si>
    <t>SIEMENS</t>
  </si>
  <si>
    <t>Conglomerates</t>
  </si>
  <si>
    <t>Nestle India Ltd</t>
  </si>
  <si>
    <t>NESTLEIND</t>
  </si>
  <si>
    <t>FMCG - Foods</t>
  </si>
  <si>
    <t>Indian Oil Corporation Ltd</t>
  </si>
  <si>
    <t>IOC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</si>
  <si>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</si>
  <si>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</si>
  <si>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</si>
  <si>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</si>
  <si>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</si>
  <si>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</si>
  <si>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</si>
  <si>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</si>
  <si>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</si>
  <si>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</si>
  <si>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</si>
  <si>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</si>
  <si>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</si>
  <si>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Varun Beverages Ltd</t>
  </si>
  <si>
    <t>VBL</t>
  </si>
  <si>
    <t>Soft Drinks</t>
  </si>
  <si>
    <t>Grasim Industries Ltd</t>
  </si>
  <si>
    <t>GRASIM</t>
  </si>
  <si>
    <t>Zomato Ltd</t>
  </si>
  <si>
    <t>ZOMATO</t>
  </si>
  <si>
    <t>Online Services</t>
  </si>
  <si>
    <t>Trent Ltd</t>
  </si>
  <si>
    <t>TRENT</t>
  </si>
  <si>
    <t>Retail - Apparel</t>
  </si>
  <si>
    <t>Power Finance Corporation Ltd</t>
  </si>
  <si>
    <t>PFC</t>
  </si>
  <si>
    <t>Interglobe Aviation Ltd</t>
  </si>
  <si>
    <t>INDIGO</t>
  </si>
  <si>
    <t>Airlines</t>
  </si>
  <si>
    <t>LTIMindtree Ltd</t>
  </si>
  <si>
    <t>LTIM</t>
  </si>
  <si>
    <t>Ambuja Cements Ltd</t>
  </si>
  <si>
    <t>AMBUJACEM</t>
  </si>
  <si>
    <t>Vedanta Ltd</t>
  </si>
  <si>
    <t>VEDL</t>
  </si>
  <si>
    <t>Metals - Diversified</t>
  </si>
  <si>
    <t>ABB India Ltd</t>
  </si>
  <si>
    <t>ABB</t>
  </si>
  <si>
    <t>Heavy Electrical Equipments</t>
  </si>
  <si>
    <t>SBI Life Insurance Company Ltd</t>
  </si>
  <si>
    <t>SBILIFE</t>
  </si>
  <si>
    <t>Pidilite Industries Ltd</t>
  </si>
  <si>
    <t>PIDILITIND</t>
  </si>
  <si>
    <t>Diversified Chemicals</t>
  </si>
  <si>
    <t>REC Limited</t>
  </si>
  <si>
    <t>RECLTD</t>
  </si>
  <si>
    <t>Hindalco Industries Ltd</t>
  </si>
  <si>
    <t>HINDALCO</t>
  </si>
  <si>
    <t>Metals - Aluminium</t>
  </si>
  <si>
    <t>TATAMTRDVR</t>
  </si>
  <si>
    <t>Tech Mahindra Ltd</t>
  </si>
  <si>
    <t>TECHM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</si>
  <si>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</si>
  <si>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</si>
  <si>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</si>
  <si>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</si>
  <si>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</si>
  <si>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</si>
  <si>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Macrotech Developers Ltd</t>
  </si>
  <si>
    <t>LODHA</t>
  </si>
  <si>
    <t>Britannia Industries Ltd</t>
  </si>
  <si>
    <t>BRITANNIA</t>
  </si>
  <si>
    <t>HDFC Life Insurance Company Ltd</t>
  </si>
  <si>
    <t>HDFCLIFE</t>
  </si>
  <si>
    <t>Samvardhana Motherson International Ltd</t>
  </si>
  <si>
    <t>MOTHERSON</t>
  </si>
  <si>
    <t>Auto Parts</t>
  </si>
  <si>
    <t>Bharat Petroleum Corporation Ltd</t>
  </si>
  <si>
    <t>BPCL</t>
  </si>
  <si>
    <t>Tata Power Company Ltd</t>
  </si>
  <si>
    <t>TATAPOWER</t>
  </si>
  <si>
    <t>Eicher Motors Ltd</t>
  </si>
  <si>
    <t>EICHERMOT</t>
  </si>
  <si>
    <t>Trucks &amp; Buses</t>
  </si>
  <si>
    <t>Bank of Baroda Ltd</t>
  </si>
  <si>
    <t>BANKBARODA</t>
  </si>
  <si>
    <t>Punjab National Bank</t>
  </si>
  <si>
    <t>PNB</t>
  </si>
  <si>
    <t>Indian Overseas Bank</t>
  </si>
  <si>
    <t>IOB</t>
  </si>
  <si>
    <t>JSW Energy Ltd</t>
  </si>
  <si>
    <t>JSWENERGY</t>
  </si>
  <si>
    <t>Rail Vikas Nigam Ltd</t>
  </si>
  <si>
    <t>RVNL</t>
  </si>
  <si>
    <t>Cholamandalam Investment and Finance Company Ltd</t>
  </si>
  <si>
    <t>CHOLAFIN</t>
  </si>
  <si>
    <t>Divi's Laboratories Ltd</t>
  </si>
  <si>
    <t>DIVISLAB</t>
  </si>
  <si>
    <t>Labs &amp; Life Sciences Services</t>
  </si>
  <si>
    <t>Cipla Ltd</t>
  </si>
  <si>
    <t>CIPLA</t>
  </si>
  <si>
    <t>Zydus Lifesciences Ltd</t>
  </si>
  <si>
    <t>ZYDUSLIFE</t>
  </si>
  <si>
    <t>Havells India Ltd</t>
  </si>
  <si>
    <t>HAVELLS</t>
  </si>
  <si>
    <t>Electrical Components &amp; Equipments</t>
  </si>
  <si>
    <t>TVS Motor Company Ltd</t>
  </si>
  <si>
    <t>TVSMOTOR</t>
  </si>
  <si>
    <t>Dabur India Ltd</t>
  </si>
  <si>
    <t>DABUR</t>
  </si>
  <si>
    <t>Tata Consumer Products Ltd</t>
  </si>
  <si>
    <t>TATACONSUM</t>
  </si>
  <si>
    <t>Tea &amp; Coffee</t>
  </si>
  <si>
    <t>Indusind Bank Ltd</t>
  </si>
  <si>
    <t>INDUSINDBK</t>
  </si>
  <si>
    <t>Indus Towers Ltd</t>
  </si>
  <si>
    <t>INDUSTOWER</t>
  </si>
  <si>
    <t>Telecom Infrastructure</t>
  </si>
  <si>
    <t>Adani Energy Solutions Ltd</t>
  </si>
  <si>
    <t>ADANIENSOL</t>
  </si>
  <si>
    <t>Power Infrastructure</t>
  </si>
  <si>
    <t>Dr Reddy's Laboratories Ltd</t>
  </si>
  <si>
    <t>DRREDDY</t>
  </si>
  <si>
    <t>Vodafone Idea Ltd</t>
  </si>
  <si>
    <t>IDEA</t>
  </si>
  <si>
    <t>Hero MotoCorp Ltd</t>
  </si>
  <si>
    <t>HEROMOTOCO</t>
  </si>
  <si>
    <t>Bajaj Holdings and Investment Ltd</t>
  </si>
  <si>
    <t>BAJAJHLDNG</t>
  </si>
  <si>
    <t>Asset Management</t>
  </si>
  <si>
    <t>NHPC Ltd</t>
  </si>
  <si>
    <t>NHPC</t>
  </si>
  <si>
    <t>Shriram Finance Ltd</t>
  </si>
  <si>
    <t>SHRIRAMFIN</t>
  </si>
  <si>
    <t>Bharat Heavy Electricals Ltd</t>
  </si>
  <si>
    <t>BHEL</t>
  </si>
  <si>
    <t>Union Bank of India Ltd</t>
  </si>
  <si>
    <t>UNIONBANK</t>
  </si>
  <si>
    <t>CG Power and Industrial Solutions Ltd</t>
  </si>
  <si>
    <t>CGPOWER</t>
  </si>
  <si>
    <t>Cummins India Ltd</t>
  </si>
  <si>
    <t>CUMMINSIND</t>
  </si>
  <si>
    <t>Industrial Machinery</t>
  </si>
  <si>
    <t>Canara Bank Ltd</t>
  </si>
  <si>
    <t>CANBK</t>
  </si>
  <si>
    <t>Mazagon Dock Shipbuilders Ltd</t>
  </si>
  <si>
    <t>MAZDOCK</t>
  </si>
  <si>
    <t>Shipbuilding</t>
  </si>
  <si>
    <t>Bosch Ltd</t>
  </si>
  <si>
    <t>BOSCHLTD</t>
  </si>
  <si>
    <t>Torrent Pharmaceuticals Ltd</t>
  </si>
  <si>
    <t>TORNTPHARM</t>
  </si>
  <si>
    <t>Solar Industries India Ltd</t>
  </si>
  <si>
    <t>SOLARINDS</t>
  </si>
  <si>
    <t>Commodity Chemicals</t>
  </si>
  <si>
    <t>Shree Cement Ltd</t>
  </si>
  <si>
    <t>SHREECEM</t>
  </si>
  <si>
    <t>Jindal Steel And Power Ltd</t>
  </si>
  <si>
    <t>JINDALSTEL</t>
  </si>
  <si>
    <t>IDBI Bank Ltd</t>
  </si>
  <si>
    <t>IDBI</t>
  </si>
  <si>
    <t>Private Bank</t>
  </si>
  <si>
    <t>Polycab India Ltd</t>
  </si>
  <si>
    <t>POLYCAB</t>
  </si>
  <si>
    <t>Adani Total Gas Ltd</t>
  </si>
  <si>
    <t>ATGL</t>
  </si>
  <si>
    <t>Oil India Ltd</t>
  </si>
  <si>
    <t>OIL</t>
  </si>
  <si>
    <t>Oracle Financial Services Software Ltd</t>
  </si>
  <si>
    <t>OFSS</t>
  </si>
  <si>
    <t>Software Services</t>
  </si>
  <si>
    <t>United Spirits Ltd</t>
  </si>
  <si>
    <t>UNITDSPR</t>
  </si>
  <si>
    <t>Alcoholic Beverages</t>
  </si>
  <si>
    <t>ICICI Prudential Life Insurance Company Ltd</t>
  </si>
  <si>
    <t>ICICIPRULI</t>
  </si>
  <si>
    <t>ICICI Lombard General Insurance Company Ltd</t>
  </si>
  <si>
    <t>ICICIGI</t>
  </si>
  <si>
    <t>Apollo Hospitals Enterprise Ltd</t>
  </si>
  <si>
    <t>APOLLOHOSP</t>
  </si>
  <si>
    <t>Hospitals &amp; Diagnostic Centres</t>
  </si>
  <si>
    <t>Godrej Properties Ltd</t>
  </si>
  <si>
    <t>GODREJPROP</t>
  </si>
  <si>
    <t>Max Healthcare Institute Ltd</t>
  </si>
  <si>
    <t>MAXHEALTH</t>
  </si>
  <si>
    <t>Info Edge (India) Ltd</t>
  </si>
  <si>
    <t>NAUKRI</t>
  </si>
  <si>
    <t>HDFC Asset Management Company Ltd</t>
  </si>
  <si>
    <t>HDFCAMC</t>
  </si>
  <si>
    <t>Marico Ltd</t>
  </si>
  <si>
    <t>MARICO</t>
  </si>
  <si>
    <t>Mankind Pharma Ltd</t>
  </si>
  <si>
    <t>MANKIND</t>
  </si>
  <si>
    <t>Colgate-Palmolive (India) Ltd</t>
  </si>
  <si>
    <t>COLPAL</t>
  </si>
  <si>
    <t>Indian Hotels Company Ltd</t>
  </si>
  <si>
    <t>INDHOTEL</t>
  </si>
  <si>
    <t>Hotels, Resorts &amp; Cruise Lines</t>
  </si>
  <si>
    <t>Lupin Ltd</t>
  </si>
  <si>
    <t>LUPIN</t>
  </si>
  <si>
    <t>Indian Railway Catering and Tourism Corporation Ltd</t>
  </si>
  <si>
    <t>IRCTC</t>
  </si>
  <si>
    <t>Yes Bank Ltd</t>
  </si>
  <si>
    <t>YESBANK</t>
  </si>
  <si>
    <t>Tube Investments of India Ltd</t>
  </si>
  <si>
    <t>TIINDIA</t>
  </si>
  <si>
    <t>Cycles</t>
  </si>
  <si>
    <t>Aurobindo Pharma Ltd</t>
  </si>
  <si>
    <t>AUROPHARMA</t>
  </si>
  <si>
    <t>Indian Bank</t>
  </si>
  <si>
    <t>INDIANB</t>
  </si>
  <si>
    <t>Hindustan Petroleum Corp Ltd</t>
  </si>
  <si>
    <t>HINDPETRO</t>
  </si>
  <si>
    <t>Suzlon Energy Ltd</t>
  </si>
  <si>
    <t>SUZLON</t>
  </si>
  <si>
    <t>Renewable Energy Equipment &amp; Services</t>
  </si>
  <si>
    <t>Bharat Forge Ltd</t>
  </si>
  <si>
    <t>BHARATFORG</t>
  </si>
  <si>
    <t>Persistent Systems Ltd</t>
  </si>
  <si>
    <t>PERSISTENT</t>
  </si>
  <si>
    <t>Muthoot Finance Ltd</t>
  </si>
  <si>
    <t>MUTHOOTFIN</t>
  </si>
  <si>
    <t>Torrent Power Ltd</t>
  </si>
  <si>
    <t>TORNTPOWER</t>
  </si>
  <si>
    <t>Phoenix Mills Ltd</t>
  </si>
  <si>
    <t>PHOENIXLTD</t>
  </si>
  <si>
    <t>Supreme Industries Ltd</t>
  </si>
  <si>
    <t>SUPREMEIND</t>
  </si>
  <si>
    <t>Plastic Products</t>
  </si>
  <si>
    <t>Linde India Ltd</t>
  </si>
  <si>
    <t>LINDEINDIA</t>
  </si>
  <si>
    <t>Dixon Technologies (India) Ltd</t>
  </si>
  <si>
    <t>DIXON</t>
  </si>
  <si>
    <t>Home Electronics &amp; Appliances</t>
  </si>
  <si>
    <t>General Insurance Corporation of India</t>
  </si>
  <si>
    <t>GICRE</t>
  </si>
  <si>
    <t>SRF Ltd</t>
  </si>
  <si>
    <t>SRF</t>
  </si>
  <si>
    <t>NMDC Ltd</t>
  </si>
  <si>
    <t>NMDC</t>
  </si>
  <si>
    <t>Mining - Iron Ore</t>
  </si>
  <si>
    <t>Prestige Estates Projects Ltd</t>
  </si>
  <si>
    <t>PRESTIGE</t>
  </si>
  <si>
    <t>SBI Cards and Payment Services Ltd</t>
  </si>
  <si>
    <t>SBICARD</t>
  </si>
  <si>
    <t>Payment Infrastructure</t>
  </si>
  <si>
    <t>Fertilisers And Chemicals Travancore Ltd</t>
  </si>
  <si>
    <t>FACT</t>
  </si>
  <si>
    <t>Fertilizers &amp; Agro Chemicals</t>
  </si>
  <si>
    <t>Indian Renewable Energy Development Agency Ltd</t>
  </si>
  <si>
    <t>IREDA</t>
  </si>
  <si>
    <t>Cochin Shipyard Ltd</t>
  </si>
  <si>
    <t>COCHINSHIP</t>
  </si>
  <si>
    <t>JSW Infrastructure Ltd</t>
  </si>
  <si>
    <t>JSWINFRA</t>
  </si>
  <si>
    <t>UCO Bank</t>
  </si>
  <si>
    <t>UCOBANK</t>
  </si>
  <si>
    <t>Ashok Leyland Ltd</t>
  </si>
  <si>
    <t>ASHOKLEY</t>
  </si>
  <si>
    <t>PB Fintech Ltd</t>
  </si>
  <si>
    <t>POLICYBZR</t>
  </si>
  <si>
    <t>Jindal Stainless Ltd</t>
  </si>
  <si>
    <t>JSL</t>
  </si>
  <si>
    <t>Housing and Urban Development Corporation Ltd</t>
  </si>
  <si>
    <t>HUDCO</t>
  </si>
  <si>
    <t>Container Corporation of India Ltd</t>
  </si>
  <si>
    <t>CONCOR</t>
  </si>
  <si>
    <t>Logistics</t>
  </si>
  <si>
    <t>Alkem Laboratories Ltd</t>
  </si>
  <si>
    <t>ALKEM</t>
  </si>
  <si>
    <t>Oberoi Realty Ltd</t>
  </si>
  <si>
    <t>OBEROIRLTY</t>
  </si>
  <si>
    <t>Schaeffler India Ltd</t>
  </si>
  <si>
    <t>SCHAEFFLER</t>
  </si>
  <si>
    <t>Balkrishna Industries Ltd</t>
  </si>
  <si>
    <t>BALKRISIND</t>
  </si>
  <si>
    <t>Tires &amp; Rubber</t>
  </si>
  <si>
    <t>Abbott India Ltd</t>
  </si>
  <si>
    <t>ABBOTINDIA</t>
  </si>
  <si>
    <t>Steel Authority of India Ltd</t>
  </si>
  <si>
    <t>SAIL</t>
  </si>
  <si>
    <t>Berger Paints India Ltd</t>
  </si>
  <si>
    <t>BERGEPAINT</t>
  </si>
  <si>
    <t>Astral Ltd</t>
  </si>
  <si>
    <t>ASTRAL</t>
  </si>
  <si>
    <t>Building Products - Pipes</t>
  </si>
  <si>
    <t>PI Industries Ltd</t>
  </si>
  <si>
    <t>PIIND</t>
  </si>
  <si>
    <t>IDFC First Bank Ltd</t>
  </si>
  <si>
    <t>IDFCFIRSTB</t>
  </si>
  <si>
    <t>Aditya Birla Capital Ltd</t>
  </si>
  <si>
    <t>ABCAPITAL</t>
  </si>
  <si>
    <t>Diversified Financials</t>
  </si>
  <si>
    <t>Patanjali Foods Ltd</t>
  </si>
  <si>
    <t>PATANJALI</t>
  </si>
  <si>
    <t>Packaged Foods &amp; Meats</t>
  </si>
  <si>
    <t>GMR Airports Infrastructure Ltd</t>
  </si>
  <si>
    <t>GMRINFRA</t>
  </si>
  <si>
    <t>SJVN Ltd</t>
  </si>
  <si>
    <t>SJVN</t>
  </si>
  <si>
    <t>UNO Minda Ltd</t>
  </si>
  <si>
    <t>UNOMINDA</t>
  </si>
  <si>
    <t>Bharti Hexacom Ltd</t>
  </si>
  <si>
    <t>BHARTIHEXA</t>
  </si>
  <si>
    <t>Bharat Dynamics Ltd</t>
  </si>
  <si>
    <t>BDL</t>
  </si>
  <si>
    <t>Bank of India Ltd</t>
  </si>
  <si>
    <t>BANKINDIA</t>
  </si>
  <si>
    <t>MRF Ltd</t>
  </si>
  <si>
    <t>MRF</t>
  </si>
  <si>
    <t>Central Bank of India Ltd</t>
  </si>
  <si>
    <t>CENTRALBK</t>
  </si>
  <si>
    <t>Thermax Limited</t>
  </si>
  <si>
    <t>THERMAX</t>
  </si>
  <si>
    <t>United Breweries Ltd</t>
  </si>
  <si>
    <t>UBL</t>
  </si>
  <si>
    <t>Procter &amp; Gamble Hygiene and Health Care Ltd</t>
  </si>
  <si>
    <t>PGHH</t>
  </si>
  <si>
    <t>Mphasis Ltd</t>
  </si>
  <si>
    <t>MPHASIS</t>
  </si>
  <si>
    <t>Kalyan Jewellers India Ltd</t>
  </si>
  <si>
    <t>KALYANKJIL</t>
  </si>
  <si>
    <t>Tata Communications Ltd</t>
  </si>
  <si>
    <t>TATACOMM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</si>
  <si>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</si>
  <si>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</si>
  <si>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</si>
  <si>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</si>
  <si>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</si>
  <si>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</si>
  <si>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L&amp;T Technology Services Ltd</t>
  </si>
  <si>
    <t>LTTS</t>
  </si>
  <si>
    <t>ACC Ltd</t>
  </si>
  <si>
    <t>ACC</t>
  </si>
  <si>
    <t>KPIT Technologies Ltd</t>
  </si>
  <si>
    <t>KPITTECH</t>
  </si>
  <si>
    <t>Hitachi Energy India Ltd</t>
  </si>
  <si>
    <t>POWERINDIA</t>
  </si>
  <si>
    <t>Voltas Ltd</t>
  </si>
  <si>
    <t>VOLTAS</t>
  </si>
  <si>
    <t>Honeywell Automation India Ltd</t>
  </si>
  <si>
    <t>HONAUT</t>
  </si>
  <si>
    <t>Federal Bank Ltd</t>
  </si>
  <si>
    <t>FEDERALBNK</t>
  </si>
  <si>
    <t>Bank of Maharashtra Ltd</t>
  </si>
  <si>
    <t>MAHABANK</t>
  </si>
  <si>
    <t>Exide Industries Ltd</t>
  </si>
  <si>
    <t>EXIDEIND</t>
  </si>
  <si>
    <t>Batteries</t>
  </si>
  <si>
    <t>AU Small Finance Bank Ltd</t>
  </si>
  <si>
    <t>AUBANK</t>
  </si>
  <si>
    <t>Coromandel International Ltd</t>
  </si>
  <si>
    <t>COROMANDEL</t>
  </si>
  <si>
    <t>Sundaram Finance Ltd</t>
  </si>
  <si>
    <t>SUNDARMFIN</t>
  </si>
  <si>
    <t>New India Assurance Company Ltd</t>
  </si>
  <si>
    <t>NIACL</t>
  </si>
  <si>
    <t>L&amp;T Finance Ltd</t>
  </si>
  <si>
    <t>LTF</t>
  </si>
  <si>
    <t>Page Industries Ltd</t>
  </si>
  <si>
    <t>PAGEIND</t>
  </si>
  <si>
    <t>Apparel &amp; Accessories</t>
  </si>
  <si>
    <t>Punjab &amp; Sind Bank</t>
  </si>
  <si>
    <t>PSB</t>
  </si>
  <si>
    <t>Tata Elxsi Ltd</t>
  </si>
  <si>
    <t>TATAELXSI</t>
  </si>
  <si>
    <t>LIC Housing Finance Ltd</t>
  </si>
  <si>
    <t>LICHSGFIN</t>
  </si>
  <si>
    <t>Home Financing</t>
  </si>
  <si>
    <t>Gujarat Gas Ltd</t>
  </si>
  <si>
    <t>GUJGASLTD</t>
  </si>
  <si>
    <t>GlaxoSmithKline Pharmaceuticals Ltd</t>
  </si>
  <si>
    <t>GLAXO</t>
  </si>
  <si>
    <t>Escorts Kubota Ltd</t>
  </si>
  <si>
    <t>ESCORTS</t>
  </si>
  <si>
    <t>Tractors</t>
  </si>
  <si>
    <t>3M India Ltd</t>
  </si>
  <si>
    <t>3MINDIA</t>
  </si>
  <si>
    <t>Stationery</t>
  </si>
  <si>
    <t>APL Apollo Tubes Ltd</t>
  </si>
  <si>
    <t>APLAPOLLO</t>
  </si>
  <si>
    <t>Adani Wilmar Ltd</t>
  </si>
  <si>
    <t>AWL</t>
  </si>
  <si>
    <t>UPL Ltd</t>
  </si>
  <si>
    <t>UPL</t>
  </si>
  <si>
    <t>Sona BLW Precision Forgings Ltd</t>
  </si>
  <si>
    <t>SONACOMS</t>
  </si>
  <si>
    <t>IRB Infrastructure Developers Ltd</t>
  </si>
  <si>
    <t>IRB</t>
  </si>
  <si>
    <t>Nippon Life India Asset Management Ltd</t>
  </si>
  <si>
    <t>NAM-INDIA</t>
  </si>
  <si>
    <t>Biocon Ltd</t>
  </si>
  <si>
    <t>BIOCON</t>
  </si>
  <si>
    <t>Biotechnology</t>
  </si>
  <si>
    <t>Tata Technologies Ltd</t>
  </si>
  <si>
    <t>TATATECH</t>
  </si>
  <si>
    <t>Ge T&amp;D India Ltd</t>
  </si>
  <si>
    <t>GET&amp;D</t>
  </si>
  <si>
    <t>Mangalore Refinery and Petrochemicals Ltd</t>
  </si>
  <si>
    <t>MRPL</t>
  </si>
  <si>
    <t>Coforge Ltd</t>
  </si>
  <si>
    <t>COFORGE</t>
  </si>
  <si>
    <t>Glenmark Pharmaceuticals Ltd</t>
  </si>
  <si>
    <t>GLENMARK</t>
  </si>
  <si>
    <t>AIA Engineering Ltd</t>
  </si>
  <si>
    <t>AIAENG</t>
  </si>
  <si>
    <t>Lloyds Metals And Energy Ltd</t>
  </si>
  <si>
    <t>LLOYDSME</t>
  </si>
  <si>
    <t>Deepak Nitrite Ltd</t>
  </si>
  <si>
    <t>DEEPAKNTR</t>
  </si>
  <si>
    <t>NLC India Ltd</t>
  </si>
  <si>
    <t>NLCINDIA</t>
  </si>
  <si>
    <t>KEI Industries Ltd</t>
  </si>
  <si>
    <t>KEI</t>
  </si>
  <si>
    <t>Cables</t>
  </si>
  <si>
    <t>Endurance Technologies Ltd</t>
  </si>
  <si>
    <t>ENDURANCE</t>
  </si>
  <si>
    <t>Indraprastha Gas Ltd</t>
  </si>
  <si>
    <t>IGL</t>
  </si>
  <si>
    <t>Jubilant Foodworks Ltd</t>
  </si>
  <si>
    <t>JUBLFOOD</t>
  </si>
  <si>
    <t>Restaurants &amp; Cafes</t>
  </si>
  <si>
    <t>Fortis Healthcare Ltd</t>
  </si>
  <si>
    <t>FORTIS</t>
  </si>
  <si>
    <t>Mahindra and Mahindra Financial Services Ltd</t>
  </si>
  <si>
    <t>M&amp;MFIN</t>
  </si>
  <si>
    <t>Metro Brands Ltd</t>
  </si>
  <si>
    <t>METROBRAND</t>
  </si>
  <si>
    <t>Footwear</t>
  </si>
  <si>
    <t>Dalmia Bharat Ltd</t>
  </si>
  <si>
    <t>DALBHARAT</t>
  </si>
  <si>
    <t>Max Financial Services Ltd</t>
  </si>
  <si>
    <t>MFSL</t>
  </si>
  <si>
    <t>Gujarat Fluorochemicals Ltd</t>
  </si>
  <si>
    <t>FLUOROCHEM</t>
  </si>
  <si>
    <t>Specialty Chemicals</t>
  </si>
  <si>
    <t>360 One Wam Ltd</t>
  </si>
  <si>
    <t>360ONE</t>
  </si>
  <si>
    <t>Investment Banking &amp; Brokerage</t>
  </si>
  <si>
    <t>National Aluminium Co Ltd</t>
  </si>
  <si>
    <t>NATIONALUM</t>
  </si>
  <si>
    <t>Apollo Tyres Ltd</t>
  </si>
  <si>
    <t>APOLLOTYRE</t>
  </si>
  <si>
    <t>Blue Star Ltd</t>
  </si>
  <si>
    <t>BLUESTARCO</t>
  </si>
  <si>
    <t>Emami Ltd</t>
  </si>
  <si>
    <t>EMAMILTD</t>
  </si>
  <si>
    <t>Apar Industries Ltd</t>
  </si>
  <si>
    <t>APARINDS</t>
  </si>
  <si>
    <t>Star Health and Allied Insurance Company Ltd</t>
  </si>
  <si>
    <t>STARHEALTH</t>
  </si>
  <si>
    <t>J K Cement Ltd</t>
  </si>
  <si>
    <t>JKCEMENT</t>
  </si>
  <si>
    <t>Gland Pharma Ltd</t>
  </si>
  <si>
    <t>GLAND</t>
  </si>
  <si>
    <t>Motherson Sumi Wiring India Ltd</t>
  </si>
  <si>
    <t>MSUMI</t>
  </si>
  <si>
    <t>Carborundum Universal Ltd</t>
  </si>
  <si>
    <t>CARBORUNIV</t>
  </si>
  <si>
    <t>Aditya Birla Fashion and Retail Ltd</t>
  </si>
  <si>
    <t>ABFRL</t>
  </si>
  <si>
    <t>Tata Investment Corporation Ltd</t>
  </si>
  <si>
    <t>TATAINVEST</t>
  </si>
  <si>
    <t>Motilal Oswal Financial Services Ltd</t>
  </si>
  <si>
    <t>MOTILALOFS</t>
  </si>
  <si>
    <t>Global Health Ltd</t>
  </si>
  <si>
    <t>MEDANTA</t>
  </si>
  <si>
    <t>Embassy Office Parks REIT</t>
  </si>
  <si>
    <t>EMBASSY</t>
  </si>
  <si>
    <t>NBCC (India) Ltd</t>
  </si>
  <si>
    <t>NBCC</t>
  </si>
  <si>
    <t>Poonawalla Fincorp Ltd</t>
  </si>
  <si>
    <t>POONAWALLA</t>
  </si>
  <si>
    <t>Sun Tv Network Ltd</t>
  </si>
  <si>
    <t>SUNTV</t>
  </si>
  <si>
    <t>TV Channels &amp; Broadcasters</t>
  </si>
  <si>
    <t>Bandhan Bank Ltd</t>
  </si>
  <si>
    <t>BANDHANBNK</t>
  </si>
  <si>
    <t>CRISIL Ltd</t>
  </si>
  <si>
    <t>CRISIL</t>
  </si>
  <si>
    <t>Stock Exchanges &amp; Ratings</t>
  </si>
  <si>
    <t>Go Digit General Insurance Ltd</t>
  </si>
  <si>
    <t>GODIGIT</t>
  </si>
  <si>
    <t>BSE Ltd</t>
  </si>
  <si>
    <t>BSE</t>
  </si>
  <si>
    <t>IPCA Laboratories Ltd</t>
  </si>
  <si>
    <t>IPCALAB</t>
  </si>
  <si>
    <t>Aegis Logistics Ltd</t>
  </si>
  <si>
    <t>AEGISLOG</t>
  </si>
  <si>
    <t>Hindustan Copper Ltd</t>
  </si>
  <si>
    <t>HINDCOPPER</t>
  </si>
  <si>
    <t>Mining - Copper</t>
  </si>
  <si>
    <t>Syngene International Ltd</t>
  </si>
  <si>
    <t>SYNGENE</t>
  </si>
  <si>
    <t>ZF Commercial Vehicle Control Systems India Ltd</t>
  </si>
  <si>
    <t>ZFCVINDIA</t>
  </si>
  <si>
    <t>Bayer Cropscience Ltd</t>
  </si>
  <si>
    <t>BAYERCROP</t>
  </si>
  <si>
    <t>Godrej Industries Ltd</t>
  </si>
  <si>
    <t>GODREJIND</t>
  </si>
  <si>
    <t>Timken India Ltd</t>
  </si>
  <si>
    <t>TIMKEN</t>
  </si>
  <si>
    <t>Brigade Enterprises Ltd</t>
  </si>
  <si>
    <t>BRIGADE</t>
  </si>
  <si>
    <t>Sundram Fasteners Ltd</t>
  </si>
  <si>
    <t>SUNDRMFAST</t>
  </si>
  <si>
    <t>Ircon International Ltd</t>
  </si>
  <si>
    <t>IRCON</t>
  </si>
  <si>
    <t>Grindwell Norton Ltd</t>
  </si>
  <si>
    <t>GRINDWELL</t>
  </si>
  <si>
    <t>KPR Mill Ltd</t>
  </si>
  <si>
    <t>KPRMILL</t>
  </si>
  <si>
    <t>Textiles</t>
  </si>
  <si>
    <t>ITI Ltd</t>
  </si>
  <si>
    <t>ITI</t>
  </si>
  <si>
    <t>Telecom Equipments</t>
  </si>
  <si>
    <t>Garden Reach Shipbuilders &amp; Engineers Ltd</t>
  </si>
  <si>
    <t>GRSE</t>
  </si>
  <si>
    <t>TVS Holdings Ltd</t>
  </si>
  <si>
    <t>TVSHLTD</t>
  </si>
  <si>
    <t>Amara Raja Energy &amp; Mobility Ltd</t>
  </si>
  <si>
    <t>ARE&amp;M</t>
  </si>
  <si>
    <t>SKF India Ltd</t>
  </si>
  <si>
    <t>SKFINDIA</t>
  </si>
  <si>
    <t>Ajanta Pharma Ltd</t>
  </si>
  <si>
    <t>AJANTPHARM</t>
  </si>
  <si>
    <t>One 97 Communications Ltd</t>
  </si>
  <si>
    <t>PAYTM</t>
  </si>
  <si>
    <t>Business Support Services</t>
  </si>
  <si>
    <t>Delhivery Ltd</t>
  </si>
  <si>
    <t>DELHIVERY</t>
  </si>
  <si>
    <t>Jyoti CNC Automation Ltd</t>
  </si>
  <si>
    <t>JYOTICNC</t>
  </si>
  <si>
    <t>Computer Hardware</t>
  </si>
  <si>
    <t>Cholamandalam Financial Holdings Ltd</t>
  </si>
  <si>
    <t>CHOLAHLDNG</t>
  </si>
  <si>
    <t>J B Chemicals and Pharmaceuticals Ltd</t>
  </si>
  <si>
    <t>JBCHEPHARM</t>
  </si>
  <si>
    <t>Crompton Greaves Consumer Electricals Ltd</t>
  </si>
  <si>
    <t>CROMPTON</t>
  </si>
  <si>
    <t>KIOCL Ltd</t>
  </si>
  <si>
    <t>KIOCL</t>
  </si>
  <si>
    <t>Hatsun Agro Product Ltd</t>
  </si>
  <si>
    <t>HATSUN</t>
  </si>
  <si>
    <t>Jupiter Wagons Ltd</t>
  </si>
  <si>
    <t>JWL</t>
  </si>
  <si>
    <t>Rail</t>
  </si>
  <si>
    <t>Tata Chemicals Ltd</t>
  </si>
  <si>
    <t>TATACHEM</t>
  </si>
  <si>
    <t>Kaynes Technology India Ltd</t>
  </si>
  <si>
    <t>KAYNES</t>
  </si>
  <si>
    <t>Gillette India Ltd</t>
  </si>
  <si>
    <t>GILLETTE</t>
  </si>
  <si>
    <t>Whirlpool of India Ltd</t>
  </si>
  <si>
    <t>WHIRLPOOL</t>
  </si>
  <si>
    <t>Emcure Pharmaceuticals Ltd</t>
  </si>
  <si>
    <t>EMCURE</t>
  </si>
  <si>
    <t>Castrol India Ltd</t>
  </si>
  <si>
    <t>CASTROLIND</t>
  </si>
  <si>
    <t>EIH Ltd</t>
  </si>
  <si>
    <t>EIHOTEL</t>
  </si>
  <si>
    <t>Aarti Industries Ltd</t>
  </si>
  <si>
    <t>AARTIIND</t>
  </si>
  <si>
    <t>ICICI Securities Ltd</t>
  </si>
  <si>
    <t>ISEC</t>
  </si>
  <si>
    <t>Narayana Hrudayalaya Ltd</t>
  </si>
  <si>
    <t>NH</t>
  </si>
  <si>
    <t>Vedant Fashions Ltd</t>
  </si>
  <si>
    <t>MANYAVAR</t>
  </si>
  <si>
    <t>Sumitomo Chemical India Ltd</t>
  </si>
  <si>
    <t>SUMICHEM</t>
  </si>
  <si>
    <t>Century Textiles and Industries Ltd</t>
  </si>
  <si>
    <t>CENTURYTEX</t>
  </si>
  <si>
    <t>Paper Products</t>
  </si>
  <si>
    <t>Dr. Lal PathLabs Ltd</t>
  </si>
  <si>
    <t>LALPATHLAB</t>
  </si>
  <si>
    <t>Laurus Labs Ltd</t>
  </si>
  <si>
    <t>LAURUSLABS</t>
  </si>
  <si>
    <t>Ratnamani Metals and Tubes Ltd</t>
  </si>
  <si>
    <t>RATNAMANI</t>
  </si>
  <si>
    <t>Tejas Networks Ltd</t>
  </si>
  <si>
    <t>TEJASNET</t>
  </si>
  <si>
    <t>Central Depository Services (India) Ltd</t>
  </si>
  <si>
    <t>CDSL</t>
  </si>
  <si>
    <t>Finolex Cables Ltd</t>
  </si>
  <si>
    <t>FINCABLES</t>
  </si>
  <si>
    <t>JBM Auto Ltd</t>
  </si>
  <si>
    <t>JBMA</t>
  </si>
  <si>
    <t>BASF India Ltd</t>
  </si>
  <si>
    <t>BASF</t>
  </si>
  <si>
    <t>CESC Ltd</t>
  </si>
  <si>
    <t>CESC</t>
  </si>
  <si>
    <t>Pfizer Ltd</t>
  </si>
  <si>
    <t>PFIZER</t>
  </si>
  <si>
    <t>CPSE ETF</t>
  </si>
  <si>
    <t>CPSEETF</t>
  </si>
  <si>
    <t>Equity</t>
  </si>
  <si>
    <t>CIE Automotive India Ltd</t>
  </si>
  <si>
    <t>CIEINDIA</t>
  </si>
  <si>
    <t>KEC International Ltd</t>
  </si>
  <si>
    <t>KEC</t>
  </si>
  <si>
    <t>Natco Pharma Ltd</t>
  </si>
  <si>
    <t>NATCOPHARM</t>
  </si>
  <si>
    <t>Radico Khaitan Ltd</t>
  </si>
  <si>
    <t>RADICO</t>
  </si>
  <si>
    <t>Five-Star Business Finance Ltd</t>
  </si>
  <si>
    <t>FIVESTAR</t>
  </si>
  <si>
    <t>Swan Energy Ltd</t>
  </si>
  <si>
    <t>SWANENERGY</t>
  </si>
  <si>
    <t>Godfrey Phillips India Ltd</t>
  </si>
  <si>
    <t>GODFRYPHLP</t>
  </si>
  <si>
    <t>Suven Pharmaceuticals Ltd</t>
  </si>
  <si>
    <t>SUVENPHAR</t>
  </si>
  <si>
    <t>Kansai Nerolac Paints Ltd</t>
  </si>
  <si>
    <t>KANSAINER</t>
  </si>
  <si>
    <t>Kajaria Ceramics Ltd</t>
  </si>
  <si>
    <t>KAJARIACER</t>
  </si>
  <si>
    <t>Building Products - Ceramics</t>
  </si>
  <si>
    <t>Titagarh Rail Systems Ltd</t>
  </si>
  <si>
    <t>TITAGARH</t>
  </si>
  <si>
    <t>Piramal Enterprises Ltd</t>
  </si>
  <si>
    <t>PEL</t>
  </si>
  <si>
    <t>Elgi Equipments Ltd</t>
  </si>
  <si>
    <t>ELGIEQUIP</t>
  </si>
  <si>
    <t>Cello World Ltd</t>
  </si>
  <si>
    <t>CELLO</t>
  </si>
  <si>
    <t>Kalpataru Projects International Ltd</t>
  </si>
  <si>
    <t>KPIL</t>
  </si>
  <si>
    <t>Devyani International Ltd</t>
  </si>
  <si>
    <t>DEVYANI</t>
  </si>
  <si>
    <t>Alembic Pharmaceuticals Ltd</t>
  </si>
  <si>
    <t>APLLTD</t>
  </si>
  <si>
    <t>Atul Ltd</t>
  </si>
  <si>
    <t>ATUL</t>
  </si>
  <si>
    <t>Inox Wind Ltd</t>
  </si>
  <si>
    <t>INOXWIND</t>
  </si>
  <si>
    <t>Signatureglobal (India) Ltd</t>
  </si>
  <si>
    <t>SIGNATURE</t>
  </si>
  <si>
    <t>Multi Commodity Exchange of India Ltd</t>
  </si>
  <si>
    <t>MCX</t>
  </si>
  <si>
    <t>Birlasoft Ltd</t>
  </si>
  <si>
    <t>BSOFT</t>
  </si>
  <si>
    <t>CreditAccess Grameen Ltd</t>
  </si>
  <si>
    <t>CREDITACC</t>
  </si>
  <si>
    <t>Relaxo Footwears Ltd</t>
  </si>
  <si>
    <t>RELAXO</t>
  </si>
  <si>
    <t>Sobha Ltd</t>
  </si>
  <si>
    <t>SOBHA</t>
  </si>
  <si>
    <t>PTC Industries Ltd</t>
  </si>
  <si>
    <t>PTCIL</t>
  </si>
  <si>
    <t>Computer Age Management Services Ltd</t>
  </si>
  <si>
    <t>CAMS</t>
  </si>
  <si>
    <t>Finolex Industries Ltd</t>
  </si>
  <si>
    <t>FINPIPE</t>
  </si>
  <si>
    <t>Chambal Fertilisers and Chemicals Ltd</t>
  </si>
  <si>
    <t>CHAMBLFERT</t>
  </si>
  <si>
    <t>PNB Housing Finance Ltd</t>
  </si>
  <si>
    <t>PNBHOUSING</t>
  </si>
  <si>
    <t>Himadri Speciality Chemical Ltd</t>
  </si>
  <si>
    <t>HSCL</t>
  </si>
  <si>
    <t>Cyient Ltd</t>
  </si>
  <si>
    <t>CYIENT</t>
  </si>
  <si>
    <t>Aditya Birla Sun Life Amc Ltd</t>
  </si>
  <si>
    <t>ABSLAMC</t>
  </si>
  <si>
    <t>Poly Medicure Ltd</t>
  </si>
  <si>
    <t>POLYMED</t>
  </si>
  <si>
    <t>Health Care Equipment &amp; Supplies</t>
  </si>
  <si>
    <t>Nexus Select Trust</t>
  </si>
  <si>
    <t>NXST</t>
  </si>
  <si>
    <t>Mindspace Business Parks REIT</t>
  </si>
  <si>
    <t>MINDSPACE</t>
  </si>
  <si>
    <t>BEML Ltd</t>
  </si>
  <si>
    <t>BEML</t>
  </si>
  <si>
    <t>R R Kabel Ltd</t>
  </si>
  <si>
    <t>RRKABEL</t>
  </si>
  <si>
    <t>Vinati Organics Ltd</t>
  </si>
  <si>
    <t>VINATIORGA</t>
  </si>
  <si>
    <t>IIFL Finance Ltd</t>
  </si>
  <si>
    <t>IIFL</t>
  </si>
  <si>
    <t>Blue Dart Express Ltd</t>
  </si>
  <si>
    <t>BLUEDART</t>
  </si>
  <si>
    <t>V Guard Industries Ltd</t>
  </si>
  <si>
    <t>VGUARD</t>
  </si>
  <si>
    <t>NCC Ltd</t>
  </si>
  <si>
    <t>NCC</t>
  </si>
  <si>
    <t>Aadhar Housing Finance Ltd</t>
  </si>
  <si>
    <t>AADHARHFC</t>
  </si>
  <si>
    <t>Triveni Turbine Ltd</t>
  </si>
  <si>
    <t>TRITURBINE</t>
  </si>
  <si>
    <t>Piramal Pharma Ltd</t>
  </si>
  <si>
    <t>PPLPHARMA</t>
  </si>
  <si>
    <t>Waaree Renewable Technologies Ltd</t>
  </si>
  <si>
    <t>WAAREERTL</t>
  </si>
  <si>
    <t>Bata India Ltd</t>
  </si>
  <si>
    <t>BATAINDIA</t>
  </si>
  <si>
    <t>Affle (India) Ltd</t>
  </si>
  <si>
    <t>AFFLE</t>
  </si>
  <si>
    <t>Advertising</t>
  </si>
  <si>
    <t>Angel One Ltd</t>
  </si>
  <si>
    <t>ANGELONE</t>
  </si>
  <si>
    <t>Manappuram Finance Ltd</t>
  </si>
  <si>
    <t>MANAPPURAM</t>
  </si>
  <si>
    <t>Tbo Tek Ltd</t>
  </si>
  <si>
    <t>TBOTEK</t>
  </si>
  <si>
    <t>Tour &amp; Travel Services</t>
  </si>
  <si>
    <t>Sonata Software Ltd</t>
  </si>
  <si>
    <t>SONATSOFTW</t>
  </si>
  <si>
    <t>Authum Investment &amp; Infrastructure Ltd</t>
  </si>
  <si>
    <t>AIIL</t>
  </si>
  <si>
    <t>Great Eastern Shipping Company Ltd</t>
  </si>
  <si>
    <t>GESHIP</t>
  </si>
  <si>
    <t>Tata Teleservices (Maharashtra) Ltd</t>
  </si>
  <si>
    <t>TTML</t>
  </si>
  <si>
    <t>Shyam Metalics and Energy Ltd</t>
  </si>
  <si>
    <t>SHYAMMETL</t>
  </si>
  <si>
    <t>Trident Ltd</t>
  </si>
  <si>
    <t>TRIDENT</t>
  </si>
  <si>
    <t>Schneider Electric Infrastructure Ltd</t>
  </si>
  <si>
    <t>SCHNEIDER</t>
  </si>
  <si>
    <t>Kirloskar Oil Engines Ltd</t>
  </si>
  <si>
    <t>KIRLOSENG</t>
  </si>
  <si>
    <t>IFCI Ltd</t>
  </si>
  <si>
    <t>IFCI</t>
  </si>
  <si>
    <t>IDFC Ltd</t>
  </si>
  <si>
    <t>IDFC</t>
  </si>
  <si>
    <t>Ramco Cements Limited</t>
  </si>
  <si>
    <t>RAMCOCEM</t>
  </si>
  <si>
    <t>Kirloskar Brothers Ltd</t>
  </si>
  <si>
    <t>KIRLOSBROS</t>
  </si>
  <si>
    <t>Jyothy Labs Ltd</t>
  </si>
  <si>
    <t>JYOTHYLAB</t>
  </si>
  <si>
    <t>Chennai Petroleum Corporation Ltd</t>
  </si>
  <si>
    <t>CHENNPETRO</t>
  </si>
  <si>
    <t>Navin Fluorine International Ltd</t>
  </si>
  <si>
    <t>NAVINFLUOR</t>
  </si>
  <si>
    <t>Gujarat State Petronet Ltd</t>
  </si>
  <si>
    <t>GSPL</t>
  </si>
  <si>
    <t>Jindal SAW Ltd</t>
  </si>
  <si>
    <t>JINDALSAW</t>
  </si>
  <si>
    <t>Zensar Technologies Ltd</t>
  </si>
  <si>
    <t>ZENSARTECH</t>
  </si>
  <si>
    <t>Capri Global Capital Ltd</t>
  </si>
  <si>
    <t>CGCL</t>
  </si>
  <si>
    <t>Concord Biotech Ltd</t>
  </si>
  <si>
    <t>CONCORDBIO</t>
  </si>
  <si>
    <t>Data Patterns (India) Ltd</t>
  </si>
  <si>
    <t>DATAPATTNS</t>
  </si>
  <si>
    <t>Bikaji Foods International Ltd</t>
  </si>
  <si>
    <t>BIKAJI</t>
  </si>
  <si>
    <t>RITES Ltd</t>
  </si>
  <si>
    <t>RITES</t>
  </si>
  <si>
    <t>Indiamart Intermesh Ltd</t>
  </si>
  <si>
    <t>INDIAMART</t>
  </si>
  <si>
    <t>Nuvama Wealth Management Ltd</t>
  </si>
  <si>
    <t>NUVAMA</t>
  </si>
  <si>
    <t>HBL Power Systems Ltd</t>
  </si>
  <si>
    <t>HBLPOWER</t>
  </si>
  <si>
    <t>Welspun Corp Ltd</t>
  </si>
  <si>
    <t>WELCORP</t>
  </si>
  <si>
    <t>Krishna Institute of Medical Sciences Ltd</t>
  </si>
  <si>
    <t>KIMS</t>
  </si>
  <si>
    <t>Mahanagar Gas Ltd</t>
  </si>
  <si>
    <t>MGL</t>
  </si>
  <si>
    <t>KSB Ltd</t>
  </si>
  <si>
    <t>KSB</t>
  </si>
  <si>
    <t>HFCL Ltd</t>
  </si>
  <si>
    <t>HFCL</t>
  </si>
  <si>
    <t>Supreme Petrochem Ltd</t>
  </si>
  <si>
    <t>SPLPETRO</t>
  </si>
  <si>
    <t>NMDC Steel Ltd</t>
  </si>
  <si>
    <t>NSLNISP</t>
  </si>
  <si>
    <t>Welspun Living Ltd</t>
  </si>
  <si>
    <t>WELSPUNLIV</t>
  </si>
  <si>
    <t>Railtel Corporation of India Ltd</t>
  </si>
  <si>
    <t>RAILTEL</t>
  </si>
  <si>
    <t>Communication &amp; Networking</t>
  </si>
  <si>
    <t>Firstsource Solutions Ltd</t>
  </si>
  <si>
    <t>FSL</t>
  </si>
  <si>
    <t>Outsourced services</t>
  </si>
  <si>
    <t>Lakshmi Machine Works Ltd</t>
  </si>
  <si>
    <t>LAXMIMACH</t>
  </si>
  <si>
    <t>Chalet Hotels Ltd</t>
  </si>
  <si>
    <t>CHALET</t>
  </si>
  <si>
    <t>Action Construction Equipment Ltd</t>
  </si>
  <si>
    <t>ACE</t>
  </si>
  <si>
    <t>Heavy Machinery</t>
  </si>
  <si>
    <t>G R Infraprojects Ltd</t>
  </si>
  <si>
    <t>GRINFRA</t>
  </si>
  <si>
    <t>Aster DM Healthcare Ltd</t>
  </si>
  <si>
    <t>ASTERDM</t>
  </si>
  <si>
    <t>Karur Vysya Bank Ltd</t>
  </si>
  <si>
    <t>KARURVYSYA</t>
  </si>
  <si>
    <t>Anant Raj Ltd</t>
  </si>
  <si>
    <t>ANANTRAJ</t>
  </si>
  <si>
    <t>Techno Electric &amp; Engineering Company Ltd</t>
  </si>
  <si>
    <t>TECHNOE</t>
  </si>
  <si>
    <t>Astrazeneca Pharma India Ltd</t>
  </si>
  <si>
    <t>ASTRAZEN</t>
  </si>
  <si>
    <t>Aptus Value Housing Finance India Ltd</t>
  </si>
  <si>
    <t>APTUS</t>
  </si>
  <si>
    <t>Redington Ltd</t>
  </si>
  <si>
    <t>REDINGTON</t>
  </si>
  <si>
    <t>Technology Hardware</t>
  </si>
  <si>
    <t>Fine Organic Industries Ltd</t>
  </si>
  <si>
    <t>FINEORG</t>
  </si>
  <si>
    <t>Anand Rathi Wealth Ltd</t>
  </si>
  <si>
    <t>ANANDRATHI</t>
  </si>
  <si>
    <t>Ramkrishna Forgings Ltd</t>
  </si>
  <si>
    <t>RKFORGE</t>
  </si>
  <si>
    <t>Godrej Agrovet Ltd</t>
  </si>
  <si>
    <t>GODREJAGRO</t>
  </si>
  <si>
    <t>Agro Products</t>
  </si>
  <si>
    <t>Sterling and Wilson Renewable Energy Ltd</t>
  </si>
  <si>
    <t>SWSOLAR</t>
  </si>
  <si>
    <t>Vardhman Textiles Ltd</t>
  </si>
  <si>
    <t>VTL</t>
  </si>
  <si>
    <t>Clean Science and Technology Ltd</t>
  </si>
  <si>
    <t>CLEAN</t>
  </si>
  <si>
    <t>Honasa Consumer Ltd</t>
  </si>
  <si>
    <t>HONASA</t>
  </si>
  <si>
    <t>DCM Shriram Ltd</t>
  </si>
  <si>
    <t>DCMSHRIRAM</t>
  </si>
  <si>
    <t>Bombay Burmah Trading Corporation Ltd</t>
  </si>
  <si>
    <t>BBTC</t>
  </si>
  <si>
    <t>UTI S&amp;P BSE Sensex ETF</t>
  </si>
  <si>
    <t>UTISENSETF</t>
  </si>
  <si>
    <t>Asahi India Glass Ltd</t>
  </si>
  <si>
    <t>ASAHIINDIA</t>
  </si>
  <si>
    <t>Indian Energy Exchange Ltd</t>
  </si>
  <si>
    <t>IEX</t>
  </si>
  <si>
    <t>Power Trading &amp; Consultancy</t>
  </si>
  <si>
    <t>Century Plyboards (India) Ltd</t>
  </si>
  <si>
    <t>CENTURYPLY</t>
  </si>
  <si>
    <t>Wood Products</t>
  </si>
  <si>
    <t>Godawari Power and Ispat Ltd</t>
  </si>
  <si>
    <t>GPIL</t>
  </si>
  <si>
    <t>Engineers India Ltd</t>
  </si>
  <si>
    <t>ENGINERSIN</t>
  </si>
  <si>
    <t>Amber Enterprises India Ltd</t>
  </si>
  <si>
    <t>AMBER</t>
  </si>
  <si>
    <t>Intellect Design Arena Ltd</t>
  </si>
  <si>
    <t>INTELLECT</t>
  </si>
  <si>
    <t>Jai Balaji Industries Ltd</t>
  </si>
  <si>
    <t>JAIBALAJI</t>
  </si>
  <si>
    <t>RBL Bank Ltd</t>
  </si>
  <si>
    <t>RBLBANK</t>
  </si>
  <si>
    <t>Raymond Ltd</t>
  </si>
  <si>
    <t>RAYMOND</t>
  </si>
  <si>
    <t>Sanofi India Ltd</t>
  </si>
  <si>
    <t>SANOFI</t>
  </si>
  <si>
    <t>Bls International Services Ltd</t>
  </si>
  <si>
    <t>BLS</t>
  </si>
  <si>
    <t>shipping corporation of India Ltd</t>
  </si>
  <si>
    <t>SCI</t>
  </si>
  <si>
    <t>Olectra Greentech Ltd</t>
  </si>
  <si>
    <t>OLECTRA</t>
  </si>
  <si>
    <t>Elecon Engineering Company Ltd</t>
  </si>
  <si>
    <t>ELECON</t>
  </si>
  <si>
    <t>Newgen Software Technologies Ltd</t>
  </si>
  <si>
    <t>NEWGEN</t>
  </si>
  <si>
    <t>E I D-Parry (India) Ltd</t>
  </si>
  <si>
    <t>EIDPARRY</t>
  </si>
  <si>
    <t>Sugar</t>
  </si>
  <si>
    <t>Doms Industries Ltd</t>
  </si>
  <si>
    <t>DOMS</t>
  </si>
  <si>
    <t>Office Supplies</t>
  </si>
  <si>
    <t>Aavas Financiers Ltd</t>
  </si>
  <si>
    <t>AAVAS</t>
  </si>
  <si>
    <t>Eris Lifesciences Ltd</t>
  </si>
  <si>
    <t>ERIS</t>
  </si>
  <si>
    <t>Indegene Ltd</t>
  </si>
  <si>
    <t>INDGN</t>
  </si>
  <si>
    <t>PVR INOX Ltd</t>
  </si>
  <si>
    <t>PVRINOX</t>
  </si>
  <si>
    <t>Theatres</t>
  </si>
  <si>
    <t>Netweb Technologies India Ltd</t>
  </si>
  <si>
    <t>NETWEB</t>
  </si>
  <si>
    <t>Zee Entertainment Enterprises Ltd</t>
  </si>
  <si>
    <t>ZEEL</t>
  </si>
  <si>
    <t>Zydus Wellness Ltd</t>
  </si>
  <si>
    <t>ZYDUSWELL</t>
  </si>
  <si>
    <t>MMTC Ltd</t>
  </si>
  <si>
    <t>MMTC</t>
  </si>
  <si>
    <t>Ingersoll-Rand (India) Ltd</t>
  </si>
  <si>
    <t>INGERRAND</t>
  </si>
  <si>
    <t>PNC Infratech Ltd</t>
  </si>
  <si>
    <t>PNCINFRA</t>
  </si>
  <si>
    <t>Akzo Nobel India Ltd</t>
  </si>
  <si>
    <t>AKZOINDIA</t>
  </si>
  <si>
    <t>Tanla Platforms Ltd</t>
  </si>
  <si>
    <t>TANLA</t>
  </si>
  <si>
    <t>UTI Asset Management Company Ltd</t>
  </si>
  <si>
    <t>UTIAMC</t>
  </si>
  <si>
    <t>Westlife Foodworld Ltd</t>
  </si>
  <si>
    <t>WESTLIFE</t>
  </si>
  <si>
    <t>Kfin Technologies Ltd</t>
  </si>
  <si>
    <t>KFINTECH</t>
  </si>
  <si>
    <t>Gujarat Mineral Development Corporation Ltd</t>
  </si>
  <si>
    <t>GMDCLTD</t>
  </si>
  <si>
    <t>Cube Highways Trust</t>
  </si>
  <si>
    <t>CUBEINVIT</t>
  </si>
  <si>
    <t>Roads</t>
  </si>
  <si>
    <t>Praj Industries Ltd</t>
  </si>
  <si>
    <t>PRAJIND</t>
  </si>
  <si>
    <t>Alok Industries Ltd</t>
  </si>
  <si>
    <t>ALOKINDS</t>
  </si>
  <si>
    <t>CE Info Systems Ltd</t>
  </si>
  <si>
    <t>MAPMYINDIA</t>
  </si>
  <si>
    <t>Granules India Ltd</t>
  </si>
  <si>
    <t>GRANULES</t>
  </si>
  <si>
    <t>Jaiprakash Power Ventures Ltd</t>
  </si>
  <si>
    <t>JPPOWER</t>
  </si>
  <si>
    <t>Nuvoco Vistas Corporation Ltd</t>
  </si>
  <si>
    <t>NUVOCO</t>
  </si>
  <si>
    <t>Wockhardt Ltd</t>
  </si>
  <si>
    <t>WOCKPHARMA</t>
  </si>
  <si>
    <t>Craftsman Automation Ltd</t>
  </si>
  <si>
    <t>CRAFTSMAN</t>
  </si>
  <si>
    <t>Happiest Minds Technologies Ltd</t>
  </si>
  <si>
    <t>HAPPSTMNDS</t>
  </si>
  <si>
    <t>Rashtriya Chemicals and Fertilizers Ltd</t>
  </si>
  <si>
    <t>RCF</t>
  </si>
  <si>
    <t>TTK Prestige Ltd</t>
  </si>
  <si>
    <t>TTKPRESTIG</t>
  </si>
  <si>
    <t>Jammu and Kashmir Bank Ltd</t>
  </si>
  <si>
    <t>J&amp;KBANK</t>
  </si>
  <si>
    <t>RHI Magnesita India Ltd</t>
  </si>
  <si>
    <t>RHIM</t>
  </si>
  <si>
    <t>Tega Industries Ltd</t>
  </si>
  <si>
    <t>TEGA</t>
  </si>
  <si>
    <t>HMT Ltd</t>
  </si>
  <si>
    <t>HMT</t>
  </si>
  <si>
    <t>JK Tyre &amp; Industries Ltd</t>
  </si>
  <si>
    <t>JKTYRE</t>
  </si>
  <si>
    <t>Birla Corporation Ltd</t>
  </si>
  <si>
    <t>BIRLACORPN</t>
  </si>
  <si>
    <t>Eclerx Services Ltd</t>
  </si>
  <si>
    <t>ECLERX</t>
  </si>
  <si>
    <t>Inox India Ltd</t>
  </si>
  <si>
    <t>INOXINDIA</t>
  </si>
  <si>
    <t>Sea-Borne Tankers</t>
  </si>
  <si>
    <t>Voltamp Transformers Ltd</t>
  </si>
  <si>
    <t>VOLTAMP</t>
  </si>
  <si>
    <t>Nava Limited</t>
  </si>
  <si>
    <t>NAVA</t>
  </si>
  <si>
    <t>Rainbow Children's Medicare Ltd</t>
  </si>
  <si>
    <t>RAINBOW</t>
  </si>
  <si>
    <t>City Union Bank Ltd</t>
  </si>
  <si>
    <t>CUB</t>
  </si>
  <si>
    <t>KPI Green Energy Ltd</t>
  </si>
  <si>
    <t>KPIGREEN</t>
  </si>
  <si>
    <t>Cera Sanitaryware Ltd</t>
  </si>
  <si>
    <t>CERA</t>
  </si>
  <si>
    <t>Usha Martin Ltd</t>
  </si>
  <si>
    <t>USHAMART</t>
  </si>
  <si>
    <t>Can Fin Homes Ltd</t>
  </si>
  <si>
    <t>CANFINHOME</t>
  </si>
  <si>
    <t>Aether Industries Ltd</t>
  </si>
  <si>
    <t>AETHER</t>
  </si>
  <si>
    <t>Electrosteel Castings Ltd</t>
  </si>
  <si>
    <t>ELECTCAST</t>
  </si>
  <si>
    <t>Bajaj Electricals Ltd</t>
  </si>
  <si>
    <t>BAJAJELEC</t>
  </si>
  <si>
    <t>Zen Technologies Ltd</t>
  </si>
  <si>
    <t>ZENTEC</t>
  </si>
  <si>
    <t>Caplin Point Laboratories Ltd</t>
  </si>
  <si>
    <t>CAPLIPOINT</t>
  </si>
  <si>
    <t>Thomas Cook (India) Ltd</t>
  </si>
  <si>
    <t>THOMASCOOK</t>
  </si>
  <si>
    <t>Happy Forgings Ltd</t>
  </si>
  <si>
    <t>HAPPYFORGE</t>
  </si>
  <si>
    <t>Auto, Truck &amp; Motorcycle Parts</t>
  </si>
  <si>
    <t>Powergrid Infrastructure Investment Trust</t>
  </si>
  <si>
    <t>PGINVIT</t>
  </si>
  <si>
    <t>Jubilant Pharmova Ltd</t>
  </si>
  <si>
    <t>JUBLPHARMA</t>
  </si>
  <si>
    <t>Lemon Tree Hotels Ltd</t>
  </si>
  <si>
    <t>LEMONTREE</t>
  </si>
  <si>
    <t>Route Mobile Ltd</t>
  </si>
  <si>
    <t>ROUTE</t>
  </si>
  <si>
    <t>HG Infra Engineering Ltd</t>
  </si>
  <si>
    <t>HGINFRA</t>
  </si>
  <si>
    <t>Minda Corporation Ltd</t>
  </si>
  <si>
    <t>MINDACORP</t>
  </si>
  <si>
    <t>CEAT Ltd</t>
  </si>
  <si>
    <t>CEATLTD</t>
  </si>
  <si>
    <t>Transformers and Rectifiers (India) Ltd</t>
  </si>
  <si>
    <t>TRIL</t>
  </si>
  <si>
    <t>Reliance Power Ltd</t>
  </si>
  <si>
    <t>RPOWER</t>
  </si>
  <si>
    <t>Valor Estate Ltd</t>
  </si>
  <si>
    <t>DBREALTY</t>
  </si>
  <si>
    <t>Latent View Analytics Ltd</t>
  </si>
  <si>
    <t>LATENTVIEW</t>
  </si>
  <si>
    <t>Sheela Foam Ltd</t>
  </si>
  <si>
    <t>SFL</t>
  </si>
  <si>
    <t>Home Furnishing</t>
  </si>
  <si>
    <t>Force Motors Ltd</t>
  </si>
  <si>
    <t>FORCEMOT</t>
  </si>
  <si>
    <t>Neuland Laboratories Ltd</t>
  </si>
  <si>
    <t>NEULANDLAB</t>
  </si>
  <si>
    <t>Graphite India Ltd</t>
  </si>
  <si>
    <t>GRAPHITE</t>
  </si>
  <si>
    <t>PCBL Ltd</t>
  </si>
  <si>
    <t>PCBL</t>
  </si>
  <si>
    <t>Maharashtra Scooters Ltd</t>
  </si>
  <si>
    <t>MAHSCOOTER</t>
  </si>
  <si>
    <t>Bharat 22 ETF</t>
  </si>
  <si>
    <t>ICICIB22</t>
  </si>
  <si>
    <t>Vesuvius India Ltd</t>
  </si>
  <si>
    <t>VESUVIUS</t>
  </si>
  <si>
    <t>India Cements Ltd</t>
  </si>
  <si>
    <t>INDIACEM</t>
  </si>
  <si>
    <t>Genus Power Infrastructures Ltd</t>
  </si>
  <si>
    <t>GENUSPOWER</t>
  </si>
  <si>
    <t>Nippon India ETF Nifty Bank BeES</t>
  </si>
  <si>
    <t>BANKBEES</t>
  </si>
  <si>
    <t>Gujarat Pipavav Port Ltd</t>
  </si>
  <si>
    <t>GPPL</t>
  </si>
  <si>
    <t>Just Dial Ltd</t>
  </si>
  <si>
    <t>JUSTDIAL</t>
  </si>
  <si>
    <t>Kirloskar Ferrous Industries Ltd</t>
  </si>
  <si>
    <t>KIRLFER</t>
  </si>
  <si>
    <t>Safari Industries (India) Ltd</t>
  </si>
  <si>
    <t>SAFARI</t>
  </si>
  <si>
    <t>Alkyl Amines Chemicals Ltd</t>
  </si>
  <si>
    <t>ALKYLAMINE</t>
  </si>
  <si>
    <t>Rattanindia Enterprises Ltd</t>
  </si>
  <si>
    <t>RTNINDIA</t>
  </si>
  <si>
    <t>Glenmark Life Sciences Ltd</t>
  </si>
  <si>
    <t>GLS</t>
  </si>
  <si>
    <t>Saregama India Ltd</t>
  </si>
  <si>
    <t>SAREGAMA</t>
  </si>
  <si>
    <t>Movies &amp; TV Serials</t>
  </si>
  <si>
    <t>Metropolis Healthcare Ltd</t>
  </si>
  <si>
    <t>METROPOLIS</t>
  </si>
  <si>
    <t>Moil Ltd</t>
  </si>
  <si>
    <t>MOIL</t>
  </si>
  <si>
    <t>Mining - Manganese</t>
  </si>
  <si>
    <t>Isgec Heavy Engineering Ltd</t>
  </si>
  <si>
    <t>ISGEC</t>
  </si>
  <si>
    <t>Shree Renuka Sugars Ltd</t>
  </si>
  <si>
    <t>RENUKA</t>
  </si>
  <si>
    <t>Equitas Small Finance Bank Ltd</t>
  </si>
  <si>
    <t>EQUITASBNK</t>
  </si>
  <si>
    <t>ESAB India Ltd</t>
  </si>
  <si>
    <t>ESABINDIA</t>
  </si>
  <si>
    <t>JK Lakshmi Cement Ltd</t>
  </si>
  <si>
    <t>JKLAKSHMI</t>
  </si>
  <si>
    <t>LT Foods Ltd</t>
  </si>
  <si>
    <t>LTFOODS</t>
  </si>
  <si>
    <t>Puravankara Ltd</t>
  </si>
  <si>
    <t>PURVA</t>
  </si>
  <si>
    <t>Bengal &amp; Assam Company Ltd</t>
  </si>
  <si>
    <t>BENGALASM</t>
  </si>
  <si>
    <t>Galaxy Surfactants Ltd</t>
  </si>
  <si>
    <t>GALAXYSURF</t>
  </si>
  <si>
    <t>Gujarat Narmada Valley Fertilizers &amp; Chemicals Ltd</t>
  </si>
  <si>
    <t>GNFC</t>
  </si>
  <si>
    <t>RedTape</t>
  </si>
  <si>
    <t>REDTAPE</t>
  </si>
  <si>
    <t>Arvind Ltd</t>
  </si>
  <si>
    <t>ARVIND</t>
  </si>
  <si>
    <t>JK Paper Ltd</t>
  </si>
  <si>
    <t>JKPAPER</t>
  </si>
  <si>
    <t>Sammaan Capital Ltd</t>
  </si>
  <si>
    <t>IBULHSGFIN</t>
  </si>
  <si>
    <t>KNR Constructions Ltd</t>
  </si>
  <si>
    <t>KNRCON</t>
  </si>
  <si>
    <t>Gujarat State Fertilizers &amp; Chemicals Ltd</t>
  </si>
  <si>
    <t>GSFC</t>
  </si>
  <si>
    <t>Sapphire Foods India Ltd</t>
  </si>
  <si>
    <t>SAPPHIRE</t>
  </si>
  <si>
    <t>Sarda Energy &amp; Minerals Ltd</t>
  </si>
  <si>
    <t>SARDAEN</t>
  </si>
  <si>
    <t>Varroc Engineering Ltd</t>
  </si>
  <si>
    <t>VARROC</t>
  </si>
  <si>
    <t>Home First Finance Company India Ltd</t>
  </si>
  <si>
    <t>HOMEFIRST</t>
  </si>
  <si>
    <t>Azad Engineering Ltd</t>
  </si>
  <si>
    <t>AZAD</t>
  </si>
  <si>
    <t>Brookfield India Real Estate Trust</t>
  </si>
  <si>
    <t>BIRET</t>
  </si>
  <si>
    <t>India Grid Trust</t>
  </si>
  <si>
    <t>INDIGRID</t>
  </si>
  <si>
    <t>Deepak Fertilisers and Petrochemicals Corp Ltd</t>
  </si>
  <si>
    <t>DEEPAKFERT</t>
  </si>
  <si>
    <t>Power Mech Projects Ltd</t>
  </si>
  <si>
    <t>POWERMECH</t>
  </si>
  <si>
    <t>Ahluwalia Contracts (India) Ltd</t>
  </si>
  <si>
    <t>AHLUCONT</t>
  </si>
  <si>
    <t>Gravita India Ltd</t>
  </si>
  <si>
    <t>GRAVITA</t>
  </si>
  <si>
    <t>Metals - Lead</t>
  </si>
  <si>
    <t>Eureka Forbes Ltd</t>
  </si>
  <si>
    <t>EUREKAFORBE</t>
  </si>
  <si>
    <t>Rategain Travel Technologies Ltd</t>
  </si>
  <si>
    <t>RATEGAIN</t>
  </si>
  <si>
    <t>Inox Wind Energy Ltd</t>
  </si>
  <si>
    <t>IWEL</t>
  </si>
  <si>
    <t>Mahindra Lifespace Developers Ltd</t>
  </si>
  <si>
    <t>MAHLIFE</t>
  </si>
  <si>
    <t>Juniper Hotels Ltd</t>
  </si>
  <si>
    <t>JUNIPER</t>
  </si>
  <si>
    <t>Lloyds Engineering Works Ltd</t>
  </si>
  <si>
    <t>LLOYDSENGG</t>
  </si>
  <si>
    <t>National Standard (India) Ltd</t>
  </si>
  <si>
    <t>NATIONSTD</t>
  </si>
  <si>
    <t>PG Electroplast Ltd</t>
  </si>
  <si>
    <t>PGEL</t>
  </si>
  <si>
    <t>JM Financial Ltd</t>
  </si>
  <si>
    <t>JMFINANCIL</t>
  </si>
  <si>
    <t>Mishra Dhatu Nigam Ltd</t>
  </si>
  <si>
    <t>MIDHANI</t>
  </si>
  <si>
    <t>Rajesh Exports Ltd</t>
  </si>
  <si>
    <t>RAJESHEXPO</t>
  </si>
  <si>
    <t>Mahindra Holidays and Resorts India Ltd</t>
  </si>
  <si>
    <t>MHRIL</t>
  </si>
  <si>
    <t>Quess Corp Ltd</t>
  </si>
  <si>
    <t>QUESS</t>
  </si>
  <si>
    <t>Employment Services</t>
  </si>
  <si>
    <t>Balrampur Chini Mills Ltd</t>
  </si>
  <si>
    <t>BALRAMCHIN</t>
  </si>
  <si>
    <t>Sunteck Realty Ltd</t>
  </si>
  <si>
    <t>SUNTECK</t>
  </si>
  <si>
    <t>Shoppers Stop Ltd</t>
  </si>
  <si>
    <t>SHOPERSTOP</t>
  </si>
  <si>
    <t>Campus Activewear Ltd</t>
  </si>
  <si>
    <t>CAMPUS</t>
  </si>
  <si>
    <t>Kama Holdings Ltd</t>
  </si>
  <si>
    <t>KAMAHOLD</t>
  </si>
  <si>
    <t>Sandur Manganese and Iron Ores Ltd</t>
  </si>
  <si>
    <t>SANDUMA</t>
  </si>
  <si>
    <t>Keystone Realtors Ltd</t>
  </si>
  <si>
    <t>RUSTOMJEE</t>
  </si>
  <si>
    <t>Triveni Engineering and Industries Ltd</t>
  </si>
  <si>
    <t>TRIVENI</t>
  </si>
  <si>
    <t>Jubilant Ingrevia Ltd</t>
  </si>
  <si>
    <t>JUBLINGREA</t>
  </si>
  <si>
    <t>ELANTAS Beck India Ltd</t>
  </si>
  <si>
    <t>ELANTAS</t>
  </si>
  <si>
    <t>ITD Cementation India Ltd</t>
  </si>
  <si>
    <t>ITDCEM</t>
  </si>
  <si>
    <t>Kirloskar Pneumatic Company Ltd</t>
  </si>
  <si>
    <t>KIRLPNU</t>
  </si>
  <si>
    <t>Prudent Corporate Advisory Services Ltd</t>
  </si>
  <si>
    <t>PRUDENT</t>
  </si>
  <si>
    <t>Procter &amp; Gamble Health Ltd</t>
  </si>
  <si>
    <t>PGHL</t>
  </si>
  <si>
    <t>Astra Microwave Products Ltd</t>
  </si>
  <si>
    <t>ASTRAMICRO</t>
  </si>
  <si>
    <t>Maharashtra Seamless Ltd</t>
  </si>
  <si>
    <t>MAHSEAMLES</t>
  </si>
  <si>
    <t>SBFC Finance Ltd</t>
  </si>
  <si>
    <t>SBFC</t>
  </si>
  <si>
    <t>Allied Blenders and Distillers Ltd</t>
  </si>
  <si>
    <t>ABDL</t>
  </si>
  <si>
    <t>Mastek Ltd</t>
  </si>
  <si>
    <t>MASTEK</t>
  </si>
  <si>
    <t>Mrs. Bectors Food Specialities Ltd</t>
  </si>
  <si>
    <t>BECTORFOOD</t>
  </si>
  <si>
    <t>Archean Chemical Industries Ltd</t>
  </si>
  <si>
    <t>ACI</t>
  </si>
  <si>
    <t>Texmaco Rail &amp; Engineering Ltd</t>
  </si>
  <si>
    <t>TEXRAIL</t>
  </si>
  <si>
    <t>Kotak Nifty Bank ETF</t>
  </si>
  <si>
    <t>BANKNIFTY1</t>
  </si>
  <si>
    <t>Strides Pharma Science Ltd</t>
  </si>
  <si>
    <t>STAR</t>
  </si>
  <si>
    <t>Jupiter Life Line Hospitals Ltd</t>
  </si>
  <si>
    <t>JLHL</t>
  </si>
  <si>
    <t>Anupam Rasayan India Ltd</t>
  </si>
  <si>
    <t>ANURAS</t>
  </si>
  <si>
    <t>Electronics Mart India Ltd</t>
  </si>
  <si>
    <t>EMIL</t>
  </si>
  <si>
    <t>Marksans Pharma Ltd</t>
  </si>
  <si>
    <t>MARKSANS</t>
  </si>
  <si>
    <t>Equinox India Developments Ltd</t>
  </si>
  <si>
    <t>EMBDL</t>
  </si>
  <si>
    <t>Ujjivan Small Finance Bank Ltd</t>
  </si>
  <si>
    <t>UJJIVANSFB</t>
  </si>
  <si>
    <t>RattanIndia Power Ltd</t>
  </si>
  <si>
    <t>RTNPOWER</t>
  </si>
  <si>
    <t>Shriram Pistons &amp; Rings Ltd</t>
  </si>
  <si>
    <t>SHRIPISTON</t>
  </si>
  <si>
    <t>Karnataka Bank Ltd</t>
  </si>
  <si>
    <t>KTKBANK</t>
  </si>
  <si>
    <t>Chemplast Sanmar Ltd</t>
  </si>
  <si>
    <t>CHEMPLASTS</t>
  </si>
  <si>
    <t>Network18 Media &amp; Investments Ltd</t>
  </si>
  <si>
    <t>NETWORK18</t>
  </si>
  <si>
    <t>TVS Supply Chain Solutions Ltd</t>
  </si>
  <si>
    <t>TVSSCS</t>
  </si>
  <si>
    <t>CMS Info Systems Ltd</t>
  </si>
  <si>
    <t>CMSINFO</t>
  </si>
  <si>
    <t>Avanti Feeds Ltd</t>
  </si>
  <si>
    <t>AVANTIFEED</t>
  </si>
  <si>
    <t>SBI Nifty 50 ETF</t>
  </si>
  <si>
    <t>SETFNIF50</t>
  </si>
  <si>
    <t>BHARAT Bond ETF-April 2023-Growth</t>
  </si>
  <si>
    <t>EBBETF0423</t>
  </si>
  <si>
    <t>Debt</t>
  </si>
  <si>
    <t>Star Cement Ltd</t>
  </si>
  <si>
    <t>STARCEMENT</t>
  </si>
  <si>
    <t>Prism Johnson Ltd</t>
  </si>
  <si>
    <t>PRSMJOHNSN</t>
  </si>
  <si>
    <t>Max Estates Ltd</t>
  </si>
  <si>
    <t>MAXESTATES</t>
  </si>
  <si>
    <t>Aurionpro Solutions Ltd</t>
  </si>
  <si>
    <t>AURIONPRO</t>
  </si>
  <si>
    <t>Syrma SGS Technology Ltd</t>
  </si>
  <si>
    <t>SYRMA</t>
  </si>
  <si>
    <t>Shakti Pumps (India) Ltd</t>
  </si>
  <si>
    <t>SHAKTIPUMP</t>
  </si>
  <si>
    <t>Infibeam Avenues Ltd</t>
  </si>
  <si>
    <t>INFIBEAM</t>
  </si>
  <si>
    <t>Hindustan Construction Company Ltd</t>
  </si>
  <si>
    <t>HCC</t>
  </si>
  <si>
    <t>CCL Products (India) Ltd</t>
  </si>
  <si>
    <t>CCL</t>
  </si>
  <si>
    <t>HEG Ltd</t>
  </si>
  <si>
    <t>HEG</t>
  </si>
  <si>
    <t>MedPlus Health Services Ltd</t>
  </si>
  <si>
    <t>MEDPLUS</t>
  </si>
  <si>
    <t>F D C Ltd</t>
  </si>
  <si>
    <t>FDC</t>
  </si>
  <si>
    <t>Religare Enterprises Ltd</t>
  </si>
  <si>
    <t>RELIGARE</t>
  </si>
  <si>
    <t>India Shelter Finance Corporation Ltd</t>
  </si>
  <si>
    <t>INDIASHLTR</t>
  </si>
  <si>
    <t>Symphony Ltd</t>
  </si>
  <si>
    <t>SYMPHONY</t>
  </si>
  <si>
    <t>Vijaya Diagnostic Centre Ltd</t>
  </si>
  <si>
    <t>VIJAYA</t>
  </si>
  <si>
    <t>Ion Exchange (India) Ltd</t>
  </si>
  <si>
    <t>IONEXCHANG</t>
  </si>
  <si>
    <t>Environmental Services</t>
  </si>
  <si>
    <t>JSW Holdings Ltd</t>
  </si>
  <si>
    <t>JSWHL</t>
  </si>
  <si>
    <t>Va Tech Wabag Ltd</t>
  </si>
  <si>
    <t>WABAG</t>
  </si>
  <si>
    <t>Water Management</t>
  </si>
  <si>
    <t>Ganesh Housing Corp Ltd</t>
  </si>
  <si>
    <t>GANESHHOUC</t>
  </si>
  <si>
    <t>Indo Count Industries Ltd</t>
  </si>
  <si>
    <t>ICIL</t>
  </si>
  <si>
    <t>Dhanuka Agritech Ltd</t>
  </si>
  <si>
    <t>DHANUKA</t>
  </si>
  <si>
    <t>Choice International Ltd</t>
  </si>
  <si>
    <t>CHOICEIN</t>
  </si>
  <si>
    <t>Time Technoplast Ltd</t>
  </si>
  <si>
    <t>TIMETECHNO</t>
  </si>
  <si>
    <t>Sansera Engineering Ltd</t>
  </si>
  <si>
    <t>SANSERA</t>
  </si>
  <si>
    <t>Dilip Buildcon Ltd</t>
  </si>
  <si>
    <t>DBL</t>
  </si>
  <si>
    <t>Prince Pipes and Fittings Ltd</t>
  </si>
  <si>
    <t>PRINCEPIPE</t>
  </si>
  <si>
    <t>Transport Corporation of India Ltd</t>
  </si>
  <si>
    <t>TCI</t>
  </si>
  <si>
    <t>Gallantt Ispat Ltd</t>
  </si>
  <si>
    <t>GALLANTT</t>
  </si>
  <si>
    <t>Senco Gold Ltd</t>
  </si>
  <si>
    <t>SENCO</t>
  </si>
  <si>
    <t>Balaji Amines Ltd</t>
  </si>
  <si>
    <t>BALAMINES</t>
  </si>
  <si>
    <t>Sun Pharma Advanced Research Co Ltd</t>
  </si>
  <si>
    <t>SPARC</t>
  </si>
  <si>
    <t>Garware Technical Fibres Ltd</t>
  </si>
  <si>
    <t>GARFIBRES</t>
  </si>
  <si>
    <t>Responsive Industries Ltd</t>
  </si>
  <si>
    <t>RESPONIND</t>
  </si>
  <si>
    <t>Building Products - Granite</t>
  </si>
  <si>
    <t>Jindal Worldwide Ltd</t>
  </si>
  <si>
    <t>JINDWORLD</t>
  </si>
  <si>
    <t>ASK Automotive Ltd</t>
  </si>
  <si>
    <t>ASKAUTOLTD</t>
  </si>
  <si>
    <t>Reliance Infrastructure Ltd</t>
  </si>
  <si>
    <t>RELINFRA</t>
  </si>
  <si>
    <t>Suprajit Engineering Ltd</t>
  </si>
  <si>
    <t>SUPRAJIT</t>
  </si>
  <si>
    <t>National Fertilizers Ltd</t>
  </si>
  <si>
    <t>NFL</t>
  </si>
  <si>
    <t>Paradeep Phosphates Ltd</t>
  </si>
  <si>
    <t>PARADEEP</t>
  </si>
  <si>
    <t>Tamilnad Mercantile Bank Ltd</t>
  </si>
  <si>
    <t>TMB</t>
  </si>
  <si>
    <t>Magellanic Cloud Ltd</t>
  </si>
  <si>
    <t>MCLOUD</t>
  </si>
  <si>
    <t>Tips Industries Ltd</t>
  </si>
  <si>
    <t>TIPSINDLTD</t>
  </si>
  <si>
    <t>Man Infraconstruction Ltd</t>
  </si>
  <si>
    <t>MANINFRA</t>
  </si>
  <si>
    <t>Sharda Motor Industries Ltd</t>
  </si>
  <si>
    <t>SHARDAMOTR</t>
  </si>
  <si>
    <t>Laxmi Organic Industries Ltd</t>
  </si>
  <si>
    <t>LXCHEM</t>
  </si>
  <si>
    <t>Easy Trip Planners Ltd</t>
  </si>
  <si>
    <t>EASEMYTRIP</t>
  </si>
  <si>
    <t>eMudhra Ltd</t>
  </si>
  <si>
    <t>EMUDHRA</t>
  </si>
  <si>
    <t>TV18 Broadcast Ltd</t>
  </si>
  <si>
    <t>TV18BRDCST</t>
  </si>
  <si>
    <t>Dodla Dairy Ltd</t>
  </si>
  <si>
    <t>DODLA</t>
  </si>
  <si>
    <t>Greenlam Industries Ltd</t>
  </si>
  <si>
    <t>GREENLAM</t>
  </si>
  <si>
    <t>Building Products - Laminates</t>
  </si>
  <si>
    <t>Blue Jet Healthcare Ltd</t>
  </si>
  <si>
    <t>BLUEJET</t>
  </si>
  <si>
    <t>KRBL Ltd</t>
  </si>
  <si>
    <t>KRBL</t>
  </si>
  <si>
    <t>EPL Ltd</t>
  </si>
  <si>
    <t>EPL</t>
  </si>
  <si>
    <t>Packaging</t>
  </si>
  <si>
    <t>Indigo Paints Ltd</t>
  </si>
  <si>
    <t>INDIGOPNTS</t>
  </si>
  <si>
    <t>Nazara Technologies Ltd</t>
  </si>
  <si>
    <t>NAZARA</t>
  </si>
  <si>
    <t>Theme Parks &amp; Gaming</t>
  </si>
  <si>
    <t>Kennametal India Ltd</t>
  </si>
  <si>
    <t>KENNAMET</t>
  </si>
  <si>
    <t>Jana Small Finance Bank Ltd</t>
  </si>
  <si>
    <t>JSFB</t>
  </si>
  <si>
    <t>Gabriel India Ltd</t>
  </si>
  <si>
    <t>GABRIEL</t>
  </si>
  <si>
    <t>Sterlite Technologies Ltd</t>
  </si>
  <si>
    <t>STLTECH</t>
  </si>
  <si>
    <t>Ethos Ltd</t>
  </si>
  <si>
    <t>ETHOSLTD</t>
  </si>
  <si>
    <t>South Indian Bank Ltd</t>
  </si>
  <si>
    <t>SOUTHBANK</t>
  </si>
  <si>
    <t>Piccadily Agro Industries Ltd</t>
  </si>
  <si>
    <t>PICCADIL</t>
  </si>
  <si>
    <t>PDS Limited</t>
  </si>
  <si>
    <t>PDSL</t>
  </si>
  <si>
    <t>Diamond Power Infrastructure Ltd</t>
  </si>
  <si>
    <t>DIACABS</t>
  </si>
  <si>
    <t>Jai Corp Ltd</t>
  </si>
  <si>
    <t>JAICORPLTD</t>
  </si>
  <si>
    <t>Paisalo Digital Ltd</t>
  </si>
  <si>
    <t>PAISALO</t>
  </si>
  <si>
    <t>National Highways Infra Trust</t>
  </si>
  <si>
    <t>NHIT</t>
  </si>
  <si>
    <t>Black Box Ltd</t>
  </si>
  <si>
    <t>BBOX</t>
  </si>
  <si>
    <t>V I P Industries Ltd</t>
  </si>
  <si>
    <t>VIPIND</t>
  </si>
  <si>
    <t>Le Travenues Technology Ltd</t>
  </si>
  <si>
    <t>IXIGO</t>
  </si>
  <si>
    <t>Gokaldas Exports Ltd</t>
  </si>
  <si>
    <t>GOKEX</t>
  </si>
  <si>
    <t>Hindustan Foods Ltd</t>
  </si>
  <si>
    <t>HNDFDS</t>
  </si>
  <si>
    <t>India Tourism Development Corp Ltd</t>
  </si>
  <si>
    <t>ITDC</t>
  </si>
  <si>
    <t>Orient Cement Ltd</t>
  </si>
  <si>
    <t>ORIENTCEM</t>
  </si>
  <si>
    <t>BHARAT Bond ETF-April 2030-Growth</t>
  </si>
  <si>
    <t>EBBETF0430</t>
  </si>
  <si>
    <t>Welspun Enterprises Ltd</t>
  </si>
  <si>
    <t>WELENT</t>
  </si>
  <si>
    <t>Arvind Fashions Ltd</t>
  </si>
  <si>
    <t>ARVINDFASN</t>
  </si>
  <si>
    <t>Rallis India Ltd</t>
  </si>
  <si>
    <t>RALLIS</t>
  </si>
  <si>
    <t>Surya Roshni Ltd</t>
  </si>
  <si>
    <t>SURYAROSNI</t>
  </si>
  <si>
    <t>Kesoram Industries Ltd</t>
  </si>
  <si>
    <t>KESORAMIND</t>
  </si>
  <si>
    <t>Niit Learning Systems Ltd</t>
  </si>
  <si>
    <t>NIITMTS</t>
  </si>
  <si>
    <t>Education Services</t>
  </si>
  <si>
    <t>Insolation Energy Ltd</t>
  </si>
  <si>
    <t>INA</t>
  </si>
  <si>
    <t>Borosil Renewables Ltd</t>
  </si>
  <si>
    <t>BORORENEW</t>
  </si>
  <si>
    <t>Housewares</t>
  </si>
  <si>
    <t>Nesco Ltd</t>
  </si>
  <si>
    <t>NESCO</t>
  </si>
  <si>
    <t>BHARAT Bond ETF-April 2032</t>
  </si>
  <si>
    <t>BBETF0432</t>
  </si>
  <si>
    <t>V-mart Retail Ltd</t>
  </si>
  <si>
    <t>VMART</t>
  </si>
  <si>
    <t>DB Corp Ltd</t>
  </si>
  <si>
    <t>DBCORP</t>
  </si>
  <si>
    <t>Publishing</t>
  </si>
  <si>
    <t>GMM Pfaudler Ltd</t>
  </si>
  <si>
    <t>GMMPFAUDLR</t>
  </si>
  <si>
    <t>IFB Industries Ltd</t>
  </si>
  <si>
    <t>IFBIND</t>
  </si>
  <si>
    <t>Share India Securities Ltd</t>
  </si>
  <si>
    <t>SHAREINDIA</t>
  </si>
  <si>
    <t>Ashoka Buildcon Ltd</t>
  </si>
  <si>
    <t>ASHOKA</t>
  </si>
  <si>
    <t>PTC India Ltd</t>
  </si>
  <si>
    <t>PTC</t>
  </si>
  <si>
    <t>Sudarshan Chemical Industries Ltd</t>
  </si>
  <si>
    <t>SUDARSCHEM</t>
  </si>
  <si>
    <t>Hemisphere Properties India Ltd</t>
  </si>
  <si>
    <t>HEMIPROP</t>
  </si>
  <si>
    <t>Allcargo Logistics Ltd</t>
  </si>
  <si>
    <t>ALLCARGO</t>
  </si>
  <si>
    <t>Rolex Rings Ltd</t>
  </si>
  <si>
    <t>ROLEXRINGS</t>
  </si>
  <si>
    <t>VST Industries Ltd</t>
  </si>
  <si>
    <t>VSTIND</t>
  </si>
  <si>
    <t>India Infrastructure Trust</t>
  </si>
  <si>
    <t>INFRATRUST</t>
  </si>
  <si>
    <t>SIS Ltd</t>
  </si>
  <si>
    <t>SIS</t>
  </si>
  <si>
    <t>Gujarat Ambuja Exports Ltd</t>
  </si>
  <si>
    <t>GAEL</t>
  </si>
  <si>
    <t>Technocraft Industries (India) Ltd</t>
  </si>
  <si>
    <t>TIIL</t>
  </si>
  <si>
    <t>Shilpa Medicare Ltd</t>
  </si>
  <si>
    <t>SHILPAMED</t>
  </si>
  <si>
    <t>J Kumar Infraprojects Ltd</t>
  </si>
  <si>
    <t>JKIL</t>
  </si>
  <si>
    <t>Cyient DLM Ltd</t>
  </si>
  <si>
    <t>CYIENTDLM</t>
  </si>
  <si>
    <t>Indinfravit Trust</t>
  </si>
  <si>
    <t>INDINFR</t>
  </si>
  <si>
    <t>MSTC Ltd</t>
  </si>
  <si>
    <t>MSTCLTD</t>
  </si>
  <si>
    <t>CSB Bank Ltd</t>
  </si>
  <si>
    <t>CSBBANK</t>
  </si>
  <si>
    <t>GMR Power and Urban Infra Ltd</t>
  </si>
  <si>
    <t>GMRP&amp;UI</t>
  </si>
  <si>
    <t>Pricol Ltd</t>
  </si>
  <si>
    <t>PRICOLLTD</t>
  </si>
  <si>
    <t>MTAR Technologies Ltd</t>
  </si>
  <si>
    <t>MTARTECH</t>
  </si>
  <si>
    <t>Privi Speciality Chemicals Ltd</t>
  </si>
  <si>
    <t>PRIVISCL</t>
  </si>
  <si>
    <t>Epigral Ltd</t>
  </si>
  <si>
    <t>EPIGRAL</t>
  </si>
  <si>
    <t>TD Power Systems Ltd</t>
  </si>
  <si>
    <t>TDPOWERSYS</t>
  </si>
  <si>
    <t>Sundaram Finance Holdings Ltd</t>
  </si>
  <si>
    <t>SUNDARMHLD</t>
  </si>
  <si>
    <t>Aditya Vision Ltd</t>
  </si>
  <si>
    <t>AVL</t>
  </si>
  <si>
    <t>Retail - Speciality</t>
  </si>
  <si>
    <t>Orchid Pharma Ltd</t>
  </si>
  <si>
    <t>ORCHPHARMA</t>
  </si>
  <si>
    <t>R Systems International Ltd</t>
  </si>
  <si>
    <t>RSYSTEMS</t>
  </si>
  <si>
    <t>Tarc Ltd</t>
  </si>
  <si>
    <t>TARC</t>
  </si>
  <si>
    <t>ICRA Ltd</t>
  </si>
  <si>
    <t>ICRA</t>
  </si>
  <si>
    <t>Gulf Oil Lubricants India Ltd</t>
  </si>
  <si>
    <t>GULFOILLUB</t>
  </si>
  <si>
    <t>Kirloskar Industries Ltd</t>
  </si>
  <si>
    <t>KIRLOSIND</t>
  </si>
  <si>
    <t>Protean eGov Technologies Ltd</t>
  </si>
  <si>
    <t>PROTEAN</t>
  </si>
  <si>
    <t>Go Fashion (India) Ltd</t>
  </si>
  <si>
    <t>GOCOLORS</t>
  </si>
  <si>
    <t>Bondada Engineering Ltd</t>
  </si>
  <si>
    <t>BONDADA</t>
  </si>
  <si>
    <t>IIFL Securities Ltd</t>
  </si>
  <si>
    <t>IIFLSEC</t>
  </si>
  <si>
    <t>Lux Industries Ltd</t>
  </si>
  <si>
    <t>LUXIND</t>
  </si>
  <si>
    <t>Pilani Investment And Industries Corporation Ltd</t>
  </si>
  <si>
    <t>PILANIINVS</t>
  </si>
  <si>
    <t>Aarti Pharmalabs Ltd</t>
  </si>
  <si>
    <t>AARTIPHARM</t>
  </si>
  <si>
    <t>Edelweiss Financial Services Ltd</t>
  </si>
  <si>
    <t>EDELWEISS</t>
  </si>
  <si>
    <t>Gujarat Alkalies And Chemicals Ltd</t>
  </si>
  <si>
    <t>GUJALKALI</t>
  </si>
  <si>
    <t>Orient Electric Ltd</t>
  </si>
  <si>
    <t>ORIENTELEC</t>
  </si>
  <si>
    <t>Gateway Distriparks Ltd</t>
  </si>
  <si>
    <t>GATEWAY</t>
  </si>
  <si>
    <t>Restaurant Brands Asia Ltd</t>
  </si>
  <si>
    <t>RBA</t>
  </si>
  <si>
    <t>Utkarsh Small Finance Bank Ltd</t>
  </si>
  <si>
    <t>UTKARSHBNK</t>
  </si>
  <si>
    <t>Rain Industries Ltd</t>
  </si>
  <si>
    <t>RAIN</t>
  </si>
  <si>
    <t>Bansal Wire Industries Ltd</t>
  </si>
  <si>
    <t>BANSALWIRE</t>
  </si>
  <si>
    <t>Johnson Controls-Hitachi Air Conditioning India Ltd</t>
  </si>
  <si>
    <t>JCHAC</t>
  </si>
  <si>
    <t>Garware Hi-Tech Films Ltd</t>
  </si>
  <si>
    <t>GRWRHITECH</t>
  </si>
  <si>
    <t>Ami Organics Ltd</t>
  </si>
  <si>
    <t>AMIORG</t>
  </si>
  <si>
    <t>Bharat Bijlee Ltd</t>
  </si>
  <si>
    <t>BBL</t>
  </si>
  <si>
    <t>Exicom Tele-Systems Ltd</t>
  </si>
  <si>
    <t>EXICOM</t>
  </si>
  <si>
    <t>Vaibhav Global Ltd</t>
  </si>
  <si>
    <t>VAIBHAVGBL</t>
  </si>
  <si>
    <t>Heidelbergcement India Ltd</t>
  </si>
  <si>
    <t>HEIDELBERG</t>
  </si>
  <si>
    <t>Paras Defence and Space Technologies Ltd</t>
  </si>
  <si>
    <t>PARAS</t>
  </si>
  <si>
    <t>JTEKT India Ltd</t>
  </si>
  <si>
    <t>JTEKTINDIA</t>
  </si>
  <si>
    <t>MAS Financial Services Ltd</t>
  </si>
  <si>
    <t>MASFIN</t>
  </si>
  <si>
    <t>AGI Greenpac Ltd</t>
  </si>
  <si>
    <t>AGI</t>
  </si>
  <si>
    <t>Bajaj Hindusthan Sugar Ltd</t>
  </si>
  <si>
    <t>BAJAJHIND</t>
  </si>
  <si>
    <t>Moschip Technologies Ltd</t>
  </si>
  <si>
    <t>MOSCHIP</t>
  </si>
  <si>
    <t>Spandana Sphoorty Financial Ltd</t>
  </si>
  <si>
    <t>SPANDANA</t>
  </si>
  <si>
    <t>GHCL Ltd</t>
  </si>
  <si>
    <t>GHCL</t>
  </si>
  <si>
    <t>Nippon India ETF Gold BeES</t>
  </si>
  <si>
    <t>GOLDBEES</t>
  </si>
  <si>
    <t>Gold</t>
  </si>
  <si>
    <t>Nocil Ltd</t>
  </si>
  <si>
    <t>NOCIL</t>
  </si>
  <si>
    <t>Shanthi Gears Ltd</t>
  </si>
  <si>
    <t>SHANTIGEAR</t>
  </si>
  <si>
    <t>Jamna Auto Industries Ltd</t>
  </si>
  <si>
    <t>JAMNAAUTO</t>
  </si>
  <si>
    <t>Wonderla Holidays Ltd</t>
  </si>
  <si>
    <t>WONDERLA</t>
  </si>
  <si>
    <t>VRL Logistics Ltd</t>
  </si>
  <si>
    <t>VRLLOG</t>
  </si>
  <si>
    <t>Healthcare Global Enterprises Ltd</t>
  </si>
  <si>
    <t>HCG</t>
  </si>
  <si>
    <t>Entero Healthcare Solutions Ltd</t>
  </si>
  <si>
    <t>ENTERO</t>
  </si>
  <si>
    <t>Banco Products (India) Ltd</t>
  </si>
  <si>
    <t>BANCOINDIA</t>
  </si>
  <si>
    <t>Heritage Foods Ltd</t>
  </si>
  <si>
    <t>HERITGFOOD</t>
  </si>
  <si>
    <t>Jain Irrigation Systems Ltd</t>
  </si>
  <si>
    <t>JISLJALEQS</t>
  </si>
  <si>
    <t>Agricultural &amp; Farm Machinery</t>
  </si>
  <si>
    <t>Kaveri Seed Company Ltd</t>
  </si>
  <si>
    <t>KSCL</t>
  </si>
  <si>
    <t>Seeds</t>
  </si>
  <si>
    <t>Blue Cloud Softech Solutions Ltd</t>
  </si>
  <si>
    <t>BLUECLOUDS</t>
  </si>
  <si>
    <t>Awfis Space Solutions Ltd</t>
  </si>
  <si>
    <t>AWFIS</t>
  </si>
  <si>
    <t>Inox Green Energy Services Ltd</t>
  </si>
  <si>
    <t>INOXGREEN</t>
  </si>
  <si>
    <t>Balmer Lawrie and Company Ltd</t>
  </si>
  <si>
    <t>BALMLAWRIE</t>
  </si>
  <si>
    <t>Avantel Ltd</t>
  </si>
  <si>
    <t>AVANTEL</t>
  </si>
  <si>
    <t>Patel Engineering Ltd</t>
  </si>
  <si>
    <t>PATELENG</t>
  </si>
  <si>
    <t>Thangamayil Jewellery Ltd</t>
  </si>
  <si>
    <t>THANGAMAYL</t>
  </si>
  <si>
    <t>Aarti Drugs Ltd</t>
  </si>
  <si>
    <t>AARTIDRUGS</t>
  </si>
  <si>
    <t>Tilaknagar Industries Ltd</t>
  </si>
  <si>
    <t>TI</t>
  </si>
  <si>
    <t>TeamLease Services Ltd</t>
  </si>
  <si>
    <t>TEAMLEASE</t>
  </si>
  <si>
    <t>Harsha Engineers International Ltd</t>
  </si>
  <si>
    <t>HARSHA</t>
  </si>
  <si>
    <t>Lloyds Enterprises Ltd</t>
  </si>
  <si>
    <t>LLOYDSENT</t>
  </si>
  <si>
    <t>Fedbank Financial Services Ltd</t>
  </si>
  <si>
    <t>FEDFINA</t>
  </si>
  <si>
    <t>Ramky Infrastructure Ltd</t>
  </si>
  <si>
    <t>RAMKY</t>
  </si>
  <si>
    <t>Dynamatic Technologies Ltd</t>
  </si>
  <si>
    <t>DYNAMATECH</t>
  </si>
  <si>
    <t>Bharat Rasayan Ltd</t>
  </si>
  <si>
    <t>BHARATRAS</t>
  </si>
  <si>
    <t>Shilchar Technologies Ltd</t>
  </si>
  <si>
    <t>SHILCTECH</t>
  </si>
  <si>
    <t>Sanghvi Movers Ltd</t>
  </si>
  <si>
    <t>SANGHVIMOV</t>
  </si>
  <si>
    <t>TCI Express Ltd</t>
  </si>
  <si>
    <t>TCIEXP</t>
  </si>
  <si>
    <t>Kovai Medical Center and Hospital Ltd</t>
  </si>
  <si>
    <t>KOVAI</t>
  </si>
  <si>
    <t>Shipping Corporation of India Land and Assets Ltd</t>
  </si>
  <si>
    <t>SCILAL</t>
  </si>
  <si>
    <t>LG Balakrishnan &amp; Bros Ltd</t>
  </si>
  <si>
    <t>LGBBROSLTD</t>
  </si>
  <si>
    <t>Hawkins Cookers Ltd</t>
  </si>
  <si>
    <t>HAWKINCOOK</t>
  </si>
  <si>
    <t>Tinplate Company of India Ltd</t>
  </si>
  <si>
    <t>TINPLATE</t>
  </si>
  <si>
    <t>Rossari Biotech Ltd</t>
  </si>
  <si>
    <t>ROSSARI</t>
  </si>
  <si>
    <t>Styrenix Performance Materials Ltd</t>
  </si>
  <si>
    <t>STYRENIX</t>
  </si>
  <si>
    <t>Sharda Cropchem Ltd</t>
  </si>
  <si>
    <t>SHARDACROP</t>
  </si>
  <si>
    <t>Ddev Plastiks Industries Ltd</t>
  </si>
  <si>
    <t>DDEVPLASTIK</t>
  </si>
  <si>
    <t>Jayaswal Neco Industries Ltd</t>
  </si>
  <si>
    <t>JAYNECOIND</t>
  </si>
  <si>
    <t>ISMT Ltd</t>
  </si>
  <si>
    <t>ISMTLTD</t>
  </si>
  <si>
    <t>Nippon India ETF Nifty 50 BeES</t>
  </si>
  <si>
    <t>NIFTYBEES</t>
  </si>
  <si>
    <t>West Coast Paper Mills Ltd</t>
  </si>
  <si>
    <t>WSTCSTPAPR</t>
  </si>
  <si>
    <t>Oriana Power Ltd</t>
  </si>
  <si>
    <t>ORIANA</t>
  </si>
  <si>
    <t>WPIL Ltd</t>
  </si>
  <si>
    <t>WPIL</t>
  </si>
  <si>
    <t>Fusion Finance Ltd</t>
  </si>
  <si>
    <t>FUSION</t>
  </si>
  <si>
    <t>Bombay Dyeing and Mfg Co Ltd</t>
  </si>
  <si>
    <t>BOMDYEING</t>
  </si>
  <si>
    <t>DCX Systems Ltd</t>
  </si>
  <si>
    <t>DCXINDIA</t>
  </si>
  <si>
    <t>Spicejet Ltd</t>
  </si>
  <si>
    <t>SPICEJET</t>
  </si>
  <si>
    <t>SG Mart Ltd</t>
  </si>
  <si>
    <t>SGMART</t>
  </si>
  <si>
    <t>Sunflag Iron and Steel Co Ltd</t>
  </si>
  <si>
    <t>SUNFLAG</t>
  </si>
  <si>
    <t>Venus Pipes and Tubes Ltd</t>
  </si>
  <si>
    <t>VENUSPIPES</t>
  </si>
  <si>
    <t>Orissa Minerals Development Company Ltd</t>
  </si>
  <si>
    <t>ORISSAMINE</t>
  </si>
  <si>
    <t>Subros Ltd</t>
  </si>
  <si>
    <t>SUBROS</t>
  </si>
  <si>
    <t>JNK India Ltd</t>
  </si>
  <si>
    <t>JNKINDIA</t>
  </si>
  <si>
    <t>Borosil Ltd</t>
  </si>
  <si>
    <t>BOROLTD</t>
  </si>
  <si>
    <t>Gopal Snacks Ltd</t>
  </si>
  <si>
    <t>GOPAL</t>
  </si>
  <si>
    <t>Hikal Ltd</t>
  </si>
  <si>
    <t>HIKAL</t>
  </si>
  <si>
    <t>DCB Bank Ltd</t>
  </si>
  <si>
    <t>DCBBANK</t>
  </si>
  <si>
    <t>Advanced Enzyme Technologies Ltd</t>
  </si>
  <si>
    <t>ADVENZYMES</t>
  </si>
  <si>
    <t>Neogen Chemicals Ltd</t>
  </si>
  <si>
    <t>NEOGEN</t>
  </si>
  <si>
    <t>Kalyani Steels Ltd</t>
  </si>
  <si>
    <t>KSL</t>
  </si>
  <si>
    <t>Sula Vineyards Ltd</t>
  </si>
  <si>
    <t>SULA</t>
  </si>
  <si>
    <t>Kewal Kiran Clothing Ltd</t>
  </si>
  <si>
    <t>KKCL</t>
  </si>
  <si>
    <t>Hinduja Global Solutions Ltd</t>
  </si>
  <si>
    <t>HGS</t>
  </si>
  <si>
    <t>Ashiana Housing Ltd</t>
  </si>
  <si>
    <t>ASHIANA</t>
  </si>
  <si>
    <t>Honda India Power Products Ltd</t>
  </si>
  <si>
    <t>HONDAPOWER</t>
  </si>
  <si>
    <t>KDDL Ltd</t>
  </si>
  <si>
    <t>KDDL</t>
  </si>
  <si>
    <t>Savita Oil Technologies Ltd</t>
  </si>
  <si>
    <t>SOTL</t>
  </si>
  <si>
    <t>Fineotex Chemical Ltd</t>
  </si>
  <si>
    <t>FCL</t>
  </si>
  <si>
    <t>Hathway Cable and Datacom Ltd</t>
  </si>
  <si>
    <t>HATHWAY</t>
  </si>
  <si>
    <t>Cable &amp; D2H</t>
  </si>
  <si>
    <t>Pitti Engineering Ltd</t>
  </si>
  <si>
    <t>PITTIENG</t>
  </si>
  <si>
    <t>Balu Forge Industries Ltd</t>
  </si>
  <si>
    <t>BALUFORGE</t>
  </si>
  <si>
    <t>Shrem InvIT</t>
  </si>
  <si>
    <t>SHREMINVIT</t>
  </si>
  <si>
    <t>Imagicaaworld Entertainment Ltd</t>
  </si>
  <si>
    <t>IMAGICAA</t>
  </si>
  <si>
    <t>Mahanagar Telephone Nigam Ltd</t>
  </si>
  <si>
    <t>MTNL</t>
  </si>
  <si>
    <t>JTL Industries Ltd</t>
  </si>
  <si>
    <t>JTLIND</t>
  </si>
  <si>
    <t>Muthoot Microfin Ltd</t>
  </si>
  <si>
    <t>MUTHOOTMF</t>
  </si>
  <si>
    <t>Microfinancing</t>
  </si>
  <si>
    <t>Bannari Amman Sugars Ltd</t>
  </si>
  <si>
    <t>BANARISUG</t>
  </si>
  <si>
    <t>Tide Water Oil Co India Ltd</t>
  </si>
  <si>
    <t>TIDEWATER</t>
  </si>
  <si>
    <t>Bajaj Consumer Care Ltd</t>
  </si>
  <si>
    <t>BAJAJCON</t>
  </si>
  <si>
    <t>Uflex Ltd</t>
  </si>
  <si>
    <t>UFLEX</t>
  </si>
  <si>
    <t>Nucleus Software Exports Ltd</t>
  </si>
  <si>
    <t>NUCLEUS</t>
  </si>
  <si>
    <t>Grauer And Weil (India) Ltd</t>
  </si>
  <si>
    <t>GRAUWEIL</t>
  </si>
  <si>
    <t>Manorama Industries Ltd</t>
  </si>
  <si>
    <t>MANORAMA</t>
  </si>
  <si>
    <t>Apeejay Surrendra Park Hotels Ltd</t>
  </si>
  <si>
    <t>PARKHOTELS</t>
  </si>
  <si>
    <t>Cartrade Tech Ltd</t>
  </si>
  <si>
    <t>CARTRADE</t>
  </si>
  <si>
    <t>Greenply Industries Ltd</t>
  </si>
  <si>
    <t>GREENPLY</t>
  </si>
  <si>
    <t>Network People Services Technologies Ltd</t>
  </si>
  <si>
    <t>NPST</t>
  </si>
  <si>
    <t>Samhi Hotels Ltd</t>
  </si>
  <si>
    <t>SAMHI</t>
  </si>
  <si>
    <t>Shivalik Bimetal Controls Ltd</t>
  </si>
  <si>
    <t>SBCL</t>
  </si>
  <si>
    <t>Greenpanel Industries Ltd</t>
  </si>
  <si>
    <t>GREENPANEL</t>
  </si>
  <si>
    <t>Indian Metals and Ferro Alloys Ltd</t>
  </si>
  <si>
    <t>IMFA</t>
  </si>
  <si>
    <t>Shaily Engineering Plastics Ltd</t>
  </si>
  <si>
    <t>SHAILY</t>
  </si>
  <si>
    <t>Zaggle Prepaid Ocean Services Ltd</t>
  </si>
  <si>
    <t>ZAGGLE</t>
  </si>
  <si>
    <t>Nirlon Ltd</t>
  </si>
  <si>
    <t>NIRLON</t>
  </si>
  <si>
    <t>Prime Focus Ltd</t>
  </si>
  <si>
    <t>PFOCUS</t>
  </si>
  <si>
    <t>Animation</t>
  </si>
  <si>
    <t>Medi Assist Healthcare Services Ltd</t>
  </si>
  <si>
    <t>MEDIASSIST</t>
  </si>
  <si>
    <t>Dredging Corporation of India Ltd</t>
  </si>
  <si>
    <t>DREDGECORP</t>
  </si>
  <si>
    <t>Dredging</t>
  </si>
  <si>
    <t>Skipper Ltd</t>
  </si>
  <si>
    <t>SKIPPER</t>
  </si>
  <si>
    <t>Lumax AutoTechnologies Ltd</t>
  </si>
  <si>
    <t>LUMAXTECH</t>
  </si>
  <si>
    <t>Seamec Ltd</t>
  </si>
  <si>
    <t>SEAMECLTD</t>
  </si>
  <si>
    <t>Oil &amp; Gas - Equipment &amp; Services</t>
  </si>
  <si>
    <t>Ganesha Ecosphere Ltd</t>
  </si>
  <si>
    <t>GANECOS</t>
  </si>
  <si>
    <t>Yatharth Hospital &amp; Trauma Care Services Ltd</t>
  </si>
  <si>
    <t>YATHARTH</t>
  </si>
  <si>
    <t>Mahindra Logistics Ltd</t>
  </si>
  <si>
    <t>MAHLOG</t>
  </si>
  <si>
    <t>Datamatics Global Services Ltd</t>
  </si>
  <si>
    <t>DATAMATICS</t>
  </si>
  <si>
    <t>Steel Strips Wheels Ltd</t>
  </si>
  <si>
    <t>SSWL</t>
  </si>
  <si>
    <t>Gujarat Industries Power Company Ltd</t>
  </si>
  <si>
    <t>GIPCL</t>
  </si>
  <si>
    <t>Alembic Ltd</t>
  </si>
  <si>
    <t>ALEMBICLTD</t>
  </si>
  <si>
    <t>Delta Corp Ltd</t>
  </si>
  <si>
    <t>DELTACORP</t>
  </si>
  <si>
    <t>IRB InvIT Fund</t>
  </si>
  <si>
    <t>IRBINVIT</t>
  </si>
  <si>
    <t>Motilal Oswal NASDAQ 100 ETF</t>
  </si>
  <si>
    <t>MON100</t>
  </si>
  <si>
    <t>Apollo Micro Systems Ltd</t>
  </si>
  <si>
    <t>APOLLO</t>
  </si>
  <si>
    <t>HPL Electric &amp; Power Ltd</t>
  </si>
  <si>
    <t>HPL</t>
  </si>
  <si>
    <t>Greaves Cotton Ltd</t>
  </si>
  <si>
    <t>GREAVESCOT</t>
  </si>
  <si>
    <t>Unichem Laboratories Ltd</t>
  </si>
  <si>
    <t>UNICHEMLAB</t>
  </si>
  <si>
    <t>Marine Electricals (India) Ltd</t>
  </si>
  <si>
    <t>MARINE</t>
  </si>
  <si>
    <t>Cigniti Technologies Ltd</t>
  </si>
  <si>
    <t>CIGNITITEC</t>
  </si>
  <si>
    <t>Swaraj Engines Ltd</t>
  </si>
  <si>
    <t>SWARAJENG</t>
  </si>
  <si>
    <t>Fiem Industries Ltd</t>
  </si>
  <si>
    <t>FIEMIND</t>
  </si>
  <si>
    <t>EMS Ltd</t>
  </si>
  <si>
    <t>EMSLIMITED</t>
  </si>
  <si>
    <t>La Opala R G Ltd</t>
  </si>
  <si>
    <t>LAOPALA</t>
  </si>
  <si>
    <t>Premier Explosives Ltd</t>
  </si>
  <si>
    <t>PREMEXPLN</t>
  </si>
  <si>
    <t>Gensol Engineering Ltd</t>
  </si>
  <si>
    <t>GENSOL</t>
  </si>
  <si>
    <t>Anup Engineering Ltd</t>
  </si>
  <si>
    <t>ANUP</t>
  </si>
  <si>
    <t>Bhansali Engg Polymers Ltd</t>
  </si>
  <si>
    <t>BEPL</t>
  </si>
  <si>
    <t>Sandhar Technologies Ltd</t>
  </si>
  <si>
    <t>SANDHAR</t>
  </si>
  <si>
    <t>Pearl Global Industries Ltd</t>
  </si>
  <si>
    <t>PGIL</t>
  </si>
  <si>
    <t>MPS Ltd</t>
  </si>
  <si>
    <t>MPSLTD</t>
  </si>
  <si>
    <t>SeQuent Scientific Ltd</t>
  </si>
  <si>
    <t>SEQUENT</t>
  </si>
  <si>
    <t>Gufic Biosciences Ltd</t>
  </si>
  <si>
    <t>GUFICBIO</t>
  </si>
  <si>
    <t>ideaForge Technology Ltd</t>
  </si>
  <si>
    <t>IDEAFORGE</t>
  </si>
  <si>
    <t>Thejo Engineering Ltd</t>
  </si>
  <si>
    <t>THEJO</t>
  </si>
  <si>
    <t>VST Tillers Tractors Ltd</t>
  </si>
  <si>
    <t>VSTTILLERS</t>
  </si>
  <si>
    <t>Maithan Alloys Ltd</t>
  </si>
  <si>
    <t>MAITHANALL</t>
  </si>
  <si>
    <t>Spright Agro Ltd</t>
  </si>
  <si>
    <t>SPRIGHT</t>
  </si>
  <si>
    <t>Gujarat Themis Biosyn Ltd</t>
  </si>
  <si>
    <t>GUJTHEM</t>
  </si>
  <si>
    <t>Navneet Education Ltd</t>
  </si>
  <si>
    <t>NAVNETEDUL</t>
  </si>
  <si>
    <t>Fischer Medical Ventures Ltd</t>
  </si>
  <si>
    <t>FISCHER</t>
  </si>
  <si>
    <t>GTL Infrastructure Ltd</t>
  </si>
  <si>
    <t>GTLINFRA</t>
  </si>
  <si>
    <t>Repco Home Finance Ltd</t>
  </si>
  <si>
    <t>REPCOHOME</t>
  </si>
  <si>
    <t>Avalon Technologies Ltd</t>
  </si>
  <si>
    <t>AVALON</t>
  </si>
  <si>
    <t>TCNS Clothing Co Ltd</t>
  </si>
  <si>
    <t>TCNSBRANDS</t>
  </si>
  <si>
    <t>Sundaram Clayton Ltd</t>
  </si>
  <si>
    <t>SUNCLAY</t>
  </si>
  <si>
    <t>Thyrocare Technologies Ltd</t>
  </si>
  <si>
    <t>THYROCARE</t>
  </si>
  <si>
    <t>Jindal Poly Films Ltd</t>
  </si>
  <si>
    <t>JINDALPOLY</t>
  </si>
  <si>
    <t>TVS Srichakra Ltd</t>
  </si>
  <si>
    <t>TVSSRICHAK</t>
  </si>
  <si>
    <t>Dhani Services Ltd</t>
  </si>
  <si>
    <t>DHANI</t>
  </si>
  <si>
    <t>Optiemus Infracom Ltd</t>
  </si>
  <si>
    <t>OPTIEMUS</t>
  </si>
  <si>
    <t>PTC India Financial Services Ltd</t>
  </si>
  <si>
    <t>PFS</t>
  </si>
  <si>
    <t>Stanley Lifestyles Ltd</t>
  </si>
  <si>
    <t>STANLEY</t>
  </si>
  <si>
    <t>Dalmia Bharat Sugar and Industries Ltd</t>
  </si>
  <si>
    <t>DALMIASUG</t>
  </si>
  <si>
    <t>Bhagiradha Chemicals and Industries Ltd</t>
  </si>
  <si>
    <t>BHAGCHEM</t>
  </si>
  <si>
    <t>Ashapura Minechem Ltd</t>
  </si>
  <si>
    <t>ASHAPURMIN</t>
  </si>
  <si>
    <t>PC Jeweller Ltd</t>
  </si>
  <si>
    <t>PCJEWELLER</t>
  </si>
  <si>
    <t>Hindustan Oil Exploration Company Ltd</t>
  </si>
  <si>
    <t>HINDOILEXP</t>
  </si>
  <si>
    <t>Flair Writing Industries Ltd</t>
  </si>
  <si>
    <t>FLAIR</t>
  </si>
  <si>
    <t>Prakash Industries Ltd</t>
  </si>
  <si>
    <t>PRAKASH</t>
  </si>
  <si>
    <t>Stylam Industries Ltd</t>
  </si>
  <si>
    <t>STYLAMIND</t>
  </si>
  <si>
    <t>Quick Heal Technologies Ltd</t>
  </si>
  <si>
    <t>QUICKHEAL</t>
  </si>
  <si>
    <t>Bajel Projects Ltd</t>
  </si>
  <si>
    <t>BAJEL</t>
  </si>
  <si>
    <t>Electric Utilities</t>
  </si>
  <si>
    <t>Polyplex Corp Ltd</t>
  </si>
  <si>
    <t>POLYPLEX</t>
  </si>
  <si>
    <t>Arvind Smartspaces Ltd</t>
  </si>
  <si>
    <t>ARVSMART</t>
  </si>
  <si>
    <t>Kolte-Patil Developers Ltd</t>
  </si>
  <si>
    <t>KOLTEPATIL</t>
  </si>
  <si>
    <t>Supriya Lifescience Ltd</t>
  </si>
  <si>
    <t>SUPRIYA</t>
  </si>
  <si>
    <t>Vindhya Telelinks Ltd</t>
  </si>
  <si>
    <t>VINDHYATEL</t>
  </si>
  <si>
    <t>KCP Ltd</t>
  </si>
  <si>
    <t>KCP</t>
  </si>
  <si>
    <t>IndoStar Capital Finance Ltd</t>
  </si>
  <si>
    <t>INDOSTAR</t>
  </si>
  <si>
    <t>Innova Captab Ltd</t>
  </si>
  <si>
    <t>INNOVACAP</t>
  </si>
  <si>
    <t>Max Ventures and Industries Ltd</t>
  </si>
  <si>
    <t>MAXVIL</t>
  </si>
  <si>
    <t>Somany Ceramics Ltd</t>
  </si>
  <si>
    <t>SOMANYCERA</t>
  </si>
  <si>
    <t>Vertoz Advertising Ltd</t>
  </si>
  <si>
    <t>VERTOZ</t>
  </si>
  <si>
    <t>D P Abhushan Ltd</t>
  </si>
  <si>
    <t>DPABHUSHAN</t>
  </si>
  <si>
    <t>NRB Bearings Ltd</t>
  </si>
  <si>
    <t>NRBBEARING</t>
  </si>
  <si>
    <t>Thirumalai Chemicals Ltd</t>
  </si>
  <si>
    <t>TIRUMALCHM</t>
  </si>
  <si>
    <t>Hindware Home Innovation Ltd</t>
  </si>
  <si>
    <t>HINDWAREAP</t>
  </si>
  <si>
    <t>Vadilal Industries Ltd</t>
  </si>
  <si>
    <t>VADILALIND</t>
  </si>
  <si>
    <t>Shalby Ltd</t>
  </si>
  <si>
    <t>SHALBY</t>
  </si>
  <si>
    <t>Man Industries (India) Ltd</t>
  </si>
  <si>
    <t>MANINDS</t>
  </si>
  <si>
    <t>India Glycols Ltd</t>
  </si>
  <si>
    <t>INDIAGLYCO</t>
  </si>
  <si>
    <t>Ge Power India Ltd</t>
  </si>
  <si>
    <t>GEPIL</t>
  </si>
  <si>
    <t>Artemis Medicare Services Ltd</t>
  </si>
  <si>
    <t>ARTEMISMED</t>
  </si>
  <si>
    <t>Wendt (India) Limited</t>
  </si>
  <si>
    <t>WENDT</t>
  </si>
  <si>
    <t>Indoco Remedies Ltd</t>
  </si>
  <si>
    <t>INDOCO</t>
  </si>
  <si>
    <t>Spectrum Electrical Industries Ltd</t>
  </si>
  <si>
    <t>SPECTRUM</t>
  </si>
  <si>
    <t>Sagar Cements Ltd</t>
  </si>
  <si>
    <t>SAGCEM</t>
  </si>
  <si>
    <t>Salasar Techno Engineering Ltd</t>
  </si>
  <si>
    <t>SALASAR</t>
  </si>
  <si>
    <t>Kingfa Science and Technology (India) Ltd</t>
  </si>
  <si>
    <t>KINGFA</t>
  </si>
  <si>
    <t>MM Forgings Ltd</t>
  </si>
  <si>
    <t>MMFL</t>
  </si>
  <si>
    <t>Universal Cables Ltd</t>
  </si>
  <si>
    <t>UNIVCABLES</t>
  </si>
  <si>
    <t>CARE Ratings Ltd</t>
  </si>
  <si>
    <t>CARERATING</t>
  </si>
  <si>
    <t>BF Utilities Ltd</t>
  </si>
  <si>
    <t>BFUTILITIE</t>
  </si>
  <si>
    <t>Sky Gold Ltd</t>
  </si>
  <si>
    <t>SKYGOLD</t>
  </si>
  <si>
    <t>Automotive Axles Ltd</t>
  </si>
  <si>
    <t>AUTOAXLES</t>
  </si>
  <si>
    <t>Ujaas Energy Ltd</t>
  </si>
  <si>
    <t>UEL</t>
  </si>
  <si>
    <t>HLE Glascoat Ltd</t>
  </si>
  <si>
    <t>HLEGLAS</t>
  </si>
  <si>
    <t>Saksoft Ltd</t>
  </si>
  <si>
    <t>SAKSOFT</t>
  </si>
  <si>
    <t>RPG Life Sciences Limited</t>
  </si>
  <si>
    <t>RPGLIFE</t>
  </si>
  <si>
    <t>Rajratan Global Wire Ltd</t>
  </si>
  <si>
    <t>RAJRATAN</t>
  </si>
  <si>
    <t>Marathon Nextgen Realty Ltd</t>
  </si>
  <si>
    <t>MARATHON</t>
  </si>
  <si>
    <t>Veritas (India) Ltd</t>
  </si>
  <si>
    <t>VERITAS</t>
  </si>
  <si>
    <t>Goodluck India Ltd</t>
  </si>
  <si>
    <t>GOODLUCK</t>
  </si>
  <si>
    <t>Sindhu Trade Links Ltd</t>
  </si>
  <si>
    <t>SINDHUTRAD</t>
  </si>
  <si>
    <t>Novartis India Ltd</t>
  </si>
  <si>
    <t>NOVARTIND</t>
  </si>
  <si>
    <t>Dollar Industries Ltd</t>
  </si>
  <si>
    <t>DOLLAR</t>
  </si>
  <si>
    <t>Eveready Industries India Ltd</t>
  </si>
  <si>
    <t>EVEREADY</t>
  </si>
  <si>
    <t>SML Isuzu Ltd</t>
  </si>
  <si>
    <t>SMLISUZU</t>
  </si>
  <si>
    <t>John Cockerill India Ltd</t>
  </si>
  <si>
    <t>COCKERILL</t>
  </si>
  <si>
    <t>Morepen Laboratories Ltd</t>
  </si>
  <si>
    <t>MOREPENLAB</t>
  </si>
  <si>
    <t>Huhtamaki India Ltd</t>
  </si>
  <si>
    <t>HUHTAMAKI</t>
  </si>
  <si>
    <t>Nilkamal Ltd</t>
  </si>
  <si>
    <t>NILKAMAL</t>
  </si>
  <si>
    <t>Suven Life Sciences Ltd</t>
  </si>
  <si>
    <t>SUVEN</t>
  </si>
  <si>
    <t>Tinna Rubber and Infrastructure Ltd</t>
  </si>
  <si>
    <t>TINNARUBR</t>
  </si>
  <si>
    <t>Vishnu Chemicals Ltd</t>
  </si>
  <si>
    <t>VISHNU</t>
  </si>
  <si>
    <t>Unitech Ltd</t>
  </si>
  <si>
    <t>UNITECH</t>
  </si>
  <si>
    <t>K.P. Energy Ltd</t>
  </si>
  <si>
    <t>KPEL</t>
  </si>
  <si>
    <t>Rashi Peripherals Ltd</t>
  </si>
  <si>
    <t>RPTECH</t>
  </si>
  <si>
    <t>Precision Wires India Ltd</t>
  </si>
  <si>
    <t>PRECWIRE</t>
  </si>
  <si>
    <t>Accelya Solutions India Ltd</t>
  </si>
  <si>
    <t>ACCELYA</t>
  </si>
  <si>
    <t>Geojit Financial Services Ltd</t>
  </si>
  <si>
    <t>GEOJITFSL</t>
  </si>
  <si>
    <t>Goodyear India Ltd</t>
  </si>
  <si>
    <t>GOODYEAR</t>
  </si>
  <si>
    <t>SEPC Ltd</t>
  </si>
  <si>
    <t>SEPC</t>
  </si>
  <si>
    <t>Dish TV India Ltd</t>
  </si>
  <si>
    <t>DISHTV</t>
  </si>
  <si>
    <t>DISA India Ltd</t>
  </si>
  <si>
    <t>DISAQ</t>
  </si>
  <si>
    <t>KP Green Engineering Ltd</t>
  </si>
  <si>
    <t>KPGEL</t>
  </si>
  <si>
    <t>Kalyani Investment Company Ltd</t>
  </si>
  <si>
    <t>KICL</t>
  </si>
  <si>
    <t>Foseco India Ltd</t>
  </si>
  <si>
    <t>FOSECOIND</t>
  </si>
  <si>
    <t>Jeena Sikho Lifecare Ltd</t>
  </si>
  <si>
    <t>JSLL</t>
  </si>
  <si>
    <t>Lumax Industries Ltd</t>
  </si>
  <si>
    <t>LUMAXIND</t>
  </si>
  <si>
    <t>PSP Projects Ltd</t>
  </si>
  <si>
    <t>PSPPROJECT</t>
  </si>
  <si>
    <t>Confidence Petroleum India Ltd</t>
  </si>
  <si>
    <t>CONFIPET</t>
  </si>
  <si>
    <t>EIH Associated Hotels Ltd</t>
  </si>
  <si>
    <t>EIHAHOTELS</t>
  </si>
  <si>
    <t>Oriental Rail Infrastructure Ltd</t>
  </si>
  <si>
    <t>ORIRAIL</t>
  </si>
  <si>
    <t>Mold-Tek Packaging Ltd</t>
  </si>
  <si>
    <t>MOLDTKPAC</t>
  </si>
  <si>
    <t>Mayur Uniquoters Ltd</t>
  </si>
  <si>
    <t>MAYURUNIQ</t>
  </si>
  <si>
    <t>Refex Industries Ltd</t>
  </si>
  <si>
    <t>REFEX</t>
  </si>
  <si>
    <t>S H Kelkar and Company Ltd</t>
  </si>
  <si>
    <t>SHK</t>
  </si>
  <si>
    <t>ESAF Small Finance Bank Limited</t>
  </si>
  <si>
    <t>ESAFSFB</t>
  </si>
  <si>
    <t>Andrew Yule &amp; Co Ltd</t>
  </si>
  <si>
    <t>ANDREWYU</t>
  </si>
  <si>
    <t>V2 Retail Ltd</t>
  </si>
  <si>
    <t>V2RETAIL</t>
  </si>
  <si>
    <t>SBI Gold ETF</t>
  </si>
  <si>
    <t>SETFGOLD</t>
  </si>
  <si>
    <t>Welspun Specialty Solutions Ltd</t>
  </si>
  <si>
    <t>WELSPLSOL</t>
  </si>
  <si>
    <t>Sasken Technologies Ltd</t>
  </si>
  <si>
    <t>SASKEN</t>
  </si>
  <si>
    <t>HMA Agro Industries Ltd</t>
  </si>
  <si>
    <t>HMAAGRO</t>
  </si>
  <si>
    <t>Tatva Chintan Pharma Chem Ltd</t>
  </si>
  <si>
    <t>TATVA</t>
  </si>
  <si>
    <t>Abans Holdings Ltd</t>
  </si>
  <si>
    <t>AHL</t>
  </si>
  <si>
    <t>Landmark Cars Ltd</t>
  </si>
  <si>
    <t>LANDMARK</t>
  </si>
  <si>
    <t>Mukand Ltd</t>
  </si>
  <si>
    <t>MUKANDLTD</t>
  </si>
  <si>
    <t>Servotech Power Systems Ltd</t>
  </si>
  <si>
    <t>SERVOTECH</t>
  </si>
  <si>
    <t>Suraj Estate Developers Ltd</t>
  </si>
  <si>
    <t>SURAJEST</t>
  </si>
  <si>
    <t>Real Estate Rental, Development &amp; Operations</t>
  </si>
  <si>
    <t>Tarsons Products Ltd</t>
  </si>
  <si>
    <t>TARSONS</t>
  </si>
  <si>
    <t>Ajmera Realty &amp; Infra India Ltd</t>
  </si>
  <si>
    <t>AJMERA</t>
  </si>
  <si>
    <t>EFC (I) Ltd</t>
  </si>
  <si>
    <t>EFCIL</t>
  </si>
  <si>
    <t>Vishnu Prakash R Punglia Ltd</t>
  </si>
  <si>
    <t>VPRPL</t>
  </si>
  <si>
    <t>Venky's (India) Ltd</t>
  </si>
  <si>
    <t>VENKEYS</t>
  </si>
  <si>
    <t>Nippon India ETF Nifty 1D Rate Liquid BeES</t>
  </si>
  <si>
    <t>LIQUIDBEES</t>
  </si>
  <si>
    <t>Dishman Carbogen Amcis Ltd</t>
  </si>
  <si>
    <t>DCAL</t>
  </si>
  <si>
    <t>Apollo Pipes Ltd</t>
  </si>
  <si>
    <t>APOLLOPIPE</t>
  </si>
  <si>
    <t>Jash Engineering Ltd</t>
  </si>
  <si>
    <t>JASH</t>
  </si>
  <si>
    <t>Tasty Bite Eatables Ltd</t>
  </si>
  <si>
    <t>TASTYBITE</t>
  </si>
  <si>
    <t>Astec Lifesciences Ltd</t>
  </si>
  <si>
    <t>ASTEC</t>
  </si>
  <si>
    <t>Sanghi Industries Ltd</t>
  </si>
  <si>
    <t>SANGHIIND</t>
  </si>
  <si>
    <t>Genesys International Corporation Ltd</t>
  </si>
  <si>
    <t>GENESYS</t>
  </si>
  <si>
    <t>DEN Networks Ltd</t>
  </si>
  <si>
    <t>DEN</t>
  </si>
  <si>
    <t>Gokul Agro Resources Ltd</t>
  </si>
  <si>
    <t>GOKULAGRO</t>
  </si>
  <si>
    <t>Mangalam Cement Ltd</t>
  </si>
  <si>
    <t>MANGLMCEM</t>
  </si>
  <si>
    <t>NIBE Ltd</t>
  </si>
  <si>
    <t>NIBE</t>
  </si>
  <si>
    <t>Dolphin Offshore Enterprises (India) Ltd</t>
  </si>
  <si>
    <t>DOLPHIN</t>
  </si>
  <si>
    <t>Sai Silks (Kalamandir) Ltd</t>
  </si>
  <si>
    <t>KALAMANDIR</t>
  </si>
  <si>
    <t>Dreamfolks Services Ltd</t>
  </si>
  <si>
    <t>DREAMFOLKS</t>
  </si>
  <si>
    <t>Fino Payments Bank Ltd</t>
  </si>
  <si>
    <t>FINOPB</t>
  </si>
  <si>
    <t>ADF Foods Ltd</t>
  </si>
  <si>
    <t>ADFFOODS</t>
  </si>
  <si>
    <t>Rane Holdings Ltd</t>
  </si>
  <si>
    <t>RANEHOLDIN</t>
  </si>
  <si>
    <t>SJS Enterprises Ltd</t>
  </si>
  <si>
    <t>SJS</t>
  </si>
  <si>
    <t>DEE Development Engineers Ltd</t>
  </si>
  <si>
    <t>DEEDEV</t>
  </si>
  <si>
    <t>India Pesticides Ltd</t>
  </si>
  <si>
    <t>IPL</t>
  </si>
  <si>
    <t>E2E Networks Ltd</t>
  </si>
  <si>
    <t>E2E</t>
  </si>
  <si>
    <t>Advait Infratech Ltd</t>
  </si>
  <si>
    <t>ADVAIT</t>
  </si>
  <si>
    <t>Epack Durable Ltd</t>
  </si>
  <si>
    <t>EPACK</t>
  </si>
  <si>
    <t>Capacite Infraprojects Ltd</t>
  </si>
  <si>
    <t>CAPACITE</t>
  </si>
  <si>
    <t>BF Investment Ltd</t>
  </si>
  <si>
    <t>BFINVEST</t>
  </si>
  <si>
    <t>IOL Chemicals and Pharmaceuticals Ltd</t>
  </si>
  <si>
    <t>IOLCP</t>
  </si>
  <si>
    <t>RPSG Ventures Ltd</t>
  </si>
  <si>
    <t>RPSGVENT</t>
  </si>
  <si>
    <t>Vardhman Special Steels Ltd</t>
  </si>
  <si>
    <t>VSSL</t>
  </si>
  <si>
    <t>Globus Spirits Ltd</t>
  </si>
  <si>
    <t>GLOBUSSPR</t>
  </si>
  <si>
    <t>Parag Milk Foods Ltd</t>
  </si>
  <si>
    <t>PARAGMILK</t>
  </si>
  <si>
    <t>Satin Creditcare Network Ltd</t>
  </si>
  <si>
    <t>SATIN</t>
  </si>
  <si>
    <t>Pennar Industries Ltd</t>
  </si>
  <si>
    <t>PENIND</t>
  </si>
  <si>
    <t>Hi-Tech Pipes Ltd</t>
  </si>
  <si>
    <t>HITECH</t>
  </si>
  <si>
    <t>Ugro Capital Ltd</t>
  </si>
  <si>
    <t>UGROCAP</t>
  </si>
  <si>
    <t>IKIO Lighting Ltd</t>
  </si>
  <si>
    <t>IKIO</t>
  </si>
  <si>
    <t>Rajoo Engineers Ltd</t>
  </si>
  <si>
    <t>RAJOOENG</t>
  </si>
  <si>
    <t>Panama Petrochem Ltd</t>
  </si>
  <si>
    <t>PANAMAPET</t>
  </si>
  <si>
    <t>Cantabil Retail India Ltd</t>
  </si>
  <si>
    <t>CANTABIL</t>
  </si>
  <si>
    <t>Kody Technolab Ltd</t>
  </si>
  <si>
    <t>KODYTECH</t>
  </si>
  <si>
    <t>Federal-Mogul Goetze (India) Ltd</t>
  </si>
  <si>
    <t>FMGOETZE</t>
  </si>
  <si>
    <t>Oriental Hotels Ltd</t>
  </si>
  <si>
    <t>ORIENTHOT</t>
  </si>
  <si>
    <t>Omaxe Ltd</t>
  </si>
  <si>
    <t>OMAXE</t>
  </si>
  <si>
    <t>Udaipur Cement Works Ltd</t>
  </si>
  <si>
    <t>UDAICEMENT</t>
  </si>
  <si>
    <t>Axiscades Technologies Ltd</t>
  </si>
  <si>
    <t>AXISCADES</t>
  </si>
  <si>
    <t>B L Kashyap and Sons Ltd</t>
  </si>
  <si>
    <t>BLKASHYAP</t>
  </si>
  <si>
    <t>Hester Biosciences Ltd</t>
  </si>
  <si>
    <t>HESTERBIO</t>
  </si>
  <si>
    <t>Solara Active Pharma Sciences Ltd</t>
  </si>
  <si>
    <t>SOLARA</t>
  </si>
  <si>
    <t>Websol Energy System Ltd</t>
  </si>
  <si>
    <t>WEBELSOLAR</t>
  </si>
  <si>
    <t>Pnb Gilts Ltd</t>
  </si>
  <si>
    <t>PNBGILTS</t>
  </si>
  <si>
    <t>Siyaram Silk Mills Ltd</t>
  </si>
  <si>
    <t>SIYSIL</t>
  </si>
  <si>
    <t>Xpro India Ltd</t>
  </si>
  <si>
    <t>XPROINDIA</t>
  </si>
  <si>
    <t>SG Finserve Ltd</t>
  </si>
  <si>
    <t>SGFIN</t>
  </si>
  <si>
    <t>Apcotex Industries Ltd</t>
  </si>
  <si>
    <t>APCOTEXIND</t>
  </si>
  <si>
    <t>HIL Ltd</t>
  </si>
  <si>
    <t>HIL</t>
  </si>
  <si>
    <t>Indian Hume Pipe Company Ltd</t>
  </si>
  <si>
    <t>INDIANHUME</t>
  </si>
  <si>
    <t>IFGL Refractories Ltd</t>
  </si>
  <si>
    <t>IFGLEXPOR</t>
  </si>
  <si>
    <t>Nitin Spinners Ltd</t>
  </si>
  <si>
    <t>NITINSPIN</t>
  </si>
  <si>
    <t>Gocl Corporation Ltd</t>
  </si>
  <si>
    <t>GOCLCORP</t>
  </si>
  <si>
    <t>Rupa &amp; Company Ltd</t>
  </si>
  <si>
    <t>RUPA</t>
  </si>
  <si>
    <t>Cupid Ltd</t>
  </si>
  <si>
    <t>CUPID</t>
  </si>
  <si>
    <t>Cosmo First Ltd</t>
  </si>
  <si>
    <t>COSMOFIRST</t>
  </si>
  <si>
    <t>Andhra Paper Ltd</t>
  </si>
  <si>
    <t>ANDHRAPAP</t>
  </si>
  <si>
    <t>Vakrangee Limited</t>
  </si>
  <si>
    <t>VAKRANGEE</t>
  </si>
  <si>
    <t>Nalwa Sons Investments Ltd</t>
  </si>
  <si>
    <t>NSIL</t>
  </si>
  <si>
    <t>Insecticides (India) Ltd</t>
  </si>
  <si>
    <t>INSECTICID</t>
  </si>
  <si>
    <t>Uniparts India Ltd</t>
  </si>
  <si>
    <t>UNIPARTS</t>
  </si>
  <si>
    <t>Seshasayee Paper and Boards Ltd</t>
  </si>
  <si>
    <t>SESHAPAPER</t>
  </si>
  <si>
    <t>Indo Tech Transformers Ltd</t>
  </si>
  <si>
    <t>INDOTECH</t>
  </si>
  <si>
    <t>Jubilant Industries Ltd</t>
  </si>
  <si>
    <t>JUBLINDS</t>
  </si>
  <si>
    <t>Talbros Automotive Components Ltd</t>
  </si>
  <si>
    <t>TALBROAUTO</t>
  </si>
  <si>
    <t>TCPL Packaging Ltd</t>
  </si>
  <si>
    <t>TCPLPACK</t>
  </si>
  <si>
    <t>Rossell India Ltd</t>
  </si>
  <si>
    <t>ROSSELLIND</t>
  </si>
  <si>
    <t>Indraprastha Medical Corporation Ltd</t>
  </si>
  <si>
    <t>INDRAMEDCO</t>
  </si>
  <si>
    <t>Paramount Communications Ltd</t>
  </si>
  <si>
    <t>PARACABLES</t>
  </si>
  <si>
    <t>Tanfac Industries Ltd</t>
  </si>
  <si>
    <t>TANFACIND</t>
  </si>
  <si>
    <t>Jyoti Structures Ltd</t>
  </si>
  <si>
    <t>JYOTISTRUC</t>
  </si>
  <si>
    <t>Vidhi Specialty Food Ingredients Ltd</t>
  </si>
  <si>
    <t>VIDHIING</t>
  </si>
  <si>
    <t>S.P.Apparels Ltd</t>
  </si>
  <si>
    <t>SPAL</t>
  </si>
  <si>
    <t>Pokarna Ltd</t>
  </si>
  <si>
    <t>POKARNA</t>
  </si>
  <si>
    <t>Dolat Algotech Ltd</t>
  </si>
  <si>
    <t>DOLATALGO</t>
  </si>
  <si>
    <t>ICICI Prudential Nifty 50 ETF</t>
  </si>
  <si>
    <t>NIFTYIETF</t>
  </si>
  <si>
    <t>63 Moons Technologies Ltd</t>
  </si>
  <si>
    <t>63MOONS</t>
  </si>
  <si>
    <t>Som Distilleries and Breweries Ltd</t>
  </si>
  <si>
    <t>SDBL</t>
  </si>
  <si>
    <t>D Link (India) Limited</t>
  </si>
  <si>
    <t>DLINKINDIA</t>
  </si>
  <si>
    <t>Carysil Ltd</t>
  </si>
  <si>
    <t>CARYSIL</t>
  </si>
  <si>
    <t>Jagran Prakashan Ltd</t>
  </si>
  <si>
    <t>JAGRAN</t>
  </si>
  <si>
    <t>Prataap Snacks Ltd</t>
  </si>
  <si>
    <t>DIAMONDYD</t>
  </si>
  <si>
    <t>Owais Metal and Mineral Processing Ltd</t>
  </si>
  <si>
    <t>OWAIS</t>
  </si>
  <si>
    <t>Yasho Industries Ltd</t>
  </si>
  <si>
    <t>YASHO</t>
  </si>
  <si>
    <t>Divgi TorqTransfer Systems Ltd</t>
  </si>
  <si>
    <t>DIVGIITTS</t>
  </si>
  <si>
    <t>Amrutanjan Health Care Ltd</t>
  </si>
  <si>
    <t>AMRUTANJAN</t>
  </si>
  <si>
    <t>Krsnaa Diagnostics Ltd</t>
  </si>
  <si>
    <t>KRSNAA</t>
  </si>
  <si>
    <t>Ramco Industries Ltd</t>
  </si>
  <si>
    <t>RAMCOIND</t>
  </si>
  <si>
    <t>Barbeque-Nation Hospitality Ltd</t>
  </si>
  <si>
    <t>BARBEQUE</t>
  </si>
  <si>
    <t>BLS E-Services Ltd</t>
  </si>
  <si>
    <t>BLSE</t>
  </si>
  <si>
    <t>Hariom Pipe Industries Ltd</t>
  </si>
  <si>
    <t>HARIOMPIPE</t>
  </si>
  <si>
    <t>Alpex Solar Ltd</t>
  </si>
  <si>
    <t>ALPEXSOLAR</t>
  </si>
  <si>
    <t>Updater Services Ltd</t>
  </si>
  <si>
    <t>UDS</t>
  </si>
  <si>
    <t>Bombay Super Hybrid Seeds Ltd</t>
  </si>
  <si>
    <t>BSHSL</t>
  </si>
  <si>
    <t>Roto Pumps Ltd</t>
  </si>
  <si>
    <t>ROTO</t>
  </si>
  <si>
    <t>Arman Financial Services Ltd</t>
  </si>
  <si>
    <t>ARMANFIN</t>
  </si>
  <si>
    <t>Centum Electronics Ltd</t>
  </si>
  <si>
    <t>CENTUM</t>
  </si>
  <si>
    <t>Balmer Lawrie Investments Ltd</t>
  </si>
  <si>
    <t>BLIL</t>
  </si>
  <si>
    <t>JISLDVREQS</t>
  </si>
  <si>
    <t>Suratwwala Business Group Ltd</t>
  </si>
  <si>
    <t>SBGLP</t>
  </si>
  <si>
    <t>Themis Medicare Ltd</t>
  </si>
  <si>
    <t>THEMISMED</t>
  </si>
  <si>
    <t>Agro Tech Foods Ltd</t>
  </si>
  <si>
    <t>ATFL</t>
  </si>
  <si>
    <t>PIX Transmissions Ltd</t>
  </si>
  <si>
    <t>PIXTRANS</t>
  </si>
  <si>
    <t>Wheels India Ltd</t>
  </si>
  <si>
    <t>WHEELS</t>
  </si>
  <si>
    <t>Peninsula Land Ltd</t>
  </si>
  <si>
    <t>PENINLAND</t>
  </si>
  <si>
    <t>Raghav Productivity Enhancers Ltd</t>
  </si>
  <si>
    <t>RPEL</t>
  </si>
  <si>
    <t>Summit Securities Ltd</t>
  </si>
  <si>
    <t>SUMMITSEC</t>
  </si>
  <si>
    <t>Orient Green Power Company Ltd</t>
  </si>
  <si>
    <t>GREENPOWER</t>
  </si>
  <si>
    <t>Meghmani Organics Ltd</t>
  </si>
  <si>
    <t>MOL</t>
  </si>
  <si>
    <t>Praveg Ltd</t>
  </si>
  <si>
    <t>PRAVEG</t>
  </si>
  <si>
    <t>Alicon Castalloy Ltd</t>
  </si>
  <si>
    <t>ALICON</t>
  </si>
  <si>
    <t>MIC Electronics Ltd</t>
  </si>
  <si>
    <t>MICEL</t>
  </si>
  <si>
    <t>Sirca Paints India Ltd</t>
  </si>
  <si>
    <t>SIRCA</t>
  </si>
  <si>
    <t>GKW Ltd</t>
  </si>
  <si>
    <t>GKWLIMITED</t>
  </si>
  <si>
    <t>India Power Corporation Ltd</t>
  </si>
  <si>
    <t>DPSCLTD</t>
  </si>
  <si>
    <t>SMS Pharmaceuticals Ltd</t>
  </si>
  <si>
    <t>SMSPHARMA</t>
  </si>
  <si>
    <t>TAJ GVK Hotels and Resorts Ltd</t>
  </si>
  <si>
    <t>TAJGVK</t>
  </si>
  <si>
    <t>Hercules Hoists Ltd</t>
  </si>
  <si>
    <t>HERCULES</t>
  </si>
  <si>
    <t>TTK Healthcare Ltd</t>
  </si>
  <si>
    <t>TTKHLTCARE</t>
  </si>
  <si>
    <t>JITF Infralogistics Ltd</t>
  </si>
  <si>
    <t>JITFINFRA</t>
  </si>
  <si>
    <t>Aeroflex Industries Ltd</t>
  </si>
  <si>
    <t>AEROFLEX</t>
  </si>
  <si>
    <t>Veranda Learning Solutions Ltd</t>
  </si>
  <si>
    <t>VERANDA</t>
  </si>
  <si>
    <t>Sadhana Nitro Chem Ltd</t>
  </si>
  <si>
    <t>SADHNANIQ</t>
  </si>
  <si>
    <t>Mufin Green Finance Ltd</t>
  </si>
  <si>
    <t>MUFIN</t>
  </si>
  <si>
    <t>Gandhar Oil Refinery (INDIA) Ltd</t>
  </si>
  <si>
    <t>GANDHAR</t>
  </si>
  <si>
    <t>GPT Infraprojects Ltd</t>
  </si>
  <si>
    <t>GPTINFRA</t>
  </si>
  <si>
    <t>Reliance Industrial Infrastructure Ltd</t>
  </si>
  <si>
    <t>RIIL</t>
  </si>
  <si>
    <t>Kotak Gold Etf</t>
  </si>
  <si>
    <t>GOLD1</t>
  </si>
  <si>
    <t>Deep Industries Ltd</t>
  </si>
  <si>
    <t>DEEPINDS</t>
  </si>
  <si>
    <t>Stove Kraft Ltd</t>
  </si>
  <si>
    <t>STOVEKRAFT</t>
  </si>
  <si>
    <t>Sangam (India) Ltd</t>
  </si>
  <si>
    <t>SANGAMIND</t>
  </si>
  <si>
    <t>Atul Auto Ltd</t>
  </si>
  <si>
    <t>ATULAUTO</t>
  </si>
  <si>
    <t>Three Wheelers</t>
  </si>
  <si>
    <t>Expleo Solutions Ltd</t>
  </si>
  <si>
    <t>EXPLEOSOL</t>
  </si>
  <si>
    <t>Bigbloc Construction Ltd</t>
  </si>
  <si>
    <t>BIGBLOC</t>
  </si>
  <si>
    <t>Camlin Fine Sciences Ltd</t>
  </si>
  <si>
    <t>CAMLINFINE</t>
  </si>
  <si>
    <t>Yatra Online Ltd</t>
  </si>
  <si>
    <t>YATRA</t>
  </si>
  <si>
    <t>Madhya Bharat Agro Products Ltd</t>
  </si>
  <si>
    <t>MBAPL</t>
  </si>
  <si>
    <t>Forbes Precision Tools and Machine Parts Ltd</t>
  </si>
  <si>
    <t>TOTEM</t>
  </si>
  <si>
    <t>Sigachi Industries Ltd</t>
  </si>
  <si>
    <t>SIGACHI</t>
  </si>
  <si>
    <t>Ador Welding Ltd</t>
  </si>
  <si>
    <t>ADORWELD</t>
  </si>
  <si>
    <t>Suryoday Small Finance Bank Ltd</t>
  </si>
  <si>
    <t>SURYODAY</t>
  </si>
  <si>
    <t>Media Matrix Worldwide Ltd</t>
  </si>
  <si>
    <t>MMWL</t>
  </si>
  <si>
    <t>Dcm Shriram Industries Ltd</t>
  </si>
  <si>
    <t>DCMSRIND</t>
  </si>
  <si>
    <t>GRP Ltd</t>
  </si>
  <si>
    <t>GRPLTD</t>
  </si>
  <si>
    <t>Madras Fertilizers Ltd</t>
  </si>
  <si>
    <t>MADRASFERT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</si>
  <si>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</si>
  <si>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</si>
  <si>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</si>
  <si>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</si>
  <si>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</si>
  <si>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</si>
  <si>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Irm Energy Ltd</t>
  </si>
  <si>
    <t>IRMENERGY</t>
  </si>
  <si>
    <t>Kesar India Ltd</t>
  </si>
  <si>
    <t>KESAR</t>
  </si>
  <si>
    <t>Ram Ratna Wires Ltd</t>
  </si>
  <si>
    <t>RAMRAT</t>
  </si>
  <si>
    <t>TechNVision Ventures Ltd</t>
  </si>
  <si>
    <t>TECHNVISN</t>
  </si>
  <si>
    <t>Everest Industries Ltd</t>
  </si>
  <si>
    <t>EVERESTIND</t>
  </si>
  <si>
    <t>Building Products - Prefab Structures</t>
  </si>
  <si>
    <t>TIL Ltd</t>
  </si>
  <si>
    <t>TIL</t>
  </si>
  <si>
    <t>Goldiam International Ltd</t>
  </si>
  <si>
    <t>GOLDIAM</t>
  </si>
  <si>
    <t>GTPL Hathway Ltd</t>
  </si>
  <si>
    <t>GTPL</t>
  </si>
  <si>
    <t>Jaiprakash Associates Ltd</t>
  </si>
  <si>
    <t>JPASSOCIAT</t>
  </si>
  <si>
    <t>Mishtann Foods Ltd</t>
  </si>
  <si>
    <t>MISHTANN</t>
  </si>
  <si>
    <t>G M Breweries Ltd</t>
  </si>
  <si>
    <t>GMBREW</t>
  </si>
  <si>
    <t>Nelco Ltd</t>
  </si>
  <si>
    <t>NELCO</t>
  </si>
  <si>
    <t>Tamilnadu Newsprint &amp; Papers Ltd</t>
  </si>
  <si>
    <t>TNPL</t>
  </si>
  <si>
    <t>I G Petrochemicals Ltd</t>
  </si>
  <si>
    <t>IGPL</t>
  </si>
  <si>
    <t>Yuken India Ltd</t>
  </si>
  <si>
    <t>YUKEN</t>
  </si>
  <si>
    <t>Jindal Drilling and Industries Ltd</t>
  </si>
  <si>
    <t>JINDRILL</t>
  </si>
  <si>
    <t>Swelect Energy Systems Ltd</t>
  </si>
  <si>
    <t>SWELECTES</t>
  </si>
  <si>
    <t>Monarch Networth Capital Ltd</t>
  </si>
  <si>
    <t>MONARCH</t>
  </si>
  <si>
    <t>Systematix Corporate Services Ltd</t>
  </si>
  <si>
    <t>SYSTMTXC</t>
  </si>
  <si>
    <t>Agarwal Industrial Corporation Ltd</t>
  </si>
  <si>
    <t>AGARIND</t>
  </si>
  <si>
    <t>India Nippon Electricals Ltd</t>
  </si>
  <si>
    <t>INDNIPPON</t>
  </si>
  <si>
    <t>GNA Axles Ltd</t>
  </si>
  <si>
    <t>GNA</t>
  </si>
  <si>
    <t>Hi-Tech Gears Ltd</t>
  </si>
  <si>
    <t>HITECHGEAR</t>
  </si>
  <si>
    <t>Walchandnagar Industries Ltd</t>
  </si>
  <si>
    <t>WALCHANNAG</t>
  </si>
  <si>
    <t>Fairchem Organics Ltd</t>
  </si>
  <si>
    <t>FAIRCHEMOR</t>
  </si>
  <si>
    <t>Precision Camshafts Ltd</t>
  </si>
  <si>
    <t>PRECAM</t>
  </si>
  <si>
    <t>Likhitha Infrastructure Ltd</t>
  </si>
  <si>
    <t>LIKHITHA</t>
  </si>
  <si>
    <t>Navkar Corporation Ltd</t>
  </si>
  <si>
    <t>NAVKARCORP</t>
  </si>
  <si>
    <t>Shriram Properties Ltd</t>
  </si>
  <si>
    <t>SHRIRAMPPS</t>
  </si>
  <si>
    <t>Antony Waste Handling Cell Ltd</t>
  </si>
  <si>
    <t>AWHCL</t>
  </si>
  <si>
    <t>Yamuna Syndicate Ltd</t>
  </si>
  <si>
    <t>YSL</t>
  </si>
  <si>
    <t>Eimco Elecon (India) Ltd</t>
  </si>
  <si>
    <t>EIMCOELECO</t>
  </si>
  <si>
    <t>Kiri Industries Ltd</t>
  </si>
  <si>
    <t>KIRIINDUS</t>
  </si>
  <si>
    <t>Subex Ltd</t>
  </si>
  <si>
    <t>SUBEXLTD</t>
  </si>
  <si>
    <t>Kilburn Engineering Ltd</t>
  </si>
  <si>
    <t>KLBRENG-B</t>
  </si>
  <si>
    <t>Allsec Technologies Ltd</t>
  </si>
  <si>
    <t>ALLSEC</t>
  </si>
  <si>
    <t>Vashu Bhagnani Industries Ltd</t>
  </si>
  <si>
    <t>POOJAENT</t>
  </si>
  <si>
    <t>Southern Petrochemical Industries Corporation Ltd</t>
  </si>
  <si>
    <t>SPIC</t>
  </si>
  <si>
    <t>Bharat Wire Ropes Ltd</t>
  </si>
  <si>
    <t>BHARATWIRE</t>
  </si>
  <si>
    <t>Rico Auto Industries Ltd</t>
  </si>
  <si>
    <t>RICOAUTO</t>
  </si>
  <si>
    <t>Paushak Ltd</t>
  </si>
  <si>
    <t>PAUSHAKLTD</t>
  </si>
  <si>
    <t>ASM Technologies Ltd</t>
  </si>
  <si>
    <t>ASMTEC</t>
  </si>
  <si>
    <t>Deccan Gold Mines Ltd</t>
  </si>
  <si>
    <t>DECNGOLD</t>
  </si>
  <si>
    <t>Popular Vehicles and Services Ltd</t>
  </si>
  <si>
    <t>PVSL</t>
  </si>
  <si>
    <t>Punjab Chemicals and Crop Protection Ltd</t>
  </si>
  <si>
    <t>PUNJABCHEM</t>
  </si>
  <si>
    <t>Tourism Finance Corporation of India Ltd</t>
  </si>
  <si>
    <t>TFCILTD</t>
  </si>
  <si>
    <t>Vascon Engineers Ltd</t>
  </si>
  <si>
    <t>VASCONEQ</t>
  </si>
  <si>
    <t>Elpro International Ltd</t>
  </si>
  <si>
    <t>ELPROINTL</t>
  </si>
  <si>
    <t>Everest Kanto Cylinder Ltd</t>
  </si>
  <si>
    <t>EKC</t>
  </si>
  <si>
    <t>Filatex India Ltd</t>
  </si>
  <si>
    <t>FILATEX</t>
  </si>
  <si>
    <t>Master Trust Ltd</t>
  </si>
  <si>
    <t>MASTERTR</t>
  </si>
  <si>
    <t>Spacenet Enterprises India Ltd</t>
  </si>
  <si>
    <t>SPCENET</t>
  </si>
  <si>
    <t>Jyoti Resins and Adhesives Ltd</t>
  </si>
  <si>
    <t>JYOTIRES</t>
  </si>
  <si>
    <t>Shree Digvijay Cement Co Ltd</t>
  </si>
  <si>
    <t>SHREDIGCEM</t>
  </si>
  <si>
    <t>Borosil Scientific Ltd</t>
  </si>
  <si>
    <t>BOROSCI</t>
  </si>
  <si>
    <t>Krishana Phoschem Ltd</t>
  </si>
  <si>
    <t>KRISHANA</t>
  </si>
  <si>
    <t>Manali Petrochemicals Ltd</t>
  </si>
  <si>
    <t>MANALIPETC</t>
  </si>
  <si>
    <t>Last Mile Enterprises Ltd</t>
  </si>
  <si>
    <t>LASTMILE</t>
  </si>
  <si>
    <t>Texmaco Infrastructure &amp; Holdings Ltd</t>
  </si>
  <si>
    <t>TEXINFRA</t>
  </si>
  <si>
    <t>Shankara Building Products Ltd</t>
  </si>
  <si>
    <t>SHANKARA</t>
  </si>
  <si>
    <t>Rishabh Instruments Ltd</t>
  </si>
  <si>
    <t>RISHABH</t>
  </si>
  <si>
    <t>Macpower CNC Machines Ltd</t>
  </si>
  <si>
    <t>MACPOWER</t>
  </si>
  <si>
    <t>Om Infra Ltd</t>
  </si>
  <si>
    <t>OMINFRAL</t>
  </si>
  <si>
    <t>BCL Industries Ltd</t>
  </si>
  <si>
    <t>BCLIND</t>
  </si>
  <si>
    <t>KKRRAFTON Developers Limited</t>
  </si>
  <si>
    <t>KDL</t>
  </si>
  <si>
    <t>Kirloskar Electric Company Ltd</t>
  </si>
  <si>
    <t>KECL</t>
  </si>
  <si>
    <t>Rama Steel Tubes Ltd</t>
  </si>
  <si>
    <t>RAMASTEEL</t>
  </si>
  <si>
    <t>Dynacons Systems and Solutions Ltd</t>
  </si>
  <si>
    <t>DSSL</t>
  </si>
  <si>
    <t>SMC Global Securities Ltd</t>
  </si>
  <si>
    <t>SMCGLOBAL</t>
  </si>
  <si>
    <t>Brightcom Group Ltd</t>
  </si>
  <si>
    <t>BCG</t>
  </si>
  <si>
    <t>Ngl Fine Chem Ltd</t>
  </si>
  <si>
    <t>NGLFINE</t>
  </si>
  <si>
    <t>Timex Group India Ltd</t>
  </si>
  <si>
    <t>TIMEX</t>
  </si>
  <si>
    <t>Igarashi Motors India Ltd</t>
  </si>
  <si>
    <t>IGARASHI</t>
  </si>
  <si>
    <t>CFF Fluid Control Ltd</t>
  </si>
  <si>
    <t>CFF</t>
  </si>
  <si>
    <t>Wonder Electricals Ltd</t>
  </si>
  <si>
    <t>WEL</t>
  </si>
  <si>
    <t>Capital Small Finance Bank Ltd</t>
  </si>
  <si>
    <t>CAPITALSFB</t>
  </si>
  <si>
    <t>Cosmic CRF Ltd</t>
  </si>
  <si>
    <t>COSMICCRF</t>
  </si>
  <si>
    <t>Andhra Sugars Ltd</t>
  </si>
  <si>
    <t>ANDHRSUGAR</t>
  </si>
  <si>
    <t>Steel Exchange India Ltd</t>
  </si>
  <si>
    <t>STEELXIND</t>
  </si>
  <si>
    <t>Oriental Aromatics Ltd</t>
  </si>
  <si>
    <t>OAL</t>
  </si>
  <si>
    <t>Taneja Aerospace and Aviation Ltd</t>
  </si>
  <si>
    <t>TANAA</t>
  </si>
  <si>
    <t>Salzer Electronics Ltd</t>
  </si>
  <si>
    <t>SALZERELEC</t>
  </si>
  <si>
    <t>Kokuyo Camlin Ltd</t>
  </si>
  <si>
    <t>KOKUYOCMLN</t>
  </si>
  <si>
    <t>Dr Agarwal's Eye Hospital Ltd</t>
  </si>
  <si>
    <t>DRAGARWQ</t>
  </si>
  <si>
    <t>Alphalogic Techsys Ltd</t>
  </si>
  <si>
    <t>ALPHALOGIC</t>
  </si>
  <si>
    <t>Mukka Proteins Ltd</t>
  </si>
  <si>
    <t>MUKKA</t>
  </si>
  <si>
    <t>DCW Ltd</t>
  </si>
  <si>
    <t>DCW</t>
  </si>
  <si>
    <t>Kellton Tech Solutions Ltd</t>
  </si>
  <si>
    <t>KELLTONTEC</t>
  </si>
  <si>
    <t>Aaswa Trading and Exports Ltd</t>
  </si>
  <si>
    <t>TCC</t>
  </si>
  <si>
    <t>Kabra Extrusion Technik Ltd</t>
  </si>
  <si>
    <t>KABRAEXTRU</t>
  </si>
  <si>
    <t>Butterfly Gandhimathi Appliances Ltd</t>
  </si>
  <si>
    <t>BUTTERFLY</t>
  </si>
  <si>
    <t>NIIT Ltd</t>
  </si>
  <si>
    <t>NIITLTD</t>
  </si>
  <si>
    <t>Mangalore Chemicals and Fertilisers Ltd</t>
  </si>
  <si>
    <t>MANGCHEFER</t>
  </si>
  <si>
    <t>Shanti Educational Initiatives Ltd</t>
  </si>
  <si>
    <t>SEIL</t>
  </si>
  <si>
    <t>Xchanging Solutions Ltd</t>
  </si>
  <si>
    <t>XCHANGING</t>
  </si>
  <si>
    <t>5Paisa Capital Ltd</t>
  </si>
  <si>
    <t>5PAISA</t>
  </si>
  <si>
    <t>Arihant Superstructures Ltd</t>
  </si>
  <si>
    <t>ARIHANTSUP</t>
  </si>
  <si>
    <t>Zota Health Care Ltd</t>
  </si>
  <si>
    <t>ZOTA</t>
  </si>
  <si>
    <t>Kitex Garments Ltd</t>
  </si>
  <si>
    <t>KITEX</t>
  </si>
  <si>
    <t>Automotive Stampings and Assemblies Ltd</t>
  </si>
  <si>
    <t>ASAL</t>
  </si>
  <si>
    <t>Motisons Jewellers Ltd</t>
  </si>
  <si>
    <t>MOTISONS</t>
  </si>
  <si>
    <t>Apparel &amp; Accessories Retailers</t>
  </si>
  <si>
    <t>HLV Ltd</t>
  </si>
  <si>
    <t>HLVLTD</t>
  </si>
  <si>
    <t>Kotak Nifty 50 ETF</t>
  </si>
  <si>
    <t>NIFTY1</t>
  </si>
  <si>
    <t>Centrum Capital Ltd</t>
  </si>
  <si>
    <t>CENTRUM</t>
  </si>
  <si>
    <t>Hubtown Ltd</t>
  </si>
  <si>
    <t>HUBTOWN</t>
  </si>
  <si>
    <t>Vinyas Innovative Technologies Ltd</t>
  </si>
  <si>
    <t>VINYAS</t>
  </si>
  <si>
    <t>Saurashtra Cement Ltd</t>
  </si>
  <si>
    <t>SAURASHCEM</t>
  </si>
  <si>
    <t>Fedders Holding Ltd</t>
  </si>
  <si>
    <t>FEDDERSHOL</t>
  </si>
  <si>
    <t>Wardwizard Innovations &amp; Mobility Ltd</t>
  </si>
  <si>
    <t>WARDINMOBI</t>
  </si>
  <si>
    <t>Windlas Biotech Ltd</t>
  </si>
  <si>
    <t>WINDLAS</t>
  </si>
  <si>
    <t>One Point One Solutions Ltd</t>
  </si>
  <si>
    <t>ONEPOINT</t>
  </si>
  <si>
    <t>BMW Industries Ltd</t>
  </si>
  <si>
    <t>BMW</t>
  </si>
  <si>
    <t>Amines and Plasticizers Ltd</t>
  </si>
  <si>
    <t>AMNPLST</t>
  </si>
  <si>
    <t>Polo Queen Industrial and Fintech Ltd</t>
  </si>
  <si>
    <t>PQIF</t>
  </si>
  <si>
    <t>Kamdhenu Ltd</t>
  </si>
  <si>
    <t>KAMDHENU</t>
  </si>
  <si>
    <t>Tinna Trade Ltd</t>
  </si>
  <si>
    <t>TINNATFL</t>
  </si>
  <si>
    <t>Dhampur Sugar Mills Ltd</t>
  </si>
  <si>
    <t>DHAMPURSUG</t>
  </si>
  <si>
    <t>Kuantum Papers Ltd</t>
  </si>
  <si>
    <t>KUANTUM</t>
  </si>
  <si>
    <t>Heranba Industries Ltd</t>
  </si>
  <si>
    <t>HERANBA</t>
  </si>
  <si>
    <t>GVK Power &amp; Infrastructure Ltd</t>
  </si>
  <si>
    <t>GVKPIL</t>
  </si>
  <si>
    <t>Airports</t>
  </si>
  <si>
    <t>Rane (Madras) Ltd</t>
  </si>
  <si>
    <t>RML</t>
  </si>
  <si>
    <t>India Motor Parts &amp; Accessories Ltd</t>
  </si>
  <si>
    <t>IMPAL</t>
  </si>
  <si>
    <t>GPT Healthcare Ltd</t>
  </si>
  <si>
    <t>GPTHEALTH</t>
  </si>
  <si>
    <t>Suyog Telematics Ltd</t>
  </si>
  <si>
    <t>SUYOG</t>
  </si>
  <si>
    <t>Platinum Industries Ltd</t>
  </si>
  <si>
    <t>PLATIND</t>
  </si>
  <si>
    <t>Allcargo Gati Ltd</t>
  </si>
  <si>
    <t>ACLGATI</t>
  </si>
  <si>
    <t>Dynamic Cables Ltd</t>
  </si>
  <si>
    <t>DYCL</t>
  </si>
  <si>
    <t>Syncom Formulations (India) Ltd</t>
  </si>
  <si>
    <t>SYNCOMF</t>
  </si>
  <si>
    <t>TV Today Network Limited</t>
  </si>
  <si>
    <t>TVTODAY</t>
  </si>
  <si>
    <t>Excel Industries Ltd</t>
  </si>
  <si>
    <t>EXCELINDUS</t>
  </si>
  <si>
    <t>New Delhi Television Ltd</t>
  </si>
  <si>
    <t>NDTV</t>
  </si>
  <si>
    <t>Shiva Cement Ltd</t>
  </si>
  <si>
    <t>SHIVACEM</t>
  </si>
  <si>
    <t>Knowledge Marine &amp; Engineering Works Ltd</t>
  </si>
  <si>
    <t>KMEW</t>
  </si>
  <si>
    <t>Ksolves India Ltd</t>
  </si>
  <si>
    <t>KSOLVES</t>
  </si>
  <si>
    <t>Best Agrolife Ltd</t>
  </si>
  <si>
    <t>BESTAGRO</t>
  </si>
  <si>
    <t>GIC Housing Finance Ltd</t>
  </si>
  <si>
    <t>GICHSGFIN</t>
  </si>
  <si>
    <t>R K Swamy Ltd</t>
  </si>
  <si>
    <t>RKSWAMY</t>
  </si>
  <si>
    <t>Essar Shipping Ltd</t>
  </si>
  <si>
    <t>ESSARSHPNG</t>
  </si>
  <si>
    <t>Dwarikesh Sugar Industries Ltd</t>
  </si>
  <si>
    <t>DWARKESH</t>
  </si>
  <si>
    <t>Asian Energy Services Ltd</t>
  </si>
  <si>
    <t>ASIANENE</t>
  </si>
  <si>
    <t>Mafatlal Industries Ltd</t>
  </si>
  <si>
    <t>MAFATIND</t>
  </si>
  <si>
    <t>Basilic Fly Studio Ltd</t>
  </si>
  <si>
    <t>BASILIC</t>
  </si>
  <si>
    <t>Sterling Tools Ltd</t>
  </si>
  <si>
    <t>STERTOOLS</t>
  </si>
  <si>
    <t>Eco Recycling Ltd</t>
  </si>
  <si>
    <t>ECORECO</t>
  </si>
  <si>
    <t>Beekay Steel Industries Ltd</t>
  </si>
  <si>
    <t>BEEKAY</t>
  </si>
  <si>
    <t>Vardhman Holdings Ltd</t>
  </si>
  <si>
    <t>VHL</t>
  </si>
  <si>
    <t>Signpost India Ltd</t>
  </si>
  <si>
    <t>SIGNPOST</t>
  </si>
  <si>
    <t>AVT Natural Products Ltd</t>
  </si>
  <si>
    <t>AVTNPL</t>
  </si>
  <si>
    <t>Himatsingka Seide Ltd</t>
  </si>
  <si>
    <t>HIMATSEIDE</t>
  </si>
  <si>
    <t>Ramco Systems Ltd</t>
  </si>
  <si>
    <t>RAMCOSYS</t>
  </si>
  <si>
    <t>KMC Speciality Hospitals (India) Ltd</t>
  </si>
  <si>
    <t>KMCSHIL</t>
  </si>
  <si>
    <t>Automobile Corp Of Goa Ltd</t>
  </si>
  <si>
    <t>ACGL</t>
  </si>
  <si>
    <t>Dhunseri Ventures Ltd</t>
  </si>
  <si>
    <t>DVL</t>
  </si>
  <si>
    <t>Monte Carlo Fashions Ltd</t>
  </si>
  <si>
    <t>MONTECARLO</t>
  </si>
  <si>
    <t>Max India Ltd</t>
  </si>
  <si>
    <t>MAXIND</t>
  </si>
  <si>
    <t>NACL Industries Ltd</t>
  </si>
  <si>
    <t>NACLIND</t>
  </si>
  <si>
    <t>BEML Land Assets Ltd</t>
  </si>
  <si>
    <t>BLAL</t>
  </si>
  <si>
    <t>Steelcast Ltd</t>
  </si>
  <si>
    <t>STEELCAS</t>
  </si>
  <si>
    <t>ULTRAMARINE &amp; PIGMENTS Ltd</t>
  </si>
  <si>
    <t>ULTRAMAR</t>
  </si>
  <si>
    <t>Control Print Ltd</t>
  </si>
  <si>
    <t>CONTROLPR</t>
  </si>
  <si>
    <t>Trident Techlabs Ltd</t>
  </si>
  <si>
    <t>TECHLABS</t>
  </si>
  <si>
    <t>Waaree Technologies Ltd</t>
  </si>
  <si>
    <t>WAAREE</t>
  </si>
  <si>
    <t>Sahana System Ltd</t>
  </si>
  <si>
    <t>SAHANA</t>
  </si>
  <si>
    <t>Mercury Ev-Tech Ltd</t>
  </si>
  <si>
    <t>MERCURYEV</t>
  </si>
  <si>
    <t>Matrimony.Com Ltd</t>
  </si>
  <si>
    <t>MATRIMONY</t>
  </si>
  <si>
    <t>Sportking India Ltd</t>
  </si>
  <si>
    <t>SPORTKING</t>
  </si>
  <si>
    <t>Avadh Sugar &amp; Energy Ltd</t>
  </si>
  <si>
    <t>AVADHSUGAR</t>
  </si>
  <si>
    <t>Allcargo Terminals Ltd</t>
  </si>
  <si>
    <t>ATL</t>
  </si>
  <si>
    <t>Panorama Studios International Ltd</t>
  </si>
  <si>
    <t>PANORAMA</t>
  </si>
  <si>
    <t>Satia Industries Ltd</t>
  </si>
  <si>
    <t>SATIA</t>
  </si>
  <si>
    <t>Uttam Sugar Mills Ltd</t>
  </si>
  <si>
    <t>UTTAMSUGAR</t>
  </si>
  <si>
    <t>RIR Power Electronics Ltd</t>
  </si>
  <si>
    <t>RIR</t>
  </si>
  <si>
    <t>Snowman Logistics Ltd</t>
  </si>
  <si>
    <t>SNOWMAN</t>
  </si>
  <si>
    <t>Nelcast Ltd</t>
  </si>
  <si>
    <t>NELCAST</t>
  </si>
  <si>
    <t>Filatex Fashions Ltd</t>
  </si>
  <si>
    <t>FILATFASH</t>
  </si>
  <si>
    <t>Saint-Gobain Sekurit India Ltd</t>
  </si>
  <si>
    <t>SAINTGOBAIN</t>
  </si>
  <si>
    <t>Lincoln Pharmaceuticals Ltd</t>
  </si>
  <si>
    <t>LINCOLN</t>
  </si>
  <si>
    <t>RACL Geartech Ltd</t>
  </si>
  <si>
    <t>RACLGEAR</t>
  </si>
  <si>
    <t>Allied Digital Services Ltd</t>
  </si>
  <si>
    <t>ADSL</t>
  </si>
  <si>
    <t>Hind Rectifiers Ltd</t>
  </si>
  <si>
    <t>HIRECT</t>
  </si>
  <si>
    <t>Asian Star Co Ltd</t>
  </si>
  <si>
    <t>ASTAR</t>
  </si>
  <si>
    <t>Pondy Oxides and Chemicals Ltd</t>
  </si>
  <si>
    <t>POCL</t>
  </si>
  <si>
    <t>Gulshan Polyols Ltd</t>
  </si>
  <si>
    <t>GULPOLY</t>
  </si>
  <si>
    <t>Century Enka Ltd</t>
  </si>
  <si>
    <t>CENTENKA</t>
  </si>
  <si>
    <t>Faze Three Ltd</t>
  </si>
  <si>
    <t>FAZE3Q</t>
  </si>
  <si>
    <t>Sika Interplant Systems Ltd</t>
  </si>
  <si>
    <t>SIKA</t>
  </si>
  <si>
    <t>Enkei Wheels (India) Ltd</t>
  </si>
  <si>
    <t>ENKEIWHEL</t>
  </si>
  <si>
    <t>Shalimar Paints Ltd</t>
  </si>
  <si>
    <t>SHALPAINTS</t>
  </si>
  <si>
    <t>Solex Energy Ltd</t>
  </si>
  <si>
    <t>SOLEX</t>
  </si>
  <si>
    <t>Beta Drugs Ltd</t>
  </si>
  <si>
    <t>BETA</t>
  </si>
  <si>
    <t>Associated Alcohols &amp; Breweries Ltd</t>
  </si>
  <si>
    <t>ASALCBR</t>
  </si>
  <si>
    <t>Kamdhenu Ventures Ltd</t>
  </si>
  <si>
    <t>KAMOPAINTS</t>
  </si>
  <si>
    <t>Ice Make Refrigeration Ltd</t>
  </si>
  <si>
    <t>ICEMAKE</t>
  </si>
  <si>
    <t>Aptech Ltd</t>
  </si>
  <si>
    <t>APTECHT</t>
  </si>
  <si>
    <t>Eraaya Lifespaces Ltd</t>
  </si>
  <si>
    <t>ERAAYA</t>
  </si>
  <si>
    <t>Lancer Container Lines Ltd</t>
  </si>
  <si>
    <t>LANCER</t>
  </si>
  <si>
    <t>Sandesh Ltd</t>
  </si>
  <si>
    <t>SANDESH</t>
  </si>
  <si>
    <t>Orient Paper and Industries Ltd</t>
  </si>
  <si>
    <t>ORIENTPPR</t>
  </si>
  <si>
    <t>Kopran Ltd</t>
  </si>
  <si>
    <t>KOPRAN</t>
  </si>
  <si>
    <t>Meson Valves India Ltd</t>
  </si>
  <si>
    <t>MESON</t>
  </si>
  <si>
    <t>Pudumjee Paper Products Ltd</t>
  </si>
  <si>
    <t>PDMJEPAPER</t>
  </si>
  <si>
    <t>Indo Rama Synthetics (India) Ltd</t>
  </si>
  <si>
    <t>INDORAMA</t>
  </si>
  <si>
    <t>Vimta Labs Ltd</t>
  </si>
  <si>
    <t>VIMTALABS</t>
  </si>
  <si>
    <t>NDR Auto Components Ltd</t>
  </si>
  <si>
    <t>NDRAUTO</t>
  </si>
  <si>
    <t>Ganesh Benzoplast Ltd</t>
  </si>
  <si>
    <t>GANESHBE</t>
  </si>
  <si>
    <t>Jay Bharat Maruti Ltd</t>
  </si>
  <si>
    <t>JAYBARMARU</t>
  </si>
  <si>
    <t>Transindia Real Estate Ltd</t>
  </si>
  <si>
    <t>TREL</t>
  </si>
  <si>
    <t>AMIC Forging Ltd</t>
  </si>
  <si>
    <t>AMIC</t>
  </si>
  <si>
    <t>Vilas Transcore Ltd</t>
  </si>
  <si>
    <t>VILAS</t>
  </si>
  <si>
    <t>Entertainment Network (India) Ltd</t>
  </si>
  <si>
    <t>ENIL</t>
  </si>
  <si>
    <t>Radio</t>
  </si>
  <si>
    <t>Crest Ventures Ltd</t>
  </si>
  <si>
    <t>CREST</t>
  </si>
  <si>
    <t>Bliss GVS Pharma Ltd</t>
  </si>
  <si>
    <t>BLISSGVS</t>
  </si>
  <si>
    <t>Prakash Pipes Ltd</t>
  </si>
  <si>
    <t>PPL</t>
  </si>
  <si>
    <t>Uniphos Enterprises Ltd</t>
  </si>
  <si>
    <t>UNIENTER</t>
  </si>
  <si>
    <t>Raj Rayon Industries Ltd</t>
  </si>
  <si>
    <t>RAJRILTD</t>
  </si>
  <si>
    <t>Remus Pharmaceuticals Ltd</t>
  </si>
  <si>
    <t>REMUS</t>
  </si>
  <si>
    <t>Voith Paper Fabrics India Ltd</t>
  </si>
  <si>
    <t>VOITHPAPR</t>
  </si>
  <si>
    <t>Zuari Industries Ltd</t>
  </si>
  <si>
    <t>ZUARIIND</t>
  </si>
  <si>
    <t>IST Ltd</t>
  </si>
  <si>
    <t>ISTLTD</t>
  </si>
  <si>
    <t>Magadh Sugar &amp; Energy Ltd</t>
  </si>
  <si>
    <t>MAGADSUGAR</t>
  </si>
  <si>
    <t>Aimtron Electronics Ltd</t>
  </si>
  <si>
    <t>AIMTRON</t>
  </si>
  <si>
    <t>Khazanchi Jewellers Ltd</t>
  </si>
  <si>
    <t>KHAZANCHI</t>
  </si>
  <si>
    <t>Anuh Pharma Ltd</t>
  </si>
  <si>
    <t>ANUHPHR</t>
  </si>
  <si>
    <t>Ravindra Energy Ltd</t>
  </si>
  <si>
    <t>RELTD</t>
  </si>
  <si>
    <t>Sutlej Textiles and Industries Ltd</t>
  </si>
  <si>
    <t>SUTLEJTEX</t>
  </si>
  <si>
    <t>Heubach Colorants India Ltd</t>
  </si>
  <si>
    <t>HEUBACHIND</t>
  </si>
  <si>
    <t>Chaman Lal Setia Exports Ltd</t>
  </si>
  <si>
    <t>CLSEL</t>
  </si>
  <si>
    <t>Selan Exploration Technology Ltd</t>
  </si>
  <si>
    <t>SELAN</t>
  </si>
  <si>
    <t>Nahar Spinning Mills Ltd</t>
  </si>
  <si>
    <t>NAHARSPING</t>
  </si>
  <si>
    <t>AGI Infra Ltd</t>
  </si>
  <si>
    <t>AGIIL</t>
  </si>
  <si>
    <t>Jaykay Enterprises Ltd</t>
  </si>
  <si>
    <t>JAYKAY</t>
  </si>
  <si>
    <t>Krishna Defence &amp; Allied Industries Ltd</t>
  </si>
  <si>
    <t>KRISHNADEF</t>
  </si>
  <si>
    <t>Urja Global Ltd</t>
  </si>
  <si>
    <t>URJA</t>
  </si>
  <si>
    <t>SPML Infra Ltd</t>
  </si>
  <si>
    <t>SPMLINFRA</t>
  </si>
  <si>
    <t>Ganesh Green Bharat Ltd</t>
  </si>
  <si>
    <t>GGBL</t>
  </si>
  <si>
    <t>VLS Finance Ltd</t>
  </si>
  <si>
    <t>VLSFINANCE</t>
  </si>
  <si>
    <t>Manoj Vaibhav Gems N Jewellers Ltd</t>
  </si>
  <si>
    <t>MVGJL</t>
  </si>
  <si>
    <t>Coffee Day Enterprises Ltd</t>
  </si>
  <si>
    <t>COFFEEDAY</t>
  </si>
  <si>
    <t>Infobeans Technologies Ltd</t>
  </si>
  <si>
    <t>INFOBEAN</t>
  </si>
  <si>
    <t>Credo Brands Marketing Ltd</t>
  </si>
  <si>
    <t>MUFTI</t>
  </si>
  <si>
    <t>Men's Clothing</t>
  </si>
  <si>
    <t>Foods and Inns Ltd</t>
  </si>
  <si>
    <t>FOODSIN</t>
  </si>
  <si>
    <t>Hardwyn India Ltd</t>
  </si>
  <si>
    <t>HARDWYN</t>
  </si>
  <si>
    <t>Building Products - Glass</t>
  </si>
  <si>
    <t>Windsor Machines Ltd</t>
  </si>
  <si>
    <t>WINDMACHIN</t>
  </si>
  <si>
    <t>Indo Amines Ltd</t>
  </si>
  <si>
    <t>INDOAMIN</t>
  </si>
  <si>
    <t>Valiant Organics Ltd</t>
  </si>
  <si>
    <t>VALIANTORG</t>
  </si>
  <si>
    <t>Industrial and Prudential Investment Co Ltd</t>
  </si>
  <si>
    <t>INDPRUD</t>
  </si>
  <si>
    <t>Benares Hotels Ltd</t>
  </si>
  <si>
    <t>BENARAS</t>
  </si>
  <si>
    <t>Onward Technologies Ltd</t>
  </si>
  <si>
    <t>ONWARDTEC</t>
  </si>
  <si>
    <t>Moneyboxx Finance Ltd</t>
  </si>
  <si>
    <t>MONEYBOXX</t>
  </si>
  <si>
    <t>SPEL Semiconductor Ltd</t>
  </si>
  <si>
    <t>SPELS</t>
  </si>
  <si>
    <t>Alliance Integrated Metaliks Ltd</t>
  </si>
  <si>
    <t>AIML</t>
  </si>
  <si>
    <t>State Trading Corporation of India Ltd</t>
  </si>
  <si>
    <t>STCINDIA</t>
  </si>
  <si>
    <t>Creative Newtech Ltd</t>
  </si>
  <si>
    <t>CREATIVE</t>
  </si>
  <si>
    <t>Tuticorin Alkali Chemicals and Fertilizers Ltd</t>
  </si>
  <si>
    <t>TUTIALKA</t>
  </si>
  <si>
    <t>Dhanlaxmi Bank Ltd</t>
  </si>
  <si>
    <t>DHANBANK</t>
  </si>
  <si>
    <t>Innovana Thinklabs Ltd</t>
  </si>
  <si>
    <t>INNOVANA</t>
  </si>
  <si>
    <t>Sat Industries Ltd</t>
  </si>
  <si>
    <t>SATINDLTD</t>
  </si>
  <si>
    <t>K&amp;R Rail Engineering Ltd</t>
  </si>
  <si>
    <t>KRRAIL</t>
  </si>
  <si>
    <t>Rhetan TMT Ltd</t>
  </si>
  <si>
    <t>RHETAN</t>
  </si>
  <si>
    <t>MSP Steel &amp; Power Ltd</t>
  </si>
  <si>
    <t>MSPL</t>
  </si>
  <si>
    <t>Sar Auto Products Ltd</t>
  </si>
  <si>
    <t>SAPL</t>
  </si>
  <si>
    <t>Dharmaj Crop Guard Ltd</t>
  </si>
  <si>
    <t>DHARMAJ</t>
  </si>
  <si>
    <t>CSL Finance Ltd</t>
  </si>
  <si>
    <t>CSLFINANCE</t>
  </si>
  <si>
    <t>Sastasundar Ventures Ltd</t>
  </si>
  <si>
    <t>SASTASUNDR</t>
  </si>
  <si>
    <t>Krystal Integrated Services Ltd</t>
  </si>
  <si>
    <t>KRYSTAL</t>
  </si>
  <si>
    <t>Aditya Birla Money Ltd</t>
  </si>
  <si>
    <t>BIRLAMONEY</t>
  </si>
  <si>
    <t>NCL Industries Ltd</t>
  </si>
  <si>
    <t>NCLIND</t>
  </si>
  <si>
    <t>TGV SRAAC Ltd</t>
  </si>
  <si>
    <t>TGVSL</t>
  </si>
  <si>
    <t>Ester Industries Ltd</t>
  </si>
  <si>
    <t>ESTER</t>
  </si>
  <si>
    <t>Shree Ganesh Remedies Ltd</t>
  </si>
  <si>
    <t>SGRL</t>
  </si>
  <si>
    <t>Australian Premium Solar (India) Ltd</t>
  </si>
  <si>
    <t>APS</t>
  </si>
  <si>
    <t>Photovoltaic Solar Systems &amp; Equipment</t>
  </si>
  <si>
    <t>Shivalik Rasayan Ltd</t>
  </si>
  <si>
    <t>SHIVALIK</t>
  </si>
  <si>
    <t>Zodiac Energy Ltd</t>
  </si>
  <si>
    <t>ZODIAC</t>
  </si>
  <si>
    <t>Hexa Tradex Ltd</t>
  </si>
  <si>
    <t>HEXATRADEX</t>
  </si>
  <si>
    <t>De Nora India Ltd</t>
  </si>
  <si>
    <t>DENORA</t>
  </si>
  <si>
    <t>W S Industries (India) Ltd</t>
  </si>
  <si>
    <t>WSI</t>
  </si>
  <si>
    <t>Sree Rayalaseema Hi-Strength Hypo Ltd</t>
  </si>
  <si>
    <t>SRHHYPOLTD</t>
  </si>
  <si>
    <t>Bajaj Healthcare Ltd</t>
  </si>
  <si>
    <t>BAJAJHCARE</t>
  </si>
  <si>
    <t>RSWM Ltd</t>
  </si>
  <si>
    <t>RSWM</t>
  </si>
  <si>
    <t>Sical Logistics Ltd</t>
  </si>
  <si>
    <t>SICALLOG</t>
  </si>
  <si>
    <t>Chemfab Alkalis Ltd</t>
  </si>
  <si>
    <t>CHEMFAB</t>
  </si>
  <si>
    <t>Veefin Solutions Ltd</t>
  </si>
  <si>
    <t>VEEFIN</t>
  </si>
  <si>
    <t>Bharat Parenterals Ltd</t>
  </si>
  <si>
    <t>BPLPHARMA</t>
  </si>
  <si>
    <t>Saraswati Commercial (India) Ltd</t>
  </si>
  <si>
    <t>ZSARACOM</t>
  </si>
  <si>
    <t>Vikas Lifecare Ltd</t>
  </si>
  <si>
    <t>VIKASLIFE</t>
  </si>
  <si>
    <t>Tracxn Technologies Ltd</t>
  </si>
  <si>
    <t>TRACXN</t>
  </si>
  <si>
    <t>Algoquant Fintech Ltd</t>
  </si>
  <si>
    <t>AQFINTECH</t>
  </si>
  <si>
    <t>Aurum Proptech Ltd</t>
  </si>
  <si>
    <t>AURUM</t>
  </si>
  <si>
    <t>Eldeco Housing and Industries Ltd</t>
  </si>
  <si>
    <t>ELDEHSG</t>
  </si>
  <si>
    <t>Royal Orchid Hotels Ltd</t>
  </si>
  <si>
    <t>ROHLTD</t>
  </si>
  <si>
    <t>Z F Steering Gear (India) Ltd</t>
  </si>
  <si>
    <t>ZFSTEERING</t>
  </si>
  <si>
    <t>AGS Transact Technologies Ltd</t>
  </si>
  <si>
    <t>AGSTRA</t>
  </si>
  <si>
    <t>Gandhi Special Tubes Ltd</t>
  </si>
  <si>
    <t>GANDHITUBE</t>
  </si>
  <si>
    <t>Asian Granito India Ltd</t>
  </si>
  <si>
    <t>ASIANTILES</t>
  </si>
  <si>
    <t>Kriti Industries (India) Limited</t>
  </si>
  <si>
    <t>KRITI</t>
  </si>
  <si>
    <t>Elin Electronics Ltd</t>
  </si>
  <si>
    <t>ELIN</t>
  </si>
  <si>
    <t>Transpek Industry Ltd</t>
  </si>
  <si>
    <t>TRANSPEK</t>
  </si>
  <si>
    <t>Jagsonpal Pharmaceuticals Ltd</t>
  </si>
  <si>
    <t>JAGSNPHARM</t>
  </si>
  <si>
    <t>JG Chemicals Ltd</t>
  </si>
  <si>
    <t>JGCHEM</t>
  </si>
  <si>
    <t>Visaka Industries Ltd</t>
  </si>
  <si>
    <t>VISAKAIND</t>
  </si>
  <si>
    <t>Bodal Chemicals Ltd</t>
  </si>
  <si>
    <t>BODALCHEM</t>
  </si>
  <si>
    <t>Jindal Poly Investment and Finance Company Ltd</t>
  </si>
  <si>
    <t>JPOLYINVST</t>
  </si>
  <si>
    <t>Sakuma Exports Ltd</t>
  </si>
  <si>
    <t>SAKUMA</t>
  </si>
  <si>
    <t>Tamilnadu Petroproducts Ltd</t>
  </si>
  <si>
    <t>TNPETRO</t>
  </si>
  <si>
    <t>TAAL Enterprises Ltd</t>
  </si>
  <si>
    <t>TAALENT</t>
  </si>
  <si>
    <t>Cropster Agro Ltd</t>
  </si>
  <si>
    <t>CROPSTER</t>
  </si>
  <si>
    <t>Jagatjit Industries Ltd</t>
  </si>
  <si>
    <t>JAGAJITIND</t>
  </si>
  <si>
    <t>Rajapalayam Mills Ltd</t>
  </si>
  <si>
    <t>RAJPALAYAM</t>
  </si>
  <si>
    <t>Ambika Cotton Mills Ltd</t>
  </si>
  <si>
    <t>AMBIKCO</t>
  </si>
  <si>
    <t>Lotus Chocolate Company Ltd</t>
  </si>
  <si>
    <t>LOTUSCHO</t>
  </si>
  <si>
    <t>Mindteck (India) Ltd</t>
  </si>
  <si>
    <t>MINDTECK</t>
  </si>
  <si>
    <t>Axtel Industries Ltd</t>
  </si>
  <si>
    <t>AXTEL</t>
  </si>
  <si>
    <t>Emkay Taps and Cutting Tools Ltd</t>
  </si>
  <si>
    <t>EMKAYTOOLS</t>
  </si>
  <si>
    <t>Pakka Limited</t>
  </si>
  <si>
    <t>PAKKA</t>
  </si>
  <si>
    <t>Chemcon Speciality Chemicals Ltd</t>
  </si>
  <si>
    <t>CHEMCON</t>
  </si>
  <si>
    <t>Renaissance Global Ltd</t>
  </si>
  <si>
    <t>RGL</t>
  </si>
  <si>
    <t>Silver Touch Technologies Ltd</t>
  </si>
  <si>
    <t>SILVERTUC</t>
  </si>
  <si>
    <t>Andhra Petrochemicals Ltd</t>
  </si>
  <si>
    <t>ANDHRAPET</t>
  </si>
  <si>
    <t>Davangere Sugar Company Ltd</t>
  </si>
  <si>
    <t>DAVANGERE</t>
  </si>
  <si>
    <t>EKI Energy Services Ltd</t>
  </si>
  <si>
    <t>EKI</t>
  </si>
  <si>
    <t>Investment Trust of India Ltd</t>
  </si>
  <si>
    <t>THEINVEST</t>
  </si>
  <si>
    <t>Rushil Decor Ltd</t>
  </si>
  <si>
    <t>RUSHIL</t>
  </si>
  <si>
    <t>Jayant Agro-Organics Ltd</t>
  </si>
  <si>
    <t>JAYAGROGN</t>
  </si>
  <si>
    <t>Focus Lighting and Fixtures Ltd</t>
  </si>
  <si>
    <t>FOCUS</t>
  </si>
  <si>
    <t>Onmobile Global Ltd</t>
  </si>
  <si>
    <t>ONMOBILE</t>
  </si>
  <si>
    <t>Global Surfaces Ltd</t>
  </si>
  <si>
    <t>GSLSU</t>
  </si>
  <si>
    <t>Deccan Cements Ltd</t>
  </si>
  <si>
    <t>DECCANCE</t>
  </si>
  <si>
    <t>Ugar Sugar Works Ltd</t>
  </si>
  <si>
    <t>UGARSUGAR</t>
  </si>
  <si>
    <t>3B Blackbio DX Ltd</t>
  </si>
  <si>
    <t>3BBLACKBIO</t>
  </si>
  <si>
    <t>Ratnaveer Precision Engineering Ltd</t>
  </si>
  <si>
    <t>RATNAVEER</t>
  </si>
  <si>
    <t>Permanent Magnets Ltd</t>
  </si>
  <si>
    <t>PERMAGN</t>
  </si>
  <si>
    <t>Tribhovandas Bhimji Zaveri Ltd</t>
  </si>
  <si>
    <t>TBZ</t>
  </si>
  <si>
    <t>VL E-Governance &amp; IT Solutions Ltd</t>
  </si>
  <si>
    <t>VLEGOV</t>
  </si>
  <si>
    <t>Dhampur Bio Organics Ltd</t>
  </si>
  <si>
    <t>DBOL</t>
  </si>
  <si>
    <t>Jindal Photo Ltd</t>
  </si>
  <si>
    <t>JINDALPHOT</t>
  </si>
  <si>
    <t>Digispice Technologies Ltd</t>
  </si>
  <si>
    <t>DIGISPICE</t>
  </si>
  <si>
    <t>Sarla Performance Fibers Ltd</t>
  </si>
  <si>
    <t>SARLAPOLY</t>
  </si>
  <si>
    <t>Bajaj Steel Industries Ltd</t>
  </si>
  <si>
    <t>BAJAJST</t>
  </si>
  <si>
    <t>Vasa Denticity Ltd</t>
  </si>
  <si>
    <t>DENTALKART</t>
  </si>
  <si>
    <t>Zuari Agro Chemicals Ltd</t>
  </si>
  <si>
    <t>ZUARI</t>
  </si>
  <si>
    <t>Kotyark Industries Ltd</t>
  </si>
  <si>
    <t>KOTYARK</t>
  </si>
  <si>
    <t>Giriraj Civil Developers Ltd</t>
  </si>
  <si>
    <t>GIRIRAJ</t>
  </si>
  <si>
    <t>Sarveshwar Foods Ltd</t>
  </si>
  <si>
    <t>SARVESHWAR</t>
  </si>
  <si>
    <t>Hp Adhesives Ltd</t>
  </si>
  <si>
    <t>HPAL</t>
  </si>
  <si>
    <t>SBC Exports Ltd</t>
  </si>
  <si>
    <t>SBC</t>
  </si>
  <si>
    <t>Linc Ltd</t>
  </si>
  <si>
    <t>LINC</t>
  </si>
  <si>
    <t>Andhra Cements Ltd</t>
  </si>
  <si>
    <t>ACL</t>
  </si>
  <si>
    <t>Gloster Ltd</t>
  </si>
  <si>
    <t>GLOSTERLTD</t>
  </si>
  <si>
    <t>Kothari Petrochemicals Ltd</t>
  </si>
  <si>
    <t>KOTHARIPET</t>
  </si>
  <si>
    <t>Ceinsys Tech Ltd</t>
  </si>
  <si>
    <t>CEINSYSTECH</t>
  </si>
  <si>
    <t>Wealth First Portfolio Managers Ltd</t>
  </si>
  <si>
    <t>WEALTH</t>
  </si>
  <si>
    <t>Repro India Ltd</t>
  </si>
  <si>
    <t>REPRO</t>
  </si>
  <si>
    <t>Primo Chemicals Ltd</t>
  </si>
  <si>
    <t>PRIMO</t>
  </si>
  <si>
    <t>Drone Destination Ltd</t>
  </si>
  <si>
    <t>DRONE</t>
  </si>
  <si>
    <t>Oswal Greentech Ltd</t>
  </si>
  <si>
    <t>OSWALGREEN</t>
  </si>
  <si>
    <t>Munjal Auto Industries Ltd</t>
  </si>
  <si>
    <t>MUNJALAU</t>
  </si>
  <si>
    <t>Jay Jalaram Technologies Ltd</t>
  </si>
  <si>
    <t>KORE</t>
  </si>
  <si>
    <t>HDFC Nifty 50 ETF</t>
  </si>
  <si>
    <t>HDFCNIFTY</t>
  </si>
  <si>
    <t>Zee Media Corporation Ltd</t>
  </si>
  <si>
    <t>ZEEMEDIA</t>
  </si>
  <si>
    <t>Electrotherm (India) Ltd</t>
  </si>
  <si>
    <t>ELECTHERM</t>
  </si>
  <si>
    <t>NINtec Systems Ltd</t>
  </si>
  <si>
    <t>NINSYS</t>
  </si>
  <si>
    <t>Kernex Microsystems (India) Ltd</t>
  </si>
  <si>
    <t>KERNEX</t>
  </si>
  <si>
    <t>ADC India Communications Ltd</t>
  </si>
  <si>
    <t>ADCINDIA</t>
  </si>
  <si>
    <t>GHCL Textiles Ltd</t>
  </si>
  <si>
    <t>GHCLTEXTIL</t>
  </si>
  <si>
    <t>Radiant Cash Management Services Ltd</t>
  </si>
  <si>
    <t>RADIANTCMS</t>
  </si>
  <si>
    <t>Integra Engineering India Ltd</t>
  </si>
  <si>
    <t>INTEGRAEN</t>
  </si>
  <si>
    <t>GRM Overseas Ltd</t>
  </si>
  <si>
    <t>GRMOVER</t>
  </si>
  <si>
    <t>Shreyas Shipping and Logistics Ltd</t>
  </si>
  <si>
    <t>SHREYAS</t>
  </si>
  <si>
    <t>Mallcom (India) Ltd</t>
  </si>
  <si>
    <t>MALLCOM</t>
  </si>
  <si>
    <t>Morganite Crucible (India) Ltd</t>
  </si>
  <si>
    <t>MORGANITE</t>
  </si>
  <si>
    <t>Danlaw Technologies India Ltd</t>
  </si>
  <si>
    <t>DANLAW</t>
  </si>
  <si>
    <t>GFL Ltd</t>
  </si>
  <si>
    <t>GFLLIMITED</t>
  </si>
  <si>
    <t>Emami Paper Mills Ltd</t>
  </si>
  <si>
    <t>EMAMIPAP</t>
  </si>
  <si>
    <t>Capital India Finance Ltd</t>
  </si>
  <si>
    <t>CIFL</t>
  </si>
  <si>
    <t>Newtime Infrastructure Ltd</t>
  </si>
  <si>
    <t>NEWINFRA</t>
  </si>
  <si>
    <t>Chembond Chemicals Ltd</t>
  </si>
  <si>
    <t>CHEMBOND</t>
  </si>
  <si>
    <t>N R Agarwal Industries Ltd</t>
  </si>
  <si>
    <t>NRAIL</t>
  </si>
  <si>
    <t>Vintage Coffee and Beverages Ltd</t>
  </si>
  <si>
    <t>VINCOFE</t>
  </si>
  <si>
    <t>U. P. Hotels Ltd</t>
  </si>
  <si>
    <t>UPHOT</t>
  </si>
  <si>
    <t>Arrow Greentech Ltd</t>
  </si>
  <si>
    <t>ARROWGREEN</t>
  </si>
  <si>
    <t>Birla Cable Ltd</t>
  </si>
  <si>
    <t>BIRLACABLE</t>
  </si>
  <si>
    <t>ABS Marine Services Ltd</t>
  </si>
  <si>
    <t>ABSMARINE</t>
  </si>
  <si>
    <t>Simplex Infrastructures Ltd</t>
  </si>
  <si>
    <t>SIMPLEXINF</t>
  </si>
  <si>
    <t>S Chand and Company Ltd</t>
  </si>
  <si>
    <t>SCHAND</t>
  </si>
  <si>
    <t>Prime Securities Ltd</t>
  </si>
  <si>
    <t>PRIMESECU</t>
  </si>
  <si>
    <t>Kisan Mouldings Ltd</t>
  </si>
  <si>
    <t>KISAN</t>
  </si>
  <si>
    <t>Mkventures Capital Ltd</t>
  </si>
  <si>
    <t>MKVENTURES</t>
  </si>
  <si>
    <t>Panacea Biotec Ltd</t>
  </si>
  <si>
    <t>PANACEABIO</t>
  </si>
  <si>
    <t>Hampton Sky Realty Ltd</t>
  </si>
  <si>
    <t>HAMPTON</t>
  </si>
  <si>
    <t>Race Eco Chain Ltd</t>
  </si>
  <si>
    <t>RACE</t>
  </si>
  <si>
    <t>Hindustan Composites Ltd</t>
  </si>
  <si>
    <t>HINDCOMPOS</t>
  </si>
  <si>
    <t>Arihant Capital Markets Ltd</t>
  </si>
  <si>
    <t>ARIHANTCAP</t>
  </si>
  <si>
    <t>Speciality Restaurants Ltd</t>
  </si>
  <si>
    <t>SPECIALITY</t>
  </si>
  <si>
    <t>Supreme Power Equipment Ltd</t>
  </si>
  <si>
    <t>SUPREMEPWR</t>
  </si>
  <si>
    <t>Heavy Electrical Equipment</t>
  </si>
  <si>
    <t>Career Point Ltd</t>
  </si>
  <si>
    <t>CAREERP</t>
  </si>
  <si>
    <t>Vraj Iron and Steel Ltd</t>
  </si>
  <si>
    <t>VRAJ</t>
  </si>
  <si>
    <t>Ashima Ltd</t>
  </si>
  <si>
    <t>ASHIMASYN</t>
  </si>
  <si>
    <t>Cheviot Co Ltd</t>
  </si>
  <si>
    <t>CHEVIOT</t>
  </si>
  <si>
    <t>Veljan Denison Ltd</t>
  </si>
  <si>
    <t>VELJAN</t>
  </si>
  <si>
    <t>Plastiblends India Ltd</t>
  </si>
  <si>
    <t>PLASTIBLEN</t>
  </si>
  <si>
    <t>Finkurve Financial Services Ltd</t>
  </si>
  <si>
    <t>FINKURVE</t>
  </si>
  <si>
    <t>Dhunseri Investments Ltd</t>
  </si>
  <si>
    <t>DHUNINV</t>
  </si>
  <si>
    <t>Viceroy Hotels Ltd</t>
  </si>
  <si>
    <t>VHLTD</t>
  </si>
  <si>
    <t>Forbes &amp; Company Ltd</t>
  </si>
  <si>
    <t>FORBESCO</t>
  </si>
  <si>
    <t>Virtuoso Optoelectronics Ltd</t>
  </si>
  <si>
    <t>VOEPL</t>
  </si>
  <si>
    <t>The Ruby Mills Ltd</t>
  </si>
  <si>
    <t>RUBYMILLS</t>
  </si>
  <si>
    <t>IND Swift Laboratories Ltd</t>
  </si>
  <si>
    <t>INDSWFTLAB</t>
  </si>
  <si>
    <t>Shivalic Power Control Ltd</t>
  </si>
  <si>
    <t>SPCL</t>
  </si>
  <si>
    <t>KSE Ltd</t>
  </si>
  <si>
    <t>KSE</t>
  </si>
  <si>
    <t>Lokesh Machines Ltd</t>
  </si>
  <si>
    <t>LOKESHMACH</t>
  </si>
  <si>
    <t>Kaya Ltd</t>
  </si>
  <si>
    <t>KAYA</t>
  </si>
  <si>
    <t>GeeCee Ventures Ltd</t>
  </si>
  <si>
    <t>GEECEE</t>
  </si>
  <si>
    <t>Sri Adhikari Brothers Television Network Ltd</t>
  </si>
  <si>
    <t>SABTNL</t>
  </si>
  <si>
    <t>Remedium Lifecare Ltd</t>
  </si>
  <si>
    <t>REMLIFE</t>
  </si>
  <si>
    <t>Sakar Healthcare Ltd</t>
  </si>
  <si>
    <t>SAKAR</t>
  </si>
  <si>
    <t>Shri Jagdamba Polymers Ltd</t>
  </si>
  <si>
    <t>SHRJAGP</t>
  </si>
  <si>
    <t>TPL Plastech Ltd</t>
  </si>
  <si>
    <t>TPLPLASTEH</t>
  </si>
  <si>
    <t>STEL Holdings Ltd</t>
  </si>
  <si>
    <t>STEL</t>
  </si>
  <si>
    <t>Wim Plast Ltd</t>
  </si>
  <si>
    <t>WIMPLAST</t>
  </si>
  <si>
    <t>Sukhjit Starch and Chemicals Ltd</t>
  </si>
  <si>
    <t>SUKHJITS</t>
  </si>
  <si>
    <t>Artemis Electricals and Projects Ltd</t>
  </si>
  <si>
    <t>AEPL</t>
  </si>
  <si>
    <t>PREVEST DENPRO LTD</t>
  </si>
  <si>
    <t>PREVEST</t>
  </si>
  <si>
    <t>DMCC Speciality Chemicals Ltd</t>
  </si>
  <si>
    <t>DMCC</t>
  </si>
  <si>
    <t>Mold-Tek Technologies Ltd</t>
  </si>
  <si>
    <t>MOLDTECH</t>
  </si>
  <si>
    <t>Ritco Logistics Ltd</t>
  </si>
  <si>
    <t>RITCO</t>
  </si>
  <si>
    <t>Maan Aluminium Ltd</t>
  </si>
  <si>
    <t>MAANALU</t>
  </si>
  <si>
    <t>MBL Infrastructure Ltd</t>
  </si>
  <si>
    <t>MBLINFRA</t>
  </si>
  <si>
    <t>MMP Industries Ltd</t>
  </si>
  <si>
    <t>MMP</t>
  </si>
  <si>
    <t>Suraj Products Ltd</t>
  </si>
  <si>
    <t>SURAJ</t>
  </si>
  <si>
    <t>Petro Carbon and Chemicals Ltd</t>
  </si>
  <si>
    <t>PCCL</t>
  </si>
  <si>
    <t>Metals - Coke</t>
  </si>
  <si>
    <t>Sunshield Chemicals Ltd</t>
  </si>
  <si>
    <t>SUNSHIEL</t>
  </si>
  <si>
    <t>Rane Brake Linings Ltd</t>
  </si>
  <si>
    <t>RBL</t>
  </si>
  <si>
    <t>Vinyl Chemicals (India) Ltd</t>
  </si>
  <si>
    <t>VINYLINDIA</t>
  </si>
  <si>
    <t>20 Microns Ltd</t>
  </si>
  <si>
    <t>20MICRONS</t>
  </si>
  <si>
    <t>Marsons Ltd</t>
  </si>
  <si>
    <t>MARSONS</t>
  </si>
  <si>
    <t>National Peroxide Ltd</t>
  </si>
  <si>
    <t>NPL</t>
  </si>
  <si>
    <t>Khaitan Chemicals and Fertilizers Ltd</t>
  </si>
  <si>
    <t>KHAICHEM</t>
  </si>
  <si>
    <t>Nandan Denim Ltd</t>
  </si>
  <si>
    <t>NDL</t>
  </si>
  <si>
    <t>Menon Bearings Ltd</t>
  </si>
  <si>
    <t>MENONBE</t>
  </si>
  <si>
    <t>Bhageria Industries Ltd</t>
  </si>
  <si>
    <t>BHAGERIA</t>
  </si>
  <si>
    <t>Haldyn Glass Ltd</t>
  </si>
  <si>
    <t>HALDYNGL</t>
  </si>
  <si>
    <t>ATMASTCO Ltd</t>
  </si>
  <si>
    <t>ATMASTCO</t>
  </si>
  <si>
    <t>Shree Pushkar Chemicals &amp; Fertilisers Ltd</t>
  </si>
  <si>
    <t>SHREEPUSHK</t>
  </si>
  <si>
    <t>Hindustan Media Ventures Ltd</t>
  </si>
  <si>
    <t>HMVL</t>
  </si>
  <si>
    <t>Tantia Constructions Ltd</t>
  </si>
  <si>
    <t>TCLCONS</t>
  </si>
  <si>
    <t>Spencer's Retail Ltd</t>
  </si>
  <si>
    <t>SPENCERS</t>
  </si>
  <si>
    <t>Nitta Gelatin India Ltd</t>
  </si>
  <si>
    <t>NITTAGELA</t>
  </si>
  <si>
    <t>Megatherm Induction Ltd</t>
  </si>
  <si>
    <t>MEGATHERM</t>
  </si>
  <si>
    <t>High Energy Batteries (India) Ltd</t>
  </si>
  <si>
    <t>HIGHENE</t>
  </si>
  <si>
    <t>Apex Frozen Foods Ltd</t>
  </si>
  <si>
    <t>APEX</t>
  </si>
  <si>
    <t>SAR Televenture Ltd</t>
  </si>
  <si>
    <t>SARTELE</t>
  </si>
  <si>
    <t>Modern Insulators Ltd</t>
  </si>
  <si>
    <t>MODINSU</t>
  </si>
  <si>
    <t>Albert David Ltd</t>
  </si>
  <si>
    <t>ALBERTDAVD</t>
  </si>
  <si>
    <t>Rudra Ecovation Ltd</t>
  </si>
  <si>
    <t>RUDRAECO</t>
  </si>
  <si>
    <t>Shree Tirupati Balajee FIBC Ltd</t>
  </si>
  <si>
    <t>TIRUPATI</t>
  </si>
  <si>
    <t>Balaji Telefilms Ltd</t>
  </si>
  <si>
    <t>BALAJITELE</t>
  </si>
  <si>
    <t>Radhika Jeweltech Ltd</t>
  </si>
  <si>
    <t>RADHIKAJWE</t>
  </si>
  <si>
    <t>Nagarjuna Fertilizers and Chemicals Ltd</t>
  </si>
  <si>
    <t>NAGAFERT</t>
  </si>
  <si>
    <t>A K Capital Services Ltd</t>
  </si>
  <si>
    <t>AKCAPIT</t>
  </si>
  <si>
    <t>Donear Industries Ltd</t>
  </si>
  <si>
    <t>DONEAR</t>
  </si>
  <si>
    <t>Shankar Lal Rampal Dye-Chem Ltd</t>
  </si>
  <si>
    <t>SRD</t>
  </si>
  <si>
    <t>Goa Carbon Ltd</t>
  </si>
  <si>
    <t>GOACARBON</t>
  </si>
  <si>
    <t>D P Wires Ltd</t>
  </si>
  <si>
    <t>DPWIRES</t>
  </si>
  <si>
    <t>Remsons Industries Ltd</t>
  </si>
  <si>
    <t>REMSONSIND</t>
  </si>
  <si>
    <t>Concord Control Systems Ltd</t>
  </si>
  <si>
    <t>CNCRD</t>
  </si>
  <si>
    <t>Sayaji Hotels Ltd</t>
  </si>
  <si>
    <t>SAYAJIHOTL</t>
  </si>
  <si>
    <t>Uravi T &amp; Wedge Lamps Ltd</t>
  </si>
  <si>
    <t>URAVI</t>
  </si>
  <si>
    <t>Liberty Shoes Ltd</t>
  </si>
  <si>
    <t>LIBERTSHOE</t>
  </si>
  <si>
    <t>SKM Egg Products Export India Ltd</t>
  </si>
  <si>
    <t>SKMEGGPROD</t>
  </si>
  <si>
    <t>Wise Travel India Ltd</t>
  </si>
  <si>
    <t>WTICAB</t>
  </si>
  <si>
    <t>Nahar Poly Films Ltd</t>
  </si>
  <si>
    <t>NAHARPOLY</t>
  </si>
  <si>
    <t>Black Rose Industries Ltd</t>
  </si>
  <si>
    <t>BLACKROSE</t>
  </si>
  <si>
    <t>Nicco Parks &amp; Resorts Ltd</t>
  </si>
  <si>
    <t>NICCOPAR</t>
  </si>
  <si>
    <t>RMC Switchgears Ltd</t>
  </si>
  <si>
    <t>RMC</t>
  </si>
  <si>
    <t>Bedmutha Industries Ltd</t>
  </si>
  <si>
    <t>BEDMUTHA</t>
  </si>
  <si>
    <t>Sreeleathers Ltd</t>
  </si>
  <si>
    <t>SREEL</t>
  </si>
  <si>
    <t>LIC MF S&amp;P BSE Sensex ETF</t>
  </si>
  <si>
    <t>LICNETFSEN</t>
  </si>
  <si>
    <t>Izmo Ltd</t>
  </si>
  <si>
    <t>IZMO</t>
  </si>
  <si>
    <t>S J Logistics (India) Ltd</t>
  </si>
  <si>
    <t>SJLOGISTIC</t>
  </si>
  <si>
    <t>Fermenta Biotech Ltd</t>
  </si>
  <si>
    <t>FERMENTA</t>
  </si>
  <si>
    <t>Vikas Ecotech Ltd</t>
  </si>
  <si>
    <t>VIKASECO</t>
  </si>
  <si>
    <t>FCS Software Solutions Ltd</t>
  </si>
  <si>
    <t>FCSSOFT</t>
  </si>
  <si>
    <t>Khadim India Ltd</t>
  </si>
  <si>
    <t>KHADIM</t>
  </si>
  <si>
    <t>R &amp; B Denims Ltd</t>
  </si>
  <si>
    <t>RNBDENIMS</t>
  </si>
  <si>
    <t>Brand Concepts Ltd</t>
  </si>
  <si>
    <t>BCONCEPTS</t>
  </si>
  <si>
    <t>Sealmatic India Ltd</t>
  </si>
  <si>
    <t>SEALMATIC</t>
  </si>
  <si>
    <t>AVG Logistics Ltd</t>
  </si>
  <si>
    <t>AVG</t>
  </si>
  <si>
    <t>Arfin India Ltd</t>
  </si>
  <si>
    <t>ARFIN</t>
  </si>
  <si>
    <t>Alankit Ltd</t>
  </si>
  <si>
    <t>ALANKIT</t>
  </si>
  <si>
    <t>GEM Enviro Management Ltd</t>
  </si>
  <si>
    <t>GEMENVIRO</t>
  </si>
  <si>
    <t>Nova Agritech Ltd</t>
  </si>
  <si>
    <t>NOVAAGRI</t>
  </si>
  <si>
    <t>Pyramid Technoplast Ltd</t>
  </si>
  <si>
    <t>PYRAMID</t>
  </si>
  <si>
    <t>TVS Electronics Ltd</t>
  </si>
  <si>
    <t>TVSELECT</t>
  </si>
  <si>
    <t>Hindustan Motors Ltd</t>
  </si>
  <si>
    <t>HINDMOTORS</t>
  </si>
  <si>
    <t>Naperol Investments Ltd</t>
  </si>
  <si>
    <t>NAPEROL</t>
  </si>
  <si>
    <t>Stovec Industries Ltd</t>
  </si>
  <si>
    <t>STOVACQ</t>
  </si>
  <si>
    <t>Empire Industries Ltd</t>
  </si>
  <si>
    <t>EMPIND</t>
  </si>
  <si>
    <t>UTI Gold Exchange Traded Fund</t>
  </si>
  <si>
    <t>GOLDSHARE</t>
  </si>
  <si>
    <t>BPL Ltd</t>
  </si>
  <si>
    <t>BPL</t>
  </si>
  <si>
    <t>HT Media Ltd</t>
  </si>
  <si>
    <t>HTMEDIA</t>
  </si>
  <si>
    <t>3i Infotech Ltd</t>
  </si>
  <si>
    <t>3IINFOLTD</t>
  </si>
  <si>
    <t>PNGS Gargi Fashion Jewellery Ltd</t>
  </si>
  <si>
    <t>GARGI</t>
  </si>
  <si>
    <t>Laxmi Goldorna House Ltd</t>
  </si>
  <si>
    <t>LGHL</t>
  </si>
  <si>
    <t>Manaksia Ltd</t>
  </si>
  <si>
    <t>MANAKSIA</t>
  </si>
  <si>
    <t>Vipul Ltd</t>
  </si>
  <si>
    <t>VIPULLTD</t>
  </si>
  <si>
    <t>Shriram Asset Management Co Ltd</t>
  </si>
  <si>
    <t>SRAMSET</t>
  </si>
  <si>
    <t>Nectar Lifesciences Ltd</t>
  </si>
  <si>
    <t>NECLIFE</t>
  </si>
  <si>
    <t>Bright Outdoor Media Ltd</t>
  </si>
  <si>
    <t>BRIGHT</t>
  </si>
  <si>
    <t>Niyogin Fintech Ltd</t>
  </si>
  <si>
    <t>NIYOGIN</t>
  </si>
  <si>
    <t>Advani Hotels and Resorts (India) Ltd</t>
  </si>
  <si>
    <t>ADVANIHOTR</t>
  </si>
  <si>
    <t>Consolidated Finvest &amp; Holdings Ltd</t>
  </si>
  <si>
    <t>CONSOFINVT</t>
  </si>
  <si>
    <t>Macfos Ltd</t>
  </si>
  <si>
    <t>ROBU</t>
  </si>
  <si>
    <t>Munjal Showa Ltd</t>
  </si>
  <si>
    <t>MUNJALSHOW</t>
  </si>
  <si>
    <t>Indo Borax and Chemicals Ltd</t>
  </si>
  <si>
    <t>INDOBORAX</t>
  </si>
  <si>
    <t>Supershakti Metaliks Ltd</t>
  </si>
  <si>
    <t>SUPERSHAKT</t>
  </si>
  <si>
    <t>Bartronics India Ltd</t>
  </si>
  <si>
    <t>ASMS</t>
  </si>
  <si>
    <t>Kore Digital Ltd</t>
  </si>
  <si>
    <t>PVP Ventures Ltd</t>
  </si>
  <si>
    <t>PVP</t>
  </si>
  <si>
    <t>Mirza International Ltd</t>
  </si>
  <si>
    <t>MIRZAINT</t>
  </si>
  <si>
    <t>Aarti Surfactants Ltd</t>
  </si>
  <si>
    <t>AARTISURF</t>
  </si>
  <si>
    <t>Pashupati Cotspin Ltd</t>
  </si>
  <si>
    <t>PASHUPATI</t>
  </si>
  <si>
    <t>KN Agri Resources Ltd</t>
  </si>
  <si>
    <t>KNAGRI</t>
  </si>
  <si>
    <t>Cybertech Systems and Software Ltd</t>
  </si>
  <si>
    <t>CYBERTECH</t>
  </si>
  <si>
    <t>Sheetal Cool Products Ltd</t>
  </si>
  <si>
    <t>SCPL</t>
  </si>
  <si>
    <t>Hazoor Multi Projects Ltd</t>
  </si>
  <si>
    <t>HAZOOR</t>
  </si>
  <si>
    <t>Genus Paper &amp; Boards Ltd</t>
  </si>
  <si>
    <t>GENUSPAPER</t>
  </si>
  <si>
    <t>Nikhil Adhesives Ltd</t>
  </si>
  <si>
    <t>NIKHILAD</t>
  </si>
  <si>
    <t>Wanbury Ltd</t>
  </si>
  <si>
    <t>WANBURY</t>
  </si>
  <si>
    <t>Indag Rubber Ltd</t>
  </si>
  <si>
    <t>INDAG</t>
  </si>
  <si>
    <t>Mac Charles (India) Ltd</t>
  </si>
  <si>
    <t>MCCHRLS-B</t>
  </si>
  <si>
    <t>Sil Investments Ltd</t>
  </si>
  <si>
    <t>SILINV</t>
  </si>
  <si>
    <t>Music Broadcast Ltd</t>
  </si>
  <si>
    <t>RADIOCITY</t>
  </si>
  <si>
    <t>Affordable Robotic &amp; Automation Ltd</t>
  </si>
  <si>
    <t>AFFORDABLE</t>
  </si>
  <si>
    <t>Vinsys IT Services India Ltd</t>
  </si>
  <si>
    <t>VINSYS</t>
  </si>
  <si>
    <t>Orient Ceratech Ltd</t>
  </si>
  <si>
    <t>ORIENTCER</t>
  </si>
  <si>
    <t>RPP Infra Projects Ltd</t>
  </si>
  <si>
    <t>RPPINFRA</t>
  </si>
  <si>
    <t>Artson Engineering Ltd</t>
  </si>
  <si>
    <t>ARTSONEN</t>
  </si>
  <si>
    <t>Accent Microcell Ltd</t>
  </si>
  <si>
    <t>ACCENTMIC</t>
  </si>
  <si>
    <t>Nupur Recyclers Ltd</t>
  </si>
  <si>
    <t>NRL</t>
  </si>
  <si>
    <t>Balaxi Pharmaceuticals Ltd</t>
  </si>
  <si>
    <t>BALAXI</t>
  </si>
  <si>
    <t>Tara Chand Infralogistic Solutions Ltd</t>
  </si>
  <si>
    <t>TARACHAND</t>
  </si>
  <si>
    <t>Cellecor Gadgets Ltd</t>
  </si>
  <si>
    <t>CELLECOR</t>
  </si>
  <si>
    <t>Inspirisys Solutions Ltd</t>
  </si>
  <si>
    <t>INSPIRISYS</t>
  </si>
  <si>
    <t>Oricon Enterprises Ltd</t>
  </si>
  <si>
    <t>ORICONENT</t>
  </si>
  <si>
    <t>Pavna Industries Ltd</t>
  </si>
  <si>
    <t>PAVNAIND</t>
  </si>
  <si>
    <t>UTI Nifty Next 50 Exchange Traded Fund</t>
  </si>
  <si>
    <t>UTINEXT50</t>
  </si>
  <si>
    <t>Valiant Laboratories Ltd</t>
  </si>
  <si>
    <t>VALIANTLAB</t>
  </si>
  <si>
    <t>R S Software (India) Ltd</t>
  </si>
  <si>
    <t>RSSOFTWARE</t>
  </si>
  <si>
    <t>Kriti Nutrients Ltd</t>
  </si>
  <si>
    <t>KRITINUT</t>
  </si>
  <si>
    <t>Harita Seating Systems Ltd</t>
  </si>
  <si>
    <t>HARITASEAT</t>
  </si>
  <si>
    <t>Aym Syntex Ltd</t>
  </si>
  <si>
    <t>AYMSYNTEX</t>
  </si>
  <si>
    <t>Medicamen Biotech Ltd</t>
  </si>
  <si>
    <t>MEDICAMEQ</t>
  </si>
  <si>
    <t>Vishnusurya Projects and Infra Ltd</t>
  </si>
  <si>
    <t>VISHNUINFR</t>
  </si>
  <si>
    <t>Oswal Agro Mills Ltd</t>
  </si>
  <si>
    <t>OSWALAGRO</t>
  </si>
  <si>
    <t>Precot Ltd</t>
  </si>
  <si>
    <t>PRECOT</t>
  </si>
  <si>
    <t>Phantom Digital Effects Ltd</t>
  </si>
  <si>
    <t>PHANTOMFX</t>
  </si>
  <si>
    <t>Gretex Corporate Services Ltd</t>
  </si>
  <si>
    <t>GCSL</t>
  </si>
  <si>
    <t>Super Sales India Ltd</t>
  </si>
  <si>
    <t>SUPER</t>
  </si>
  <si>
    <t>Deep Energy Resources Ltd</t>
  </si>
  <si>
    <t>DEEPENR</t>
  </si>
  <si>
    <t>TAC Infosec Ltd</t>
  </si>
  <si>
    <t>TAC</t>
  </si>
  <si>
    <t>Diamines and Chemicals Ltd</t>
  </si>
  <si>
    <t>DIAMINESQ</t>
  </si>
  <si>
    <t>Pratham EPC Projects Ltd</t>
  </si>
  <si>
    <t>PRATHAM</t>
  </si>
  <si>
    <t>Frontier Springs Ltd</t>
  </si>
  <si>
    <t>FRONTSP</t>
  </si>
  <si>
    <t>Mazda Ltd</t>
  </si>
  <si>
    <t>MAZDA</t>
  </si>
  <si>
    <t>Nahar Industrial Enterprises Ltd</t>
  </si>
  <si>
    <t>NAHARINDUS</t>
  </si>
  <si>
    <t>Swaraj Suiting Ltd</t>
  </si>
  <si>
    <t>SWARAJ</t>
  </si>
  <si>
    <t>Nile Ltd</t>
  </si>
  <si>
    <t>NILE</t>
  </si>
  <si>
    <t>StarlinePS Enterprises Ltd</t>
  </si>
  <si>
    <t>STARLENT</t>
  </si>
  <si>
    <t>Orient Bell Ltd</t>
  </si>
  <si>
    <t>ORIENTBELL</t>
  </si>
  <si>
    <t>KCP Sugar and Industries Corp Ltd</t>
  </si>
  <si>
    <t>KCPSUGIND</t>
  </si>
  <si>
    <t>PTL Enterprises Ltd</t>
  </si>
  <si>
    <t>PTL</t>
  </si>
  <si>
    <t>Anjani Portland Cement Ltd</t>
  </si>
  <si>
    <t>APCL</t>
  </si>
  <si>
    <t>TRF Ltd</t>
  </si>
  <si>
    <t>TRF</t>
  </si>
  <si>
    <t>Uni-Abex Alloy Products Ltd</t>
  </si>
  <si>
    <t>UNIABEXAL</t>
  </si>
  <si>
    <t>Rathi Steel and Power Ltd</t>
  </si>
  <si>
    <t>RATHIST</t>
  </si>
  <si>
    <t>Sinclairs Hotels Ltd</t>
  </si>
  <si>
    <t>SINCLAIR</t>
  </si>
  <si>
    <t>Banswara Syntex Ltd</t>
  </si>
  <si>
    <t>BANSWRAS</t>
  </si>
  <si>
    <t>Vikram Thermo (India) Ltd</t>
  </si>
  <si>
    <t>VIKRAMTH</t>
  </si>
  <si>
    <t>Bhartiya International Ltd</t>
  </si>
  <si>
    <t>BIL</t>
  </si>
  <si>
    <t>Trucap Finance Ltd</t>
  </si>
  <si>
    <t>TRU</t>
  </si>
  <si>
    <t>Kronox Lab Sciences Ltd</t>
  </si>
  <si>
    <t>KRONOX</t>
  </si>
  <si>
    <t>HCL Infosystems Ltd</t>
  </si>
  <si>
    <t>HCL-INSYS</t>
  </si>
  <si>
    <t>Kamat Hotels (India) Ltd</t>
  </si>
  <si>
    <t>KAMATHOTEL</t>
  </si>
  <si>
    <t>RBM Infracon Ltd</t>
  </si>
  <si>
    <t>RBMINFRA</t>
  </si>
  <si>
    <t>All e Technologies Ltd</t>
  </si>
  <si>
    <t>ALLETEC</t>
  </si>
  <si>
    <t>IRIS Business Services Ltd</t>
  </si>
  <si>
    <t>IRIS</t>
  </si>
  <si>
    <t>Dai Ichi Karkaria Ltd</t>
  </si>
  <si>
    <t>DAICHI</t>
  </si>
  <si>
    <t>Axita Cotton Ltd</t>
  </si>
  <si>
    <t>AXITA</t>
  </si>
  <si>
    <t>Taylormade Renewables Ltd</t>
  </si>
  <si>
    <t>TRL</t>
  </si>
  <si>
    <t>Gourmet Gateway India Ltd</t>
  </si>
  <si>
    <t>GOURMET</t>
  </si>
  <si>
    <t>Vantage Knowledge Academy Ltd</t>
  </si>
  <si>
    <t>VKAL</t>
  </si>
  <si>
    <t>Kanoria Chemicals and Industries Ltd</t>
  </si>
  <si>
    <t>KANORICHEM</t>
  </si>
  <si>
    <t>Aerpace Industries Ltd</t>
  </si>
  <si>
    <t>AERPACE</t>
  </si>
  <si>
    <t>Nitco Ltd</t>
  </si>
  <si>
    <t>NITCO</t>
  </si>
  <si>
    <t>TBI Corn Ltd</t>
  </si>
  <si>
    <t>TBI</t>
  </si>
  <si>
    <t>Nahar Capital and Financial Services Ltd</t>
  </si>
  <si>
    <t>NAHARCAP</t>
  </si>
  <si>
    <t>Swadeshi Polytex Ltd</t>
  </si>
  <si>
    <t>SWADPOL</t>
  </si>
  <si>
    <t>Viviana Power Tech Ltd</t>
  </si>
  <si>
    <t>VIVIANA</t>
  </si>
  <si>
    <t>Frog Cellsat Ltd</t>
  </si>
  <si>
    <t>FROG</t>
  </si>
  <si>
    <t>Shree Karni Fabcom Ltd</t>
  </si>
  <si>
    <t>SHREEKARNI</t>
  </si>
  <si>
    <t>Xtglobal Infotech Ltd</t>
  </si>
  <si>
    <t>XTGLOBAL</t>
  </si>
  <si>
    <t>Bharat Seats Ltd</t>
  </si>
  <si>
    <t>BHARATSE</t>
  </si>
  <si>
    <t>Singer India Ltd</t>
  </si>
  <si>
    <t>SINGER</t>
  </si>
  <si>
    <t>Kilitch Drugs (India) Ltd</t>
  </si>
  <si>
    <t>KILITCH</t>
  </si>
  <si>
    <t>Parsvnath Developers Ltd</t>
  </si>
  <si>
    <t>PARSVNATH</t>
  </si>
  <si>
    <t>NBI Industrial Finance Company Ltd</t>
  </si>
  <si>
    <t>NBIFIN</t>
  </si>
  <si>
    <t>Annapurna Swadisht Ltd</t>
  </si>
  <si>
    <t>ANNAPURNA</t>
  </si>
  <si>
    <t>ZIM Laboratories Ltd</t>
  </si>
  <si>
    <t>ZIMLAB</t>
  </si>
  <si>
    <t>Ambalal Sarabhai Enterprises Ltd</t>
  </si>
  <si>
    <t>AMBALALSA</t>
  </si>
  <si>
    <t>Bharat Agri Fert &amp; Realty Ltd</t>
  </si>
  <si>
    <t>BHARATAGRI</t>
  </si>
  <si>
    <t>Iris Clothings Ltd</t>
  </si>
  <si>
    <t>IRISDOREME</t>
  </si>
  <si>
    <t>RBZ Jewellers Ltd</t>
  </si>
  <si>
    <t>RBZJEWEL</t>
  </si>
  <si>
    <t>Jewelry &amp; Watch Retailers</t>
  </si>
  <si>
    <t>Kwality Pharmaceuticals Ltd</t>
  </si>
  <si>
    <t>KPL</t>
  </si>
  <si>
    <t>Thirdwave Financial Intermediaries Ltd</t>
  </si>
  <si>
    <t>THIRDFIN</t>
  </si>
  <si>
    <t>Kritika Wires Ltd</t>
  </si>
  <si>
    <t>KRITIKA</t>
  </si>
  <si>
    <t>Autoline Industries Ltd</t>
  </si>
  <si>
    <t>AUTOIND</t>
  </si>
  <si>
    <t>CL Educate Ltd</t>
  </si>
  <si>
    <t>CLEDUCATE</t>
  </si>
  <si>
    <t>IFB Agro Industries Ltd</t>
  </si>
  <si>
    <t>IFBAGRO</t>
  </si>
  <si>
    <t>International Travel House Ltd</t>
  </si>
  <si>
    <t>ITHL</t>
  </si>
  <si>
    <t>Ador Fontech Ltd</t>
  </si>
  <si>
    <t>ADORFO</t>
  </si>
  <si>
    <t>Sadbhav Engineering Ltd</t>
  </si>
  <si>
    <t>SADBHAV</t>
  </si>
  <si>
    <t>Venus Remedies Ltd</t>
  </si>
  <si>
    <t>VENUSREM</t>
  </si>
  <si>
    <t>Refractory Shapes Ltd</t>
  </si>
  <si>
    <t>REFRACTORY</t>
  </si>
  <si>
    <t>Nila Infrastructures Ltd</t>
  </si>
  <si>
    <t>NILAINFRA</t>
  </si>
  <si>
    <t>Vardhman Acrylics Ltd</t>
  </si>
  <si>
    <t>VARDHACRLC</t>
  </si>
  <si>
    <t>Rudra Global Infra Products Ltd</t>
  </si>
  <si>
    <t>RUDRA</t>
  </si>
  <si>
    <t>Kaycee Industries Ltd</t>
  </si>
  <si>
    <t>KAYCEEI</t>
  </si>
  <si>
    <t>Galaxy Bearings Ltd</t>
  </si>
  <si>
    <t>GALXBRG</t>
  </si>
  <si>
    <t>B&amp;B Triplewall Containers Ltd</t>
  </si>
  <si>
    <t>BBTCL</t>
  </si>
  <si>
    <t>Foce India Ltd</t>
  </si>
  <si>
    <t>FOCE</t>
  </si>
  <si>
    <t>Dynamic Services &amp; Security Ltd</t>
  </si>
  <si>
    <t>DYNAMIC</t>
  </si>
  <si>
    <t>Indian Bright Steel Co Ltd</t>
  </si>
  <si>
    <t>IBRIGST</t>
  </si>
  <si>
    <t>Megasoft Ltd</t>
  </si>
  <si>
    <t>MEGASOFT</t>
  </si>
  <si>
    <t>Raghuvir Synthetics Ltd</t>
  </si>
  <si>
    <t>RAGHUSYN</t>
  </si>
  <si>
    <t>Meghna Infracon Infrastructure Ltd</t>
  </si>
  <si>
    <t>MIIL</t>
  </si>
  <si>
    <t>Kothari Products Ltd</t>
  </si>
  <si>
    <t>KOTHARIPRO</t>
  </si>
  <si>
    <t>International Conveyors Ltd</t>
  </si>
  <si>
    <t>INTLCONV</t>
  </si>
  <si>
    <t>UFO Moviez India Ltd</t>
  </si>
  <si>
    <t>UFO</t>
  </si>
  <si>
    <t>DU Digital Global Ltd</t>
  </si>
  <si>
    <t>DUGLOBAL</t>
  </si>
  <si>
    <t>Muthoot Capital Services Ltd</t>
  </si>
  <si>
    <t>MUTHOOTCAP</t>
  </si>
  <si>
    <t>Cressanda Railway Solutions Ltd</t>
  </si>
  <si>
    <t>CRESSAN</t>
  </si>
  <si>
    <t>SRG Housing Finance Ltd</t>
  </si>
  <si>
    <t>SRGHFL</t>
  </si>
  <si>
    <t>United Drilling Tools Ltd</t>
  </si>
  <si>
    <t>UNIDT</t>
  </si>
  <si>
    <t>Swiss Military Consumer Goods Ltd</t>
  </si>
  <si>
    <t>SWISSMLTRY</t>
  </si>
  <si>
    <t>DIC India Ltd</t>
  </si>
  <si>
    <t>DICIND</t>
  </si>
  <si>
    <t>Kiran Vyapar Ltd</t>
  </si>
  <si>
    <t>KIRANVYPAR</t>
  </si>
  <si>
    <t>Asahi Songwon Colors Ltd</t>
  </si>
  <si>
    <t>ASAHISONG</t>
  </si>
  <si>
    <t>Kothari Sugars and Chemicals Ltd</t>
  </si>
  <si>
    <t>KOTARISUG</t>
  </si>
  <si>
    <t>DC Infotech and Communication Ltd</t>
  </si>
  <si>
    <t>DCI</t>
  </si>
  <si>
    <t>Krishival Foods Ltd</t>
  </si>
  <si>
    <t>KRISHIVAL</t>
  </si>
  <si>
    <t>Teerth Gopicon Ltd</t>
  </si>
  <si>
    <t>TGL</t>
  </si>
  <si>
    <t>Euro Panel Products Ltd</t>
  </si>
  <si>
    <t>EUROBOND</t>
  </si>
  <si>
    <t>MOS Utility Ltd</t>
  </si>
  <si>
    <t>MOS</t>
  </si>
  <si>
    <t>Riddhi Siddhi Gluco Biols Ltd</t>
  </si>
  <si>
    <t>RIDDHI</t>
  </si>
  <si>
    <t>Shish Industries Ltd</t>
  </si>
  <si>
    <t>SHISHIND</t>
  </si>
  <si>
    <t>Worth Investment &amp; Trading Co Ltd</t>
  </si>
  <si>
    <t>WORTH</t>
  </si>
  <si>
    <t>Geekay Wires Ltd</t>
  </si>
  <si>
    <t>GEEKAYWIRE</t>
  </si>
  <si>
    <t>BEW Engineering Ltd</t>
  </si>
  <si>
    <t>BEWLTD</t>
  </si>
  <si>
    <t>Synergy Green Industries Ltd</t>
  </si>
  <si>
    <t>SGIL</t>
  </si>
  <si>
    <t>Saakshi Medtech and Panels Ltd</t>
  </si>
  <si>
    <t>SAAKSHI</t>
  </si>
  <si>
    <t>Titan Biotech Ltd</t>
  </si>
  <si>
    <t>TITANBIO</t>
  </si>
  <si>
    <t>Aditya BSL Nifty 50 ETF</t>
  </si>
  <si>
    <t>BSLNIFTY</t>
  </si>
  <si>
    <t>Cineline India Ltd</t>
  </si>
  <si>
    <t>CINELINE</t>
  </si>
  <si>
    <t>Vibhor Steel Tubes Ltd</t>
  </si>
  <si>
    <t>VSTL</t>
  </si>
  <si>
    <t>SRM Contractors Ltd</t>
  </si>
  <si>
    <t>SRM</t>
  </si>
  <si>
    <t>Bharat Road Network Ltd</t>
  </si>
  <si>
    <t>BRNL</t>
  </si>
  <si>
    <t>MIRC Electronics Ltd</t>
  </si>
  <si>
    <t>MIRCELECTR</t>
  </si>
  <si>
    <t>Ponni Sugars (Erode) Ltd</t>
  </si>
  <si>
    <t>PONNIERODE</t>
  </si>
  <si>
    <t>Jet Airways (India) Ltd</t>
  </si>
  <si>
    <t>JETAIRWAYS</t>
  </si>
  <si>
    <t>Prozone Realty Ltd</t>
  </si>
  <si>
    <t>PROZONER</t>
  </si>
  <si>
    <t>Reliance Communications Ltd</t>
  </si>
  <si>
    <t>RCOM</t>
  </si>
  <si>
    <t>Valiant Communications Ltd</t>
  </si>
  <si>
    <t>VALIANT</t>
  </si>
  <si>
    <t>Modison Ltd</t>
  </si>
  <si>
    <t>MODISONLTD</t>
  </si>
  <si>
    <t>Addictive Learning Technology Ltd</t>
  </si>
  <si>
    <t>LAWSIKHO</t>
  </si>
  <si>
    <t>Orbit Exports Ltd</t>
  </si>
  <si>
    <t>ORBTEXP</t>
  </si>
  <si>
    <t>SoftSol India Ltd</t>
  </si>
  <si>
    <t>SOFTSOL</t>
  </si>
  <si>
    <t>Trust Fintech Ltd</t>
  </si>
  <si>
    <t>TRUST</t>
  </si>
  <si>
    <t>Delton Cables Ltd</t>
  </si>
  <si>
    <t>DLTNCBL</t>
  </si>
  <si>
    <t>Mawana Sugars Ltd</t>
  </si>
  <si>
    <t>MAWANASUG</t>
  </si>
  <si>
    <t>Modi's Navnirman Ltd</t>
  </si>
  <si>
    <t>MODIS</t>
  </si>
  <si>
    <t>Jost's Engineering Company Ltd</t>
  </si>
  <si>
    <t>JOSTS</t>
  </si>
  <si>
    <t>U Y Fincorp Ltd</t>
  </si>
  <si>
    <t>UYFINCORP</t>
  </si>
  <si>
    <t>Menon Pistons Ltd</t>
  </si>
  <si>
    <t>MENNPIS</t>
  </si>
  <si>
    <t>Aion-Tech Solutions Ltd</t>
  </si>
  <si>
    <t>GOLDTECH</t>
  </si>
  <si>
    <t>Amal Ltd</t>
  </si>
  <si>
    <t>AMAL</t>
  </si>
  <si>
    <t>GP Eco Solutions India Ltd</t>
  </si>
  <si>
    <t>GPECO</t>
  </si>
  <si>
    <t>Poddar Pigments Ltd</t>
  </si>
  <si>
    <t>PODDARMENT</t>
  </si>
  <si>
    <t>Shivam Autotech Ltd</t>
  </si>
  <si>
    <t>SHIVAMAUTO</t>
  </si>
  <si>
    <t>SoftTech Engineers Ltd</t>
  </si>
  <si>
    <t>SOFTTECH</t>
  </si>
  <si>
    <t>Indian Emulsifiers Ltd</t>
  </si>
  <si>
    <t>IEML</t>
  </si>
  <si>
    <t>Winsol Engineers Ltd</t>
  </si>
  <si>
    <t>WINSOL</t>
  </si>
  <si>
    <t>Sakthi Sugars Ltd</t>
  </si>
  <si>
    <t>SAKHTISUG</t>
  </si>
  <si>
    <t>Creative Graphics Solutions India Ltd</t>
  </si>
  <si>
    <t>CGRAPHICS</t>
  </si>
  <si>
    <t>Mangalam Global Enterprise Ltd</t>
  </si>
  <si>
    <t>MGEL</t>
  </si>
  <si>
    <t>Premier Polyfilm Ltd</t>
  </si>
  <si>
    <t>PREMIERPOL</t>
  </si>
  <si>
    <t>Manaksia Coated Metals &amp; Industries Ltd</t>
  </si>
  <si>
    <t>MANAKCOAT</t>
  </si>
  <si>
    <t>Bella Casa Fashion &amp; Retail Ltd</t>
  </si>
  <si>
    <t>BELLACASA</t>
  </si>
  <si>
    <t>Thaai Casting Limited</t>
  </si>
  <si>
    <t>TCL</t>
  </si>
  <si>
    <t>DCM Nouvelle Ltd</t>
  </si>
  <si>
    <t>DCMNVL</t>
  </si>
  <si>
    <t>Mangalam Industrial Finance Ltd</t>
  </si>
  <si>
    <t>MANGIND</t>
  </si>
  <si>
    <t>Rubfila International Ltd</t>
  </si>
  <si>
    <t>RUBFILA</t>
  </si>
  <si>
    <t>Raj Television Network Ltd</t>
  </si>
  <si>
    <t>RAJTV</t>
  </si>
  <si>
    <t>Nath Bio-Genes (I) Ltd</t>
  </si>
  <si>
    <t>NATHBIOGEN</t>
  </si>
  <si>
    <t>Dhabriya Polywood Ltd</t>
  </si>
  <si>
    <t>DHABRIYA</t>
  </si>
  <si>
    <t>Almondz Global Securities Ltd</t>
  </si>
  <si>
    <t>ALMONDZ</t>
  </si>
  <si>
    <t>Manomay Tex India Ltd</t>
  </si>
  <si>
    <t>MANOMAY</t>
  </si>
  <si>
    <t>Integrated Industries Ltd</t>
  </si>
  <si>
    <t>IIL</t>
  </si>
  <si>
    <t>Harrisons Malayalam Ltd</t>
  </si>
  <si>
    <t>HARRMALAYA</t>
  </si>
  <si>
    <t>Birla Precision Technologies Ltd</t>
  </si>
  <si>
    <t>BIRLAPREC</t>
  </si>
  <si>
    <t>EFFWA Infra &amp; Research Ltd</t>
  </si>
  <si>
    <t>EFFWA</t>
  </si>
  <si>
    <t>OK Play India Ltd</t>
  </si>
  <si>
    <t>OKPLA</t>
  </si>
  <si>
    <t>Nephro Care India Ltd</t>
  </si>
  <si>
    <t>NEPHROCARE</t>
  </si>
  <si>
    <t>Indo National Ltd</t>
  </si>
  <si>
    <t>NIPPOBATRY</t>
  </si>
  <si>
    <t>Shalibhadra Finance Ltd</t>
  </si>
  <si>
    <t>SAHLIBHFI</t>
  </si>
  <si>
    <t>Shemaroo Entertainment Ltd</t>
  </si>
  <si>
    <t>SHEMAROO</t>
  </si>
  <si>
    <t>Logica Infoway Ltd</t>
  </si>
  <si>
    <t>LOGICA</t>
  </si>
  <si>
    <t>V-Marc India Ltd</t>
  </si>
  <si>
    <t>VMARCIND</t>
  </si>
  <si>
    <t>IIRM Holdings India Ltd</t>
  </si>
  <si>
    <t>IIRM</t>
  </si>
  <si>
    <t>Batliboi Ltd</t>
  </si>
  <si>
    <t>BATLIBOI</t>
  </si>
  <si>
    <t>Sigma Solve Ltd</t>
  </si>
  <si>
    <t>SIGMA</t>
  </si>
  <si>
    <t>Innovators Facade Systems Ltd</t>
  </si>
  <si>
    <t>INNOVATORS</t>
  </si>
  <si>
    <t>Suraj Ltd</t>
  </si>
  <si>
    <t>SURAJLTD</t>
  </si>
  <si>
    <t>Indo Us Bio-Tech Ltd</t>
  </si>
  <si>
    <t>INDOUS</t>
  </si>
  <si>
    <t>Hi-Green Carbon Ltd</t>
  </si>
  <si>
    <t>HIGREEN</t>
  </si>
  <si>
    <t>Northern Spirits Ltd</t>
  </si>
  <si>
    <t>NSL</t>
  </si>
  <si>
    <t>M K Proteins Ltd</t>
  </si>
  <si>
    <t>MKPL</t>
  </si>
  <si>
    <t>Baroda Rayon Corporation Ltd</t>
  </si>
  <si>
    <t>BARODARY</t>
  </si>
  <si>
    <t>Industrial Investment Trust Ltd</t>
  </si>
  <si>
    <t>IITL</t>
  </si>
  <si>
    <t>Shardul Securities Ltd</t>
  </si>
  <si>
    <t>SHARDUL</t>
  </si>
  <si>
    <t>Kinetic Engineering Ltd</t>
  </si>
  <si>
    <t>KINETICENG</t>
  </si>
  <si>
    <t>Markolines Pavement Technologies Ltd</t>
  </si>
  <si>
    <t>MARKOLINES</t>
  </si>
  <si>
    <t>Quint Digital Ltd</t>
  </si>
  <si>
    <t>QUINT</t>
  </si>
  <si>
    <t>Emkay Global Financial Services Ltd</t>
  </si>
  <si>
    <t>EMKAY</t>
  </si>
  <si>
    <t>Goodricke Group Ltd</t>
  </si>
  <si>
    <t>GOODRICKE</t>
  </si>
  <si>
    <t>Mahindra EPC Irrigation Ltd</t>
  </si>
  <si>
    <t>MAHEPC</t>
  </si>
  <si>
    <t>Trigyn Technologies Ltd</t>
  </si>
  <si>
    <t>TRIGYN</t>
  </si>
  <si>
    <t>Dynemic Products Ltd</t>
  </si>
  <si>
    <t>DYNPRO</t>
  </si>
  <si>
    <t>Ruchira Papers Ltd</t>
  </si>
  <si>
    <t>RUCHIRA</t>
  </si>
  <si>
    <t>Kings Infra Ventures Ltd</t>
  </si>
  <si>
    <t>KINGSINFR</t>
  </si>
  <si>
    <t>Lyka Labs Ltd</t>
  </si>
  <si>
    <t>LYKALABS</t>
  </si>
  <si>
    <t>Hitech Corporation Ltd</t>
  </si>
  <si>
    <t>HITECHCORP</t>
  </si>
  <si>
    <t>Newjaisa Technologies Ltd</t>
  </si>
  <si>
    <t>NEWJAISA</t>
  </si>
  <si>
    <t>Pritika Auto Industries Ltd</t>
  </si>
  <si>
    <t>PRITIKAUTO</t>
  </si>
  <si>
    <t>Udayshivakumar Infra Ltd</t>
  </si>
  <si>
    <t>USK</t>
  </si>
  <si>
    <t>DRC Systems India Ltd</t>
  </si>
  <si>
    <t>DRCSYSTEMS</t>
  </si>
  <si>
    <t>Shreyans Industries Ltd</t>
  </si>
  <si>
    <t>SHREYANIND</t>
  </si>
  <si>
    <t>Milkfood Ltd</t>
  </si>
  <si>
    <t>MLKFOOD</t>
  </si>
  <si>
    <t>Akme Fintrade India Ltd</t>
  </si>
  <si>
    <t>AFIL</t>
  </si>
  <si>
    <t>Universus Photo Imagings Ltd</t>
  </si>
  <si>
    <t>UNIVPHOTO</t>
  </si>
  <si>
    <t>Sunita Tools Ltd</t>
  </si>
  <si>
    <t>SUNITATOOL</t>
  </si>
  <si>
    <t>Pradeep Metals Ltd</t>
  </si>
  <si>
    <t>PRADPME</t>
  </si>
  <si>
    <t>Panasonic Energy India Co Ltd</t>
  </si>
  <si>
    <t>PANAENERG</t>
  </si>
  <si>
    <t>Shera Energy Ltd</t>
  </si>
  <si>
    <t>SHERA</t>
  </si>
  <si>
    <t>Lakshmi Mills Company Ltd</t>
  </si>
  <si>
    <t>LAKSHMIMIL</t>
  </si>
  <si>
    <t>Aryaman Financial Services Ltd</t>
  </si>
  <si>
    <t>ARYAMAN</t>
  </si>
  <si>
    <t>Exxaro Tiles Ltd</t>
  </si>
  <si>
    <t>EXXARO</t>
  </si>
  <si>
    <t>Zenotech Laboratories Ltd</t>
  </si>
  <si>
    <t>ZENOTECH</t>
  </si>
  <si>
    <t>International Combustion (India) Ltd</t>
  </si>
  <si>
    <t>INTLCOMBQ</t>
  </si>
  <si>
    <t>IL &amp; FS Investment Managers Ltd</t>
  </si>
  <si>
    <t>IVC</t>
  </si>
  <si>
    <t>Byke Hospitality Ltd</t>
  </si>
  <si>
    <t>BYKE</t>
  </si>
  <si>
    <t>Vishal Fabrics Ltd</t>
  </si>
  <si>
    <t>VISHAL</t>
  </si>
  <si>
    <t>Lorenzini Apparels Ltd</t>
  </si>
  <si>
    <t>LAL</t>
  </si>
  <si>
    <t>Integra Essentia Ltd</t>
  </si>
  <si>
    <t>ESSENTIA</t>
  </si>
  <si>
    <t>Fredun Pharmaceuticals Ltd</t>
  </si>
  <si>
    <t>FREDUN</t>
  </si>
  <si>
    <t>Sayaji Hotels (Indore) Ltd</t>
  </si>
  <si>
    <t>SHILINDORE</t>
  </si>
  <si>
    <t>Star Paper Mills Ltd</t>
  </si>
  <si>
    <t>STARPAPER</t>
  </si>
  <si>
    <t>Bombay Oxygen Investments Ltd</t>
  </si>
  <si>
    <t>BOMOXY-B1</t>
  </si>
  <si>
    <t>Hindusthan Urban Infrastructure Ltd</t>
  </si>
  <si>
    <t>HUIL</t>
  </si>
  <si>
    <t>Shiv Aum Steels Ltd</t>
  </si>
  <si>
    <t>SHIVAUM</t>
  </si>
  <si>
    <t>Indowind Energy Ltd</t>
  </si>
  <si>
    <t>INDOWIND</t>
  </si>
  <si>
    <t>Oriental Carbon &amp; Chemicals Ltd</t>
  </si>
  <si>
    <t>OCCL</t>
  </si>
  <si>
    <t>A-1 Acid Ltd</t>
  </si>
  <si>
    <t>AAL</t>
  </si>
  <si>
    <t>VIP Clothing Ltd</t>
  </si>
  <si>
    <t>VIPCLOTHNG</t>
  </si>
  <si>
    <t>Tierra Agrotech Ltd</t>
  </si>
  <si>
    <t>TIERRA</t>
  </si>
  <si>
    <t>Sahyadri Industries Ltd</t>
  </si>
  <si>
    <t>SAHYADRI</t>
  </si>
  <si>
    <t>Building Products - Others</t>
  </si>
  <si>
    <t>Gokul Refoils and Solvent Ltd</t>
  </si>
  <si>
    <t>GOKUL</t>
  </si>
  <si>
    <t>Panchmahal Steel Ltd</t>
  </si>
  <si>
    <t>PANCHMAHQ</t>
  </si>
  <si>
    <t>Rana Sugars Ltd</t>
  </si>
  <si>
    <t>RANASUG</t>
  </si>
  <si>
    <t>Madhuveer Com 18 Network Ltd</t>
  </si>
  <si>
    <t>MADHUVEER</t>
  </si>
  <si>
    <t>K M Sugar Mills Ltd</t>
  </si>
  <si>
    <t>KMSUGAR</t>
  </si>
  <si>
    <t>Nitin Castings Ltd</t>
  </si>
  <si>
    <t>NITINCAST</t>
  </si>
  <si>
    <t>Metals - Iron</t>
  </si>
  <si>
    <t>Rajnandini Metal Ltd</t>
  </si>
  <si>
    <t>RAJMET</t>
  </si>
  <si>
    <t>Energy-Mission Machineries (India) Ltd</t>
  </si>
  <si>
    <t>EMMIL</t>
  </si>
  <si>
    <t>Karnika Industries Ltd</t>
  </si>
  <si>
    <t>KARNIKA</t>
  </si>
  <si>
    <t>Kapston Services Ltd</t>
  </si>
  <si>
    <t>KAPSTON</t>
  </si>
  <si>
    <t>Jenburkt Pharmaceuticals Ltd</t>
  </si>
  <si>
    <t>JENBURPH</t>
  </si>
  <si>
    <t>Cool Caps Industries Ltd</t>
  </si>
  <si>
    <t>COOLCAPS</t>
  </si>
  <si>
    <t>Systango Technologies Ltd</t>
  </si>
  <si>
    <t>SYSTANGO</t>
  </si>
  <si>
    <t>Aban Offshore Ltd</t>
  </si>
  <si>
    <t>ABAN</t>
  </si>
  <si>
    <t>Quest Capital Markets Ltd</t>
  </si>
  <si>
    <t>QUESTCAP</t>
  </si>
  <si>
    <t>Shree Rama Multi-Tech Ltd</t>
  </si>
  <si>
    <t>SHREERAMA</t>
  </si>
  <si>
    <t>RM Drip &amp; Sprinklers Systems Ltd</t>
  </si>
  <si>
    <t>RMDRIP</t>
  </si>
  <si>
    <t>Country Club Hospitality &amp; Holidays Ltd</t>
  </si>
  <si>
    <t>CCHHL</t>
  </si>
  <si>
    <t>Kerala Ayurveda Ltd</t>
  </si>
  <si>
    <t>KERALAYUR</t>
  </si>
  <si>
    <t>Alufluoride Ltd</t>
  </si>
  <si>
    <t>ALUFLUOR</t>
  </si>
  <si>
    <t>Esconet Technologies Ltd</t>
  </si>
  <si>
    <t>ESCONET</t>
  </si>
  <si>
    <t>Osia Hyper Retail Ltd</t>
  </si>
  <si>
    <t>OSIAHYPER</t>
  </si>
  <si>
    <t>Majestic Auto Ltd</t>
  </si>
  <si>
    <t>MAJESAUT</t>
  </si>
  <si>
    <t>Capital Trade Links Ltd</t>
  </si>
  <si>
    <t>CTL</t>
  </si>
  <si>
    <t>Plaza Wires Ltd</t>
  </si>
  <si>
    <t>PLAZACABLE</t>
  </si>
  <si>
    <t>Kay Cee Energy &amp; Infra Ltd</t>
  </si>
  <si>
    <t>KCEIL</t>
  </si>
  <si>
    <t>Shukra Pharmaceuticals Ltd</t>
  </si>
  <si>
    <t>SHUKRAPHAR</t>
  </si>
  <si>
    <t>Jasch Gauging Technologies Ltd</t>
  </si>
  <si>
    <t>JGTL</t>
  </si>
  <si>
    <t>Intense Technologies Ltd</t>
  </si>
  <si>
    <t>INTENTECH</t>
  </si>
  <si>
    <t>Euro India Fresh Foods Ltd</t>
  </si>
  <si>
    <t>EIFFL</t>
  </si>
  <si>
    <t>Star Housing Finance Ltd</t>
  </si>
  <si>
    <t>STARHFL</t>
  </si>
  <si>
    <t>Surani Steel Tubes Ltd</t>
  </si>
  <si>
    <t>SURANI</t>
  </si>
  <si>
    <t>GP Petroleums Ltd</t>
  </si>
  <si>
    <t>GULFPETRO</t>
  </si>
  <si>
    <t>Airan Ltd</t>
  </si>
  <si>
    <t>AIRAN</t>
  </si>
  <si>
    <t>Mangalam Organics Ltd</t>
  </si>
  <si>
    <t>MANORG</t>
  </si>
  <si>
    <t>Nippon India ETF Nifty Midcap 150</t>
  </si>
  <si>
    <t>MID150BEES</t>
  </si>
  <si>
    <t>Tiger Logistics (India) Ltd</t>
  </si>
  <si>
    <t>TIGERLOGS</t>
  </si>
  <si>
    <t>Coastal Corporation Ltd</t>
  </si>
  <si>
    <t>COASTCORP</t>
  </si>
  <si>
    <t>SKP Bearing Industries Ltd</t>
  </si>
  <si>
    <t>SKP</t>
  </si>
  <si>
    <t>Apollo Sindoori Hotels Ltd</t>
  </si>
  <si>
    <t>APOLSINHOT</t>
  </si>
  <si>
    <t>Sintercom India Ltd</t>
  </si>
  <si>
    <t>SINTERCOM</t>
  </si>
  <si>
    <t>UCAL Ltd</t>
  </si>
  <si>
    <t>UCAL</t>
  </si>
  <si>
    <t>Chavda Infra Ltd</t>
  </si>
  <si>
    <t>CHAVDA</t>
  </si>
  <si>
    <t>Emami Realty Ltd</t>
  </si>
  <si>
    <t>EMAMIREAL</t>
  </si>
  <si>
    <t>Surana Telecom and Power Ltd</t>
  </si>
  <si>
    <t>SURANAT&amp;P</t>
  </si>
  <si>
    <t>Manaksia Steels Ltd</t>
  </si>
  <si>
    <t>MANAKSTEEL</t>
  </si>
  <si>
    <t>Global Education Ltd</t>
  </si>
  <si>
    <t>GLOBAL</t>
  </si>
  <si>
    <t>Felix Industries Ltd</t>
  </si>
  <si>
    <t>FELIX</t>
  </si>
  <si>
    <t>Patels Airtemp (India) Ltd</t>
  </si>
  <si>
    <t>PATELSAI</t>
  </si>
  <si>
    <t>DJ Mediaprint &amp; Logistics Ltd</t>
  </si>
  <si>
    <t>DJML</t>
  </si>
  <si>
    <t>Bhagyanagar India Ltd</t>
  </si>
  <si>
    <t>BHAGYANGR</t>
  </si>
  <si>
    <t>Shyam Century Ferrous Ltd</t>
  </si>
  <si>
    <t>SHYAMCENT</t>
  </si>
  <si>
    <t>Purv Flexipack Ltd</t>
  </si>
  <si>
    <t>PURVFLEXI</t>
  </si>
  <si>
    <t>Suyog Gurbaxani Funicular Ropeways Ltd</t>
  </si>
  <si>
    <t>SGFRL</t>
  </si>
  <si>
    <t>Keltech Energies Ltd</t>
  </si>
  <si>
    <t>KELENRG</t>
  </si>
  <si>
    <t>Pasupati Acrylon Ltd</t>
  </si>
  <si>
    <t>PASUPTAC</t>
  </si>
  <si>
    <t>K2 Infragen Ltd</t>
  </si>
  <si>
    <t>K2INFRA</t>
  </si>
  <si>
    <t>Rajnish Wellness Ltd</t>
  </si>
  <si>
    <t>RAJNISH</t>
  </si>
  <si>
    <t>Proventus Agrocom Ltd</t>
  </si>
  <si>
    <t>PROV</t>
  </si>
  <si>
    <t>AVP Infracon Ltd</t>
  </si>
  <si>
    <t>AVPINFRA</t>
  </si>
  <si>
    <t>Mangalam Worldwide Ltd</t>
  </si>
  <si>
    <t>MWL</t>
  </si>
  <si>
    <t>Triton Valves Ltd</t>
  </si>
  <si>
    <t>TRITONV</t>
  </si>
  <si>
    <t>Lehar Footwears Ltd</t>
  </si>
  <si>
    <t>LEHAR</t>
  </si>
  <si>
    <t>Le Merite Exports Ltd</t>
  </si>
  <si>
    <t>LEMERITE</t>
  </si>
  <si>
    <t>Aditya BSL Gold ETF</t>
  </si>
  <si>
    <t>BSLGOLDETF</t>
  </si>
  <si>
    <t>Umang Dairies Ltd</t>
  </si>
  <si>
    <t>UMANGDAIRY</t>
  </si>
  <si>
    <t>Exhicon Events Media Solutions Ltd</t>
  </si>
  <si>
    <t>EXHICON</t>
  </si>
  <si>
    <t>Zodiac Clothing Company Ltd</t>
  </si>
  <si>
    <t>ZODIACLOTH</t>
  </si>
  <si>
    <t>Vintron Informatics Ltd</t>
  </si>
  <si>
    <t>VINTRON</t>
  </si>
  <si>
    <t>Vaarad Ventures Ltd</t>
  </si>
  <si>
    <t>VAARAD</t>
  </si>
  <si>
    <t>Vijay Solvex Ltd</t>
  </si>
  <si>
    <t>VIJSOLX</t>
  </si>
  <si>
    <t>Aries Agro Ltd (CN)</t>
  </si>
  <si>
    <t>ARIES</t>
  </si>
  <si>
    <t>Talbros Engineering Ltd</t>
  </si>
  <si>
    <t>TALBROSENG</t>
  </si>
  <si>
    <t>Asian Hotels (North) Ltd</t>
  </si>
  <si>
    <t>ASIANHOTNR</t>
  </si>
  <si>
    <t>Modi Naturals Ltd</t>
  </si>
  <si>
    <t>MODINATUR</t>
  </si>
  <si>
    <t>Royal India Corporation Ltd</t>
  </si>
  <si>
    <t>ROYALIND</t>
  </si>
  <si>
    <t>Competent Automobiles Company Ltd</t>
  </si>
  <si>
    <t>COMPEAU</t>
  </si>
  <si>
    <t>Jay Shree Tea and Industries Ltd</t>
  </si>
  <si>
    <t>JAYSREETEA</t>
  </si>
  <si>
    <t>Shri Keshav Cements and Infra Ltd</t>
  </si>
  <si>
    <t>SKCIL</t>
  </si>
  <si>
    <t>ELGI Rubber Co Ltd</t>
  </si>
  <si>
    <t>ELGIRUBCO</t>
  </si>
  <si>
    <t>Chemcrux Enterprises Ltd</t>
  </si>
  <si>
    <t>CHEMCRUX</t>
  </si>
  <si>
    <t>Trident Lifeline Ltd</t>
  </si>
  <si>
    <t>TLL</t>
  </si>
  <si>
    <t>Waterbase Ltd</t>
  </si>
  <si>
    <t>WATERBASE</t>
  </si>
  <si>
    <t>Kalyani Cast-Tech Ltd</t>
  </si>
  <si>
    <t>KALYANI</t>
  </si>
  <si>
    <t>Il&amp;Fs Engineering and Construction Company Ltd</t>
  </si>
  <si>
    <t>IL&amp;FSENGG</t>
  </si>
  <si>
    <t>BGR Energy Systems Ltd</t>
  </si>
  <si>
    <t>BGRENERGY</t>
  </si>
  <si>
    <t>Emmforce Autotech Ltd</t>
  </si>
  <si>
    <t>EMMFORCE</t>
  </si>
  <si>
    <t>A2z Infra Engineering Ltd</t>
  </si>
  <si>
    <t>A2ZINFRA</t>
  </si>
  <si>
    <t>Rama Phosphates Ltd</t>
  </si>
  <si>
    <t>RAMAPHO</t>
  </si>
  <si>
    <t>Virinchi Ltd</t>
  </si>
  <si>
    <t>VIRINCHI</t>
  </si>
  <si>
    <t>Sejal Glass Ltd</t>
  </si>
  <si>
    <t>SEJALLTD</t>
  </si>
  <si>
    <t>SBEC Sugar Ltd</t>
  </si>
  <si>
    <t>SBECSUG</t>
  </si>
  <si>
    <t>Megastar Foods Ltd</t>
  </si>
  <si>
    <t>MEGASTAR</t>
  </si>
  <si>
    <t>Hindustan Organic Chemicals Ltd</t>
  </si>
  <si>
    <t>HOCL</t>
  </si>
  <si>
    <t>Graviss Hospitality Ltd</t>
  </si>
  <si>
    <t>GRAVISSHO</t>
  </si>
  <si>
    <t>Droneacharya Aerial Innovations Ltd</t>
  </si>
  <si>
    <t>DRONACHRYA</t>
  </si>
  <si>
    <t>Atlantaa Ltd</t>
  </si>
  <si>
    <t>ATLANTAA</t>
  </si>
  <si>
    <t>Panchsheel Organics Ltd</t>
  </si>
  <si>
    <t>PANCHSHEEL</t>
  </si>
  <si>
    <t>Murudeshwar Ceramics Ltd</t>
  </si>
  <si>
    <t>MURUDCERA</t>
  </si>
  <si>
    <t>Nila Spaces Ltd</t>
  </si>
  <si>
    <t>NILASPACES</t>
  </si>
  <si>
    <t>Lancor Holdings Ltd</t>
  </si>
  <si>
    <t>LANCORHOL</t>
  </si>
  <si>
    <t>Rockingdeals Circular Economy Ltd</t>
  </si>
  <si>
    <t>ROCKINGDCE</t>
  </si>
  <si>
    <t>Essen Speciality Films Ltd</t>
  </si>
  <si>
    <t>ESFL</t>
  </si>
  <si>
    <t>DEV Information Technology Ltd</t>
  </si>
  <si>
    <t>DEVIT</t>
  </si>
  <si>
    <t>GEE Ltd</t>
  </si>
  <si>
    <t>GEE</t>
  </si>
  <si>
    <t>Avonmore Capital &amp; Management Services Ltd</t>
  </si>
  <si>
    <t>AVONMORE</t>
  </si>
  <si>
    <t>Ruchi Infrastructure Ltd</t>
  </si>
  <si>
    <t>RUCHINFRA</t>
  </si>
  <si>
    <t>Jhaveri Credits and Capital Ltd</t>
  </si>
  <si>
    <t>JHACC</t>
  </si>
  <si>
    <t>Variman Global Enterprises Ltd</t>
  </si>
  <si>
    <t>VARIMAN</t>
  </si>
  <si>
    <t>RKEC Projects Ltd</t>
  </si>
  <si>
    <t>RKEC</t>
  </si>
  <si>
    <t>Alphageo (India) Ltd</t>
  </si>
  <si>
    <t>ALPHAGEO</t>
  </si>
  <si>
    <t>Sumit Woods Ltd</t>
  </si>
  <si>
    <t>SUMIT</t>
  </si>
  <si>
    <t>Scan Steels Ltd</t>
  </si>
  <si>
    <t>SCANSTL</t>
  </si>
  <si>
    <t>Fluidomat Ltd</t>
  </si>
  <si>
    <t>FLUIDOM</t>
  </si>
  <si>
    <t>Digikore Studios Ltd</t>
  </si>
  <si>
    <t>DIGIKORE</t>
  </si>
  <si>
    <t>Apollo Finvest (India) Ltd</t>
  </si>
  <si>
    <t>APOLLOFI</t>
  </si>
  <si>
    <t>Magnum Ventures Ltd</t>
  </si>
  <si>
    <t>MAGNUM</t>
  </si>
  <si>
    <t>Indian Toners &amp; Developers Ltd</t>
  </si>
  <si>
    <t>INDTONER</t>
  </si>
  <si>
    <t>India Finsec Ltd</t>
  </si>
  <si>
    <t>IFINSEC</t>
  </si>
  <si>
    <t>Multibase India Ltd</t>
  </si>
  <si>
    <t>MULTIBASE</t>
  </si>
  <si>
    <t>Goyal Salt Ltd</t>
  </si>
  <si>
    <t>GOYALSALT</t>
  </si>
  <si>
    <t>Comfort Intech Ltd</t>
  </si>
  <si>
    <t>COMFINTE</t>
  </si>
  <si>
    <t>Gujarat Apollo Industries Ltd</t>
  </si>
  <si>
    <t>GUJAPOLLO</t>
  </si>
  <si>
    <t>Bannari Amman Spinning Mills Ltd</t>
  </si>
  <si>
    <t>BASML</t>
  </si>
  <si>
    <t>NDL Ventures Ltd</t>
  </si>
  <si>
    <t>NDLVENTURE</t>
  </si>
  <si>
    <t>Vadilal Enterprises Ltd</t>
  </si>
  <si>
    <t>VADILENT</t>
  </si>
  <si>
    <t>Axis Gold ETF</t>
  </si>
  <si>
    <t>AXISGOLD</t>
  </si>
  <si>
    <t>Sadhav Shipping Ltd</t>
  </si>
  <si>
    <t>SADHAV</t>
  </si>
  <si>
    <t>Globus Power Generation Ltd</t>
  </si>
  <si>
    <t>GLOBUSCON</t>
  </si>
  <si>
    <t>Crayons Advertising Ltd</t>
  </si>
  <si>
    <t>CRAYONS</t>
  </si>
  <si>
    <t>Cords Cable Industries Ltd</t>
  </si>
  <si>
    <t>CORDSCABLE</t>
  </si>
  <si>
    <t>Indian Terrain Fashions Ltd</t>
  </si>
  <si>
    <t>INDTERRAIN</t>
  </si>
  <si>
    <t>Madhav Infra Projects Ltd</t>
  </si>
  <si>
    <t>MADHAVIPL</t>
  </si>
  <si>
    <t>Infinium Pharmachem Ltd</t>
  </si>
  <si>
    <t>INFINIUM</t>
  </si>
  <si>
    <t>Medico Remedies Ltd</t>
  </si>
  <si>
    <t>MEDICO</t>
  </si>
  <si>
    <t>Uday Jewellery Industries Ltd</t>
  </si>
  <si>
    <t>UDAYJEW</t>
  </si>
  <si>
    <t>Smartlink Holdings Ltd</t>
  </si>
  <si>
    <t>SMARTLINK</t>
  </si>
  <si>
    <t>Gennex Laboratories Ltd</t>
  </si>
  <si>
    <t>GENNEX</t>
  </si>
  <si>
    <t>Inflame Appliances Ltd</t>
  </si>
  <si>
    <t>INFLAME</t>
  </si>
  <si>
    <t>Omax Autos Ltd</t>
  </si>
  <si>
    <t>OMAXAUTO</t>
  </si>
  <si>
    <t>Crown Lifters Ltd</t>
  </si>
  <si>
    <t>CROWN</t>
  </si>
  <si>
    <t>Rudrabhishek Enterprises Ltd</t>
  </si>
  <si>
    <t>REPL</t>
  </si>
  <si>
    <t>Kanoria Energy &amp; Infrastructure Limited</t>
  </si>
  <si>
    <t>KEIL</t>
  </si>
  <si>
    <t>Tirupati Forge Ltd</t>
  </si>
  <si>
    <t>TIRUPATIFL</t>
  </si>
  <si>
    <t>Naga Dhunseri Group Ltd</t>
  </si>
  <si>
    <t>NDGL</t>
  </si>
  <si>
    <t>Rane Engine Valve Ltd</t>
  </si>
  <si>
    <t>RANEENGINE</t>
  </si>
  <si>
    <t>Goldstar Power Ltd</t>
  </si>
  <si>
    <t>GOLDSTAR</t>
  </si>
  <si>
    <t>Vishwaraj Sugar Industries Ltd</t>
  </si>
  <si>
    <t>VISHWARAJ</t>
  </si>
  <si>
    <t>Investment &amp; Precision Castings Ltd</t>
  </si>
  <si>
    <t>INVPRECQ</t>
  </si>
  <si>
    <t>KPT Industries Ltd</t>
  </si>
  <si>
    <t>KPT</t>
  </si>
  <si>
    <t>Nitiraj Engineers Ltd</t>
  </si>
  <si>
    <t>NITIRAJ</t>
  </si>
  <si>
    <t>Prime Industries Ltd</t>
  </si>
  <si>
    <t>PRIMIND</t>
  </si>
  <si>
    <t>Commercial Syn Bags Ltd</t>
  </si>
  <si>
    <t>COMSYN</t>
  </si>
  <si>
    <t>Z-Tech (India) Ltd</t>
  </si>
  <si>
    <t>ZTECH</t>
  </si>
  <si>
    <t>Pil Italica Lifestyle Ltd</t>
  </si>
  <si>
    <t>PILITA</t>
  </si>
  <si>
    <t>Shri Dinesh Mills Ltd</t>
  </si>
  <si>
    <t>SHRIDINE</t>
  </si>
  <si>
    <t>South West Pinnacle Exploration Ltd</t>
  </si>
  <si>
    <t>SOUTHWEST</t>
  </si>
  <si>
    <t>Take Solutions Ltd</t>
  </si>
  <si>
    <t>TAKE</t>
  </si>
  <si>
    <t>ABM Knowledgeware Ltd</t>
  </si>
  <si>
    <t>ABMKNO</t>
  </si>
  <si>
    <t>McLeod Russel India Ltd</t>
  </si>
  <si>
    <t>MCLEODRUSS</t>
  </si>
  <si>
    <t>Shree Rama Newsprint Ltd</t>
  </si>
  <si>
    <t>RAMANEWS</t>
  </si>
  <si>
    <t>Seacoast Shipping Services Ltd</t>
  </si>
  <si>
    <t>SEACOAST</t>
  </si>
  <si>
    <t>Maral Overseas Ltd</t>
  </si>
  <si>
    <t>MARALOVER</t>
  </si>
  <si>
    <t>Baheti Recycling Industries Ltd</t>
  </si>
  <si>
    <t>BAHETI</t>
  </si>
  <si>
    <t>North Eastern Carrying Corporation Ltd</t>
  </si>
  <si>
    <t>NECCLTD</t>
  </si>
  <si>
    <t>Bhatia Communications &amp; Retail (India) Ltd</t>
  </si>
  <si>
    <t>BHATIA</t>
  </si>
  <si>
    <t>Rox Hi-Tech Ltd</t>
  </si>
  <si>
    <t>ROXHITECH</t>
  </si>
  <si>
    <t>Premier Roadlines Ltd</t>
  </si>
  <si>
    <t>PRLIND</t>
  </si>
  <si>
    <t>Inventure Growth &amp; Securities Ltd</t>
  </si>
  <si>
    <t>INVENTURE</t>
  </si>
  <si>
    <t>Axis Nifty AAA Bond Plus SDL Apr 2026 50:50 ETF</t>
  </si>
  <si>
    <t>AXISBPSETF</t>
  </si>
  <si>
    <t>Lords Chloro Alkali Ltd</t>
  </si>
  <si>
    <t>LORDSCHLO</t>
  </si>
  <si>
    <t>Jay Ushin Ltd</t>
  </si>
  <si>
    <t>JAYUSH</t>
  </si>
  <si>
    <t>Ceenik Exports (India) Ltd</t>
  </si>
  <si>
    <t>CEENIK</t>
  </si>
  <si>
    <t>POCL Enterprises Ltd</t>
  </si>
  <si>
    <t>POEL</t>
  </si>
  <si>
    <t>Canarys Automations Ltd</t>
  </si>
  <si>
    <t>CANARYS</t>
  </si>
  <si>
    <t>Global Vectra Helicorp Ltd</t>
  </si>
  <si>
    <t>GLOBALVECT</t>
  </si>
  <si>
    <t>P.E. Analytics Ltd</t>
  </si>
  <si>
    <t>PROPEQUITY</t>
  </si>
  <si>
    <t>PPAP Automotive Ltd</t>
  </si>
  <si>
    <t>PPAP</t>
  </si>
  <si>
    <t>Shradha Infraprojects Ltd</t>
  </si>
  <si>
    <t>SHRADHA</t>
  </si>
  <si>
    <t>Par Drugs and Chemicals Ltd</t>
  </si>
  <si>
    <t>PAR</t>
  </si>
  <si>
    <t>Generic Engineering Construction and Projects Ltd</t>
  </si>
  <si>
    <t>GENCON</t>
  </si>
  <si>
    <t>Visa Steel Ltd</t>
  </si>
  <si>
    <t>VISASTEEL</t>
  </si>
  <si>
    <t>Bambino Agro Industries Ltd</t>
  </si>
  <si>
    <t>BAMBINO</t>
  </si>
  <si>
    <t>Navkar Urbanstructure Ltd</t>
  </si>
  <si>
    <t>NAVKAR</t>
  </si>
  <si>
    <t>Maagh Advertising and Marketing Services Ltd</t>
  </si>
  <si>
    <t>MAAGHADV</t>
  </si>
  <si>
    <t>Evexia Lifecare Ltd</t>
  </si>
  <si>
    <t>EVEXIA</t>
  </si>
  <si>
    <t>Sundaram Brake Linings Ltd</t>
  </si>
  <si>
    <t>SUNDRMBRAK</t>
  </si>
  <si>
    <t>Captain Polyplast Ltd</t>
  </si>
  <si>
    <t>CPL</t>
  </si>
  <si>
    <t>Mercantile Ventures Ltd</t>
  </si>
  <si>
    <t>MERCANTILE</t>
  </si>
  <si>
    <t>Indo Thai Securities Ltd</t>
  </si>
  <si>
    <t>INDOTHAI</t>
  </si>
  <si>
    <t>Kaka Industries Ltd</t>
  </si>
  <si>
    <t>KAKA</t>
  </si>
  <si>
    <t>Natural Capsules Ltd</t>
  </si>
  <si>
    <t>NATCAPSUQ</t>
  </si>
  <si>
    <t>Trejhara Solutions Ltd</t>
  </si>
  <si>
    <t>TREJHARA</t>
  </si>
  <si>
    <t>UMA Exports Ltd</t>
  </si>
  <si>
    <t>UMAEXPORTS</t>
  </si>
  <si>
    <t>Mirae Asset Nifty 50 ETF</t>
  </si>
  <si>
    <t>NIFTYETF</t>
  </si>
  <si>
    <t>Bemco Hydraulics Ltd</t>
  </si>
  <si>
    <t>BEMHY</t>
  </si>
  <si>
    <t>Alphalogic Industries Ltd</t>
  </si>
  <si>
    <t>ALPHAIND</t>
  </si>
  <si>
    <t>Duroply Industries Ltd</t>
  </si>
  <si>
    <t>DUROPLY</t>
  </si>
  <si>
    <t>Welspun Investments and Commercials Ltd</t>
  </si>
  <si>
    <t>WELINV</t>
  </si>
  <si>
    <t>Anlon Technology Solutions Ltd</t>
  </si>
  <si>
    <t>ANLON</t>
  </si>
  <si>
    <t>Zee Learn Ltd</t>
  </si>
  <si>
    <t>ZEELEARN</t>
  </si>
  <si>
    <t>Shri Venkatesh Refineries Ltd</t>
  </si>
  <si>
    <t>SVRL</t>
  </si>
  <si>
    <t>A B Infrabuild Ltd</t>
  </si>
  <si>
    <t>ABINFRA</t>
  </si>
  <si>
    <t>Aashka Hospitals Ltd</t>
  </si>
  <si>
    <t>AASHKA</t>
  </si>
  <si>
    <t>Veer Global Infraconstruction Ltd</t>
  </si>
  <si>
    <t>VGIL</t>
  </si>
  <si>
    <t>SAB Industries Ltd</t>
  </si>
  <si>
    <t>SAB</t>
  </si>
  <si>
    <t>Thomas Scott (India) Ltd</t>
  </si>
  <si>
    <t>THOMASCOTT</t>
  </si>
  <si>
    <t>On Door Concepts Ltd</t>
  </si>
  <si>
    <t>ONDOOR</t>
  </si>
  <si>
    <t>Retail - Online</t>
  </si>
  <si>
    <t>Loyal Textile Mills Ltd</t>
  </si>
  <si>
    <t>LOYALTEX</t>
  </si>
  <si>
    <t>Mason Infratech Ltd</t>
  </si>
  <si>
    <t>MASON</t>
  </si>
  <si>
    <t>E Factor Experiences Ltd</t>
  </si>
  <si>
    <t>EFACTOR</t>
  </si>
  <si>
    <t>LGB Forge Ltd</t>
  </si>
  <si>
    <t>LGBFORGE</t>
  </si>
  <si>
    <t>Robust Hotels Ltd</t>
  </si>
  <si>
    <t>RHL</t>
  </si>
  <si>
    <t>RRIL Ltd</t>
  </si>
  <si>
    <t>RRIL</t>
  </si>
  <si>
    <t>Aaron Industries Ltd</t>
  </si>
  <si>
    <t>AARON</t>
  </si>
  <si>
    <t>Sudarshan Pharma Industries Ltd</t>
  </si>
  <si>
    <t>SUDARSHAN</t>
  </si>
  <si>
    <t>MK Exim (India) Ltd</t>
  </si>
  <si>
    <t>MKEXIM</t>
  </si>
  <si>
    <t>VTM Ltd</t>
  </si>
  <si>
    <t>VTMLTD</t>
  </si>
  <si>
    <t>Mangalam Seeds Ltd</t>
  </si>
  <si>
    <t>MSL</t>
  </si>
  <si>
    <t>Amba Enterprises Ltd</t>
  </si>
  <si>
    <t>AEL</t>
  </si>
  <si>
    <t>Caspian Corporate Services Ltd</t>
  </si>
  <si>
    <t>CASPIAN</t>
  </si>
  <si>
    <t>Hindcon Chemicals Ltd</t>
  </si>
  <si>
    <t>HINDCON</t>
  </si>
  <si>
    <t>VETO Switch Gears And Cables Ltd</t>
  </si>
  <si>
    <t>VETO</t>
  </si>
  <si>
    <t>Chatha Foods Ltd</t>
  </si>
  <si>
    <t>CHATHA</t>
  </si>
  <si>
    <t>Starteck Finance Ltd</t>
  </si>
  <si>
    <t>STARTECK</t>
  </si>
  <si>
    <t>Compucom Software Ltd</t>
  </si>
  <si>
    <t>COMPUSOFT</t>
  </si>
  <si>
    <t>India Gelatine &amp; Chemicals Ltd</t>
  </si>
  <si>
    <t>INDGELA</t>
  </si>
  <si>
    <t>Sona Machinery Ltd</t>
  </si>
  <si>
    <t>SONAMAC</t>
  </si>
  <si>
    <t>Ravinder Heights Ltd</t>
  </si>
  <si>
    <t>RVHL</t>
  </si>
  <si>
    <t>Konstelec Engineers Ltd</t>
  </si>
  <si>
    <t>KONSTELEC</t>
  </si>
  <si>
    <t>Chemtech Industrial Valves Ltd</t>
  </si>
  <si>
    <t>CHEMTECH</t>
  </si>
  <si>
    <t>Star Delta Transformers Ltd</t>
  </si>
  <si>
    <t>STARDELTA</t>
  </si>
  <si>
    <t>DCG Cables &amp; Wires Ltd</t>
  </si>
  <si>
    <t>DCG</t>
  </si>
  <si>
    <t>Nureca Ltd</t>
  </si>
  <si>
    <t>NURECA</t>
  </si>
  <si>
    <t>Paragon Fine &amp; Speciality Chemical Ltd</t>
  </si>
  <si>
    <t>PARAGON</t>
  </si>
  <si>
    <t>Akanksha Power and Infrastructure Ltd</t>
  </si>
  <si>
    <t>AKANKSHA</t>
  </si>
  <si>
    <t>Electrical Components &amp; Equipment</t>
  </si>
  <si>
    <t>Maruti Infrastructure Ltd</t>
  </si>
  <si>
    <t>MAINFRA</t>
  </si>
  <si>
    <t>ASI Industries Ltd</t>
  </si>
  <si>
    <t>ASIIL</t>
  </si>
  <si>
    <t>Purple Finance Ltd</t>
  </si>
  <si>
    <t>PURPLEFIN</t>
  </si>
  <si>
    <t>Prithvi Exchange (India) Ltd</t>
  </si>
  <si>
    <t>PRITHVIEXCH</t>
  </si>
  <si>
    <t>Brahmaputra Infrastructure Ltd</t>
  </si>
  <si>
    <t>BRAHMINFRA</t>
  </si>
  <si>
    <t>CAPTAIN PIPES Ltd</t>
  </si>
  <si>
    <t>CAPPIPES</t>
  </si>
  <si>
    <t>Ashapuri Gold Ornament Ltd</t>
  </si>
  <si>
    <t>AGOL</t>
  </si>
  <si>
    <t>Rajasthan Gases Ltd</t>
  </si>
  <si>
    <t>RAJGASES</t>
  </si>
  <si>
    <t>Available Finance Ltd</t>
  </si>
  <si>
    <t>AVAILFC</t>
  </si>
  <si>
    <t>Sunshine Capital Ltd</t>
  </si>
  <si>
    <t>SCL</t>
  </si>
  <si>
    <t>Empower India Ltd</t>
  </si>
  <si>
    <t>EMPOWER</t>
  </si>
  <si>
    <t>Shree Ajit Pulp and Paper Ltd</t>
  </si>
  <si>
    <t>SAPPL</t>
  </si>
  <si>
    <t>Sayaji Hotels (Pune) Ltd</t>
  </si>
  <si>
    <t>SHPLPUNE</t>
  </si>
  <si>
    <t>Neelamalai Agro Industries Ltd</t>
  </si>
  <si>
    <t>NEAGI</t>
  </si>
  <si>
    <t>Somi Conveyor Beltings Ltd</t>
  </si>
  <si>
    <t>SOMICONVEY</t>
  </si>
  <si>
    <t>G M Polyplast Ltd</t>
  </si>
  <si>
    <t>GMPL</t>
  </si>
  <si>
    <t>Prime Fresh Ltd</t>
  </si>
  <si>
    <t>PRIMEFRESH</t>
  </si>
  <si>
    <t>Sicagen India Ltd</t>
  </si>
  <si>
    <t>SICAGEN</t>
  </si>
  <si>
    <t>Pmc Fincorp Ltd</t>
  </si>
  <si>
    <t>PMCFIN</t>
  </si>
  <si>
    <t>Nirman Agri Genetics Ltd</t>
  </si>
  <si>
    <t>NIRMAN</t>
  </si>
  <si>
    <t>Bhilwara Technical Textiles Ltd</t>
  </si>
  <si>
    <t>BTTL</t>
  </si>
  <si>
    <t>Lagnam Spintex Ltd</t>
  </si>
  <si>
    <t>LAGNAM</t>
  </si>
  <si>
    <t>National Plastic Technologies Ltd</t>
  </si>
  <si>
    <t>NATPLASTI</t>
  </si>
  <si>
    <t>Brady And Morris Engineering Co Ltd</t>
  </si>
  <si>
    <t>BRADYM</t>
  </si>
  <si>
    <t>Shree Vasu Logistics Ltd</t>
  </si>
  <si>
    <t>SVLL</t>
  </si>
  <si>
    <t>Sarthak Metals Ltd</t>
  </si>
  <si>
    <t>SMLT</t>
  </si>
  <si>
    <t>CWD Limited</t>
  </si>
  <si>
    <t>CWD</t>
  </si>
  <si>
    <t>Ginni Filaments Ltd</t>
  </si>
  <si>
    <t>GINNIFILA</t>
  </si>
  <si>
    <t>Jaysynth Orgochem Ltd</t>
  </si>
  <si>
    <t>JDORGOCHEM</t>
  </si>
  <si>
    <t>Vipul Organics Ltd</t>
  </si>
  <si>
    <t>VIPULORG</t>
  </si>
  <si>
    <t>SMS Lifesciences India Ltd</t>
  </si>
  <si>
    <t>SMSLIFE</t>
  </si>
  <si>
    <t>RDB Realty &amp; Infrastructure Ltd</t>
  </si>
  <si>
    <t>RDBRIL</t>
  </si>
  <si>
    <t>Equippp Social Impact Technologies Ltd</t>
  </si>
  <si>
    <t>EQUIPPP</t>
  </si>
  <si>
    <t xml:space="preserve"> IT Services &amp; Consulting</t>
  </si>
  <si>
    <t>Bimetal Bearings Ltd</t>
  </si>
  <si>
    <t>BIMETAL</t>
  </si>
  <si>
    <t>Dindigul Farm Product Ltd</t>
  </si>
  <si>
    <t>DFPL</t>
  </si>
  <si>
    <t>IL&amp;FS Transportation Networks Ltd</t>
  </si>
  <si>
    <t>IL&amp;FSTRANS</t>
  </si>
  <si>
    <t>Raghuvansh Agrofarms Ltd</t>
  </si>
  <si>
    <t>RAFL</t>
  </si>
  <si>
    <t>Zeal Global Services Ltd</t>
  </si>
  <si>
    <t>ZEAL</t>
  </si>
  <si>
    <t>Aurangabad Distillery Ltd</t>
  </si>
  <si>
    <t>AURDIS</t>
  </si>
  <si>
    <t>Maximus International Ltd</t>
  </si>
  <si>
    <t>MAXIMUS</t>
  </si>
  <si>
    <t>Tips Films Ltd</t>
  </si>
  <si>
    <t>TIPSFILMS</t>
  </si>
  <si>
    <t>Infollion Research Services Ltd</t>
  </si>
  <si>
    <t>INFOLLION</t>
  </si>
  <si>
    <t>T T Ltd</t>
  </si>
  <si>
    <t>TTL</t>
  </si>
  <si>
    <t>Yash Optics &amp; Lens Ltd</t>
  </si>
  <si>
    <t>YASHOPTICS</t>
  </si>
  <si>
    <t>Tembo Global Industries Ltd</t>
  </si>
  <si>
    <t>TEMBO</t>
  </si>
  <si>
    <t>delaPlex Ltd</t>
  </si>
  <si>
    <t>DELAPLEX</t>
  </si>
  <si>
    <t>Paul Merchants Ltd</t>
  </si>
  <si>
    <t>PML</t>
  </si>
  <si>
    <t>Rajshree Sugars &amp; Chemicals Ltd</t>
  </si>
  <si>
    <t>RAJSREESUG</t>
  </si>
  <si>
    <t>Cambridge Technology Enterprises Ltd</t>
  </si>
  <si>
    <t>CTE</t>
  </si>
  <si>
    <t>Confidence Futuristic Energetech Ltd</t>
  </si>
  <si>
    <t>CFEL</t>
  </si>
  <si>
    <t>Arham Technologies Ltd</t>
  </si>
  <si>
    <t>ARHAM</t>
  </si>
  <si>
    <t>G G Engineering Ltd</t>
  </si>
  <si>
    <t>GGENG</t>
  </si>
  <si>
    <t>Pune E - Stock Broking Ltd</t>
  </si>
  <si>
    <t>PESB</t>
  </si>
  <si>
    <t>Captain Technocast Ltd</t>
  </si>
  <si>
    <t>CTCL</t>
  </si>
  <si>
    <t>Coral Laboratories Ltd</t>
  </si>
  <si>
    <t>CORALAB</t>
  </si>
  <si>
    <t>Modi Rubber Ltd</t>
  </si>
  <si>
    <t>MODIRUBBER</t>
  </si>
  <si>
    <t>Lloyds Luxuries Ltd</t>
  </si>
  <si>
    <t>LLOYDS</t>
  </si>
  <si>
    <t>KCK Industries Ltd</t>
  </si>
  <si>
    <t>KCK</t>
  </si>
  <si>
    <t>Super House Ltd</t>
  </si>
  <si>
    <t>SUPERHOUSE</t>
  </si>
  <si>
    <t>Sharda Ispat Ltd</t>
  </si>
  <si>
    <t>SHRDAIS</t>
  </si>
  <si>
    <t>Rajshree Polypack Ltd</t>
  </si>
  <si>
    <t>RPPL</t>
  </si>
  <si>
    <t>Kimia Biosciences Ltd</t>
  </si>
  <si>
    <t>KIMIABL</t>
  </si>
  <si>
    <t>Denis Chem Lab Ltd</t>
  </si>
  <si>
    <t>DENISCHEM</t>
  </si>
  <si>
    <t>Nettlinx Ltd</t>
  </si>
  <si>
    <t>NETTLINX</t>
  </si>
  <si>
    <t>Indrayani Biotech Ltd</t>
  </si>
  <si>
    <t>INDRANIB</t>
  </si>
  <si>
    <t>RDB Rasayans Ltd</t>
  </si>
  <si>
    <t>RDBRL</t>
  </si>
  <si>
    <t>Mangal Credit and Fincorp Ltd</t>
  </si>
  <si>
    <t>MANCREDIT</t>
  </si>
  <si>
    <t>Swastika Investmart Ltd</t>
  </si>
  <si>
    <t>SWASTIKA</t>
  </si>
  <si>
    <t>Standard Capital Markets Ltd</t>
  </si>
  <si>
    <t>STANCAP</t>
  </si>
  <si>
    <t>Supreme Infrastructure India Ltd</t>
  </si>
  <si>
    <t>SUPREMEINF</t>
  </si>
  <si>
    <t>Panasonic Carbon India Co Ltd</t>
  </si>
  <si>
    <t>PANCARBON</t>
  </si>
  <si>
    <t>Regis Industries Ltd</t>
  </si>
  <si>
    <t>REGIS</t>
  </si>
  <si>
    <t>PG Foils Ltd</t>
  </si>
  <si>
    <t>PGFOILQ</t>
  </si>
  <si>
    <t>Ajanta Soya Ltd</t>
  </si>
  <si>
    <t>AJANTSOY</t>
  </si>
  <si>
    <t>Aksharchem (India) Ltd</t>
  </si>
  <si>
    <t>AKSHARCHEM</t>
  </si>
  <si>
    <t>LA Tim Metal &amp; Industries Ltd</t>
  </si>
  <si>
    <t>LATIMMETAL</t>
  </si>
  <si>
    <t>SBI Nifty Bank ETF</t>
  </si>
  <si>
    <t>SETFNIFBK</t>
  </si>
  <si>
    <t>Shri Bajrang Alliance Ltd</t>
  </si>
  <si>
    <t>SHBAJRG</t>
  </si>
  <si>
    <t>Vardhman Polytex Ltd</t>
  </si>
  <si>
    <t>VARDMNPOLY</t>
  </si>
  <si>
    <t>Rulka Electricals Ltd</t>
  </si>
  <si>
    <t>RULKA</t>
  </si>
  <si>
    <t>Sanjivani Paranteral Ltd</t>
  </si>
  <si>
    <t>SANJIVIN</t>
  </si>
  <si>
    <t>GSS Infotech Ltd</t>
  </si>
  <si>
    <t>GSS</t>
  </si>
  <si>
    <t>Vital Chemtech Ltd</t>
  </si>
  <si>
    <t>VITAL</t>
  </si>
  <si>
    <t>AMJ Land Holdings Ltd</t>
  </si>
  <si>
    <t>AMJLAND</t>
  </si>
  <si>
    <t>Signet Industries Ltd</t>
  </si>
  <si>
    <t>SIGIND</t>
  </si>
  <si>
    <t>Sanmit Infra Ltd</t>
  </si>
  <si>
    <t>SANINFRA</t>
  </si>
  <si>
    <t>Rungta Irrigation Ltd</t>
  </si>
  <si>
    <t>RUNGTAIR</t>
  </si>
  <si>
    <t>GVP Infotech Ltd</t>
  </si>
  <si>
    <t>GVPTECH</t>
  </si>
  <si>
    <t>Divine Power Energy Ltd</t>
  </si>
  <si>
    <t>DPEL</t>
  </si>
  <si>
    <t>Shree Osfm E-Mobility Ltd</t>
  </si>
  <si>
    <t>SHREEOSFM</t>
  </si>
  <si>
    <t>JSL Industries Ltd</t>
  </si>
  <si>
    <t>JSLINDL</t>
  </si>
  <si>
    <t>Sylvan Plyboard (India) Ltd</t>
  </si>
  <si>
    <t>SYLVANPLY</t>
  </si>
  <si>
    <t>Narmada Gelatines Ltd</t>
  </si>
  <si>
    <t>SHAWGELTIN</t>
  </si>
  <si>
    <t>Diksat Transworld Ltd</t>
  </si>
  <si>
    <t>DIKSAT</t>
  </si>
  <si>
    <t>Shiva Texyarn Ltd</t>
  </si>
  <si>
    <t>SHIVATEX</t>
  </si>
  <si>
    <t>ICICI Prudential Nifty 100 Low Vol 30 ETF</t>
  </si>
  <si>
    <t>LOWVOLIETF</t>
  </si>
  <si>
    <t>Halder Venture Ltd</t>
  </si>
  <si>
    <t>HALDER</t>
  </si>
  <si>
    <t>Maha Rashtra Apex Corporation Ltd</t>
  </si>
  <si>
    <t>MAHAPEXLTD</t>
  </si>
  <si>
    <t>Radix Industries (India) Ltd</t>
  </si>
  <si>
    <t>RADIXIND</t>
  </si>
  <si>
    <t>Parin Furniture Ltd</t>
  </si>
  <si>
    <t>PARIN</t>
  </si>
  <si>
    <t>Odyssey Technologies Ltd</t>
  </si>
  <si>
    <t>ODYSSEY</t>
  </si>
  <si>
    <t>Techknowgreen Solutions Ltd</t>
  </si>
  <si>
    <t>TECHKGREEN</t>
  </si>
  <si>
    <t>Baid Finserv Ltd</t>
  </si>
  <si>
    <t>BAIDFIN</t>
  </si>
  <si>
    <t>Noida Toll Bridge Company Ltd</t>
  </si>
  <si>
    <t>NOIDATOLL</t>
  </si>
  <si>
    <t>ShreeOswal Seeds and Chemicals Ltd</t>
  </si>
  <si>
    <t>OSWALSEEDS</t>
  </si>
  <si>
    <t>Spectrum Talent Management Ltd</t>
  </si>
  <si>
    <t>SPECTSTM</t>
  </si>
  <si>
    <t>Supreme Holdings &amp; Hospitality (India) Ltd</t>
  </si>
  <si>
    <t>SUPREME</t>
  </si>
  <si>
    <t>Universal Autofoundry Ltd</t>
  </si>
  <si>
    <t>UNIAUTO</t>
  </si>
  <si>
    <t>Dhunseri Tea &amp; Industries Ltd</t>
  </si>
  <si>
    <t>DTIL</t>
  </si>
  <si>
    <t>MITCON Consultancy &amp; Engineering Services Ltd</t>
  </si>
  <si>
    <t>MITCON</t>
  </si>
  <si>
    <t>Jullundur Motor Agency (Delhi) Ltd</t>
  </si>
  <si>
    <t>JMA</t>
  </si>
  <si>
    <t>Rajnish Retail Ltd</t>
  </si>
  <si>
    <t>RRETAIL</t>
  </si>
  <si>
    <t>WAA Solar Ltd</t>
  </si>
  <si>
    <t>WAA</t>
  </si>
  <si>
    <t>RSD Finance Ltd</t>
  </si>
  <si>
    <t>RSDFIN</t>
  </si>
  <si>
    <t>Kanpur Plastipack Ltd</t>
  </si>
  <si>
    <t>KANPRPLA</t>
  </si>
  <si>
    <t>Samkrg Pistons and Rings Ltd</t>
  </si>
  <si>
    <t>SAMKRG</t>
  </si>
  <si>
    <t>IP Rings Ltd</t>
  </si>
  <si>
    <t>IPRINGLTD</t>
  </si>
  <si>
    <t>Century Extrusions Ltd</t>
  </si>
  <si>
    <t>CENTEXT</t>
  </si>
  <si>
    <t>Quest Laboratories Ltd</t>
  </si>
  <si>
    <t>QUESTLAB</t>
  </si>
  <si>
    <t>Madhusudan Masala Ltd</t>
  </si>
  <si>
    <t>MADHUSUDAN</t>
  </si>
  <si>
    <t>Delphi World Money Ltd</t>
  </si>
  <si>
    <t>DELPHIFX</t>
  </si>
  <si>
    <t>Coral India Finance and Housing Ltd</t>
  </si>
  <si>
    <t>CORALFINAC</t>
  </si>
  <si>
    <t>Aarnav Fashions Ltd</t>
  </si>
  <si>
    <t>AARNAV</t>
  </si>
  <si>
    <t>Modern Threads (India) Ltd</t>
  </si>
  <si>
    <t>MODTHREAD</t>
  </si>
  <si>
    <t>Cochin Minerals and Rutile Ltd</t>
  </si>
  <si>
    <t>COCHINM</t>
  </si>
  <si>
    <t>Alpine Housing Development Corporation Limited</t>
  </si>
  <si>
    <t>ALPINEHOU</t>
  </si>
  <si>
    <t>A B Cotspin India Ltd</t>
  </si>
  <si>
    <t>ABCOTS</t>
  </si>
  <si>
    <t>Cosmo Ferrites Ltd</t>
  </si>
  <si>
    <t>COSMOFE</t>
  </si>
  <si>
    <t>Prajay Engineers Syndicate Ltd</t>
  </si>
  <si>
    <t>PRAENG</t>
  </si>
  <si>
    <t>Arihant Foundations &amp; Housing Ltd</t>
  </si>
  <si>
    <t>ARIHANT</t>
  </si>
  <si>
    <t>Storage Technologies and Automation Ltd</t>
  </si>
  <si>
    <t>STAL</t>
  </si>
  <si>
    <t>LKP Finance Ltd</t>
  </si>
  <si>
    <t>LKPFIN</t>
  </si>
  <si>
    <t>Sizemasters Technology Ltd</t>
  </si>
  <si>
    <t>SIZEMASTER</t>
  </si>
  <si>
    <t>Indbank Merchant Banking Services Ltd</t>
  </si>
  <si>
    <t>INDBANK</t>
  </si>
  <si>
    <t>Kanchi Karpooram Ltd</t>
  </si>
  <si>
    <t>KANCHI</t>
  </si>
  <si>
    <t>Brooks Laboratories Ltd</t>
  </si>
  <si>
    <t>BROOKS</t>
  </si>
  <si>
    <t>Manaksia Aluminium Co Ltd</t>
  </si>
  <si>
    <t>MANAKALUCO</t>
  </si>
  <si>
    <t>Aspinwall and Company Ltd</t>
  </si>
  <si>
    <t>ASPINWALL</t>
  </si>
  <si>
    <t>Asian Hotels (East) Ltd</t>
  </si>
  <si>
    <t>AHLEAST</t>
  </si>
  <si>
    <t>Organic Recycling Systems Ltd</t>
  </si>
  <si>
    <t>ORGANICREC</t>
  </si>
  <si>
    <t>Krebs Biochemicals and Industries Ltd</t>
  </si>
  <si>
    <t>KREBSBIO</t>
  </si>
  <si>
    <t>Shradha AI Technologies Ltd</t>
  </si>
  <si>
    <t>SHRAAITECH</t>
  </si>
  <si>
    <t>Ambey Laboratories Ltd</t>
  </si>
  <si>
    <t>AMBEY</t>
  </si>
  <si>
    <t>AKI India Ltd</t>
  </si>
  <si>
    <t>AKI</t>
  </si>
  <si>
    <t>Lactose (India) Ltd</t>
  </si>
  <si>
    <t>LACTOSE</t>
  </si>
  <si>
    <t>QMS Medical Allied Services Ltd</t>
  </si>
  <si>
    <t>QMSMEDI</t>
  </si>
  <si>
    <t>Indian Wood Products Co Ltd</t>
  </si>
  <si>
    <t>IWP</t>
  </si>
  <si>
    <t>Salasar Exteriors and Contour Ltd</t>
  </si>
  <si>
    <t>SECL</t>
  </si>
  <si>
    <t>LOYAL EQUIPMENTS Ltd</t>
  </si>
  <si>
    <t>LOYAL</t>
  </si>
  <si>
    <t>Fonebox Retail Ltd</t>
  </si>
  <si>
    <t>FONEBOX</t>
  </si>
  <si>
    <t>Ratnabhumi Developers Ltd</t>
  </si>
  <si>
    <t>RATNABHUMI</t>
  </si>
  <si>
    <t>Indiabulls Enterprises Ltd</t>
  </si>
  <si>
    <t>IEL</t>
  </si>
  <si>
    <t>Ramdevbaba Solvent Ltd</t>
  </si>
  <si>
    <t>RBS</t>
  </si>
  <si>
    <t>Kalyani Forge Ltd</t>
  </si>
  <si>
    <t>KALYANIFRG</t>
  </si>
  <si>
    <t>Gujarat State Financial Corp</t>
  </si>
  <si>
    <t>GUJSTATFIN</t>
  </si>
  <si>
    <t>DHP India Ltd</t>
  </si>
  <si>
    <t>DHPIND</t>
  </si>
  <si>
    <t>Intrasoft Technologies Ltd</t>
  </si>
  <si>
    <t>ISFT</t>
  </si>
  <si>
    <t>Duncan Engineering Ltd</t>
  </si>
  <si>
    <t>DUNCANENG</t>
  </si>
  <si>
    <t>Hindustan Adhesives Ltd</t>
  </si>
  <si>
    <t>HINDADH</t>
  </si>
  <si>
    <t>Lovable Lingerie Ltd</t>
  </si>
  <si>
    <t>LOVABLE</t>
  </si>
  <si>
    <t>CHL Ltd</t>
  </si>
  <si>
    <t>CHLLTD</t>
  </si>
  <si>
    <t>Atam Valves Ltd</t>
  </si>
  <si>
    <t>ATAM</t>
  </si>
  <si>
    <t>KBC Global Ltd</t>
  </si>
  <si>
    <t>KBCGLOBAL</t>
  </si>
  <si>
    <t>Ducon Infratechnologies Ltd</t>
  </si>
  <si>
    <t>DUCON</t>
  </si>
  <si>
    <t>Refex Renewables &amp; Infrastructure Ltd</t>
  </si>
  <si>
    <t>REFEXRENEW</t>
  </si>
  <si>
    <t>United Nilgiri Tea Estates Company Ltd</t>
  </si>
  <si>
    <t>UNITEDTEA</t>
  </si>
  <si>
    <t>Gayatri Rubbers and Chemicals Ltd</t>
  </si>
  <si>
    <t>GRCL</t>
  </si>
  <si>
    <t>Sadbhav Infrastructure Projects Ltd</t>
  </si>
  <si>
    <t>SADBHIN</t>
  </si>
  <si>
    <t>Precision Electronics Ltd</t>
  </si>
  <si>
    <t>PRECISIO</t>
  </si>
  <si>
    <t>Dhruv Consultancy Services Ltd</t>
  </si>
  <si>
    <t>DHRUV</t>
  </si>
  <si>
    <t>Marvel Decor Ltd</t>
  </si>
  <si>
    <t>MDL</t>
  </si>
  <si>
    <t>Galaxy Cloud Kitchens Ltd</t>
  </si>
  <si>
    <t>GCKL</t>
  </si>
  <si>
    <t>Mahalaxmi Rubtech Ltd</t>
  </si>
  <si>
    <t>MHLXMIRU</t>
  </si>
  <si>
    <t>Texmo Pipes and Products Ltd</t>
  </si>
  <si>
    <t>TEXMOPIPES</t>
  </si>
  <si>
    <t>Beacon Trusteeship Ltd</t>
  </si>
  <si>
    <t>BEACON</t>
  </si>
  <si>
    <t>Hindusthan National Glass And Industries Ltd</t>
  </si>
  <si>
    <t>HINDNATGLS</t>
  </si>
  <si>
    <t>BSL Ltd</t>
  </si>
  <si>
    <t>BSL</t>
  </si>
  <si>
    <t>South India Paper Mills Ltd</t>
  </si>
  <si>
    <t>STHINPA</t>
  </si>
  <si>
    <t>Aartech Solonics Ltd</t>
  </si>
  <si>
    <t>AARTECH</t>
  </si>
  <si>
    <t>Prima Plastics Ltd</t>
  </si>
  <si>
    <t>PRIMAPLA</t>
  </si>
  <si>
    <t>Toyam Sports Ltd</t>
  </si>
  <si>
    <t>TOYAMSL</t>
  </si>
  <si>
    <t>Maxposure Ltd</t>
  </si>
  <si>
    <t>MAXPOSURE</t>
  </si>
  <si>
    <t>Adtech Systems Ltd</t>
  </si>
  <si>
    <t>ADTECH</t>
  </si>
  <si>
    <t>Hindustan Tin Works Ltd</t>
  </si>
  <si>
    <t>HINDTIN</t>
  </si>
  <si>
    <t>Homesfy Realty Ltd</t>
  </si>
  <si>
    <t>HOMESFY</t>
  </si>
  <si>
    <t>Phoenix Township Ltd</t>
  </si>
  <si>
    <t>PHOENIXTN</t>
  </si>
  <si>
    <t>Hemant Surgical Industries Ltd</t>
  </si>
  <si>
    <t>HSIL</t>
  </si>
  <si>
    <t>Mitsu Chem Plast Ltd</t>
  </si>
  <si>
    <t>MITSU</t>
  </si>
  <si>
    <t>Airo Lam Ltd</t>
  </si>
  <si>
    <t>AIROLAM</t>
  </si>
  <si>
    <t>Shigan Quantum Technologies Ltd</t>
  </si>
  <si>
    <t>SHIGAN</t>
  </si>
  <si>
    <t>Vibrant Global Capital Ltd</t>
  </si>
  <si>
    <t>VGCL</t>
  </si>
  <si>
    <t>Garnet International Ltd</t>
  </si>
  <si>
    <t>GARNETINT</t>
  </si>
  <si>
    <t>Magna Electro Castings Ltd</t>
  </si>
  <si>
    <t>MAGNAELQ</t>
  </si>
  <si>
    <t>Nagpur Power and Industries Ltd</t>
  </si>
  <si>
    <t>NAGPI</t>
  </si>
  <si>
    <t>Surana Solar Ltd</t>
  </si>
  <si>
    <t>SURANASOL</t>
  </si>
  <si>
    <t>IVP Ltd</t>
  </si>
  <si>
    <t>IVP</t>
  </si>
  <si>
    <t>Ducol Organics &amp; Colours Ltd</t>
  </si>
  <si>
    <t>DUCOL</t>
  </si>
  <si>
    <t>Tirupati Starch &amp; Chemicals Ltd</t>
  </si>
  <si>
    <t>TIRUSTA</t>
  </si>
  <si>
    <t>SAH Polymers Ltd</t>
  </si>
  <si>
    <t>SAH</t>
  </si>
  <si>
    <t>Upsurge Seeds Of Agriculture Ltd</t>
  </si>
  <si>
    <t>USASEEDS</t>
  </si>
  <si>
    <t>Digicontent Ltd</t>
  </si>
  <si>
    <t>DGCONTENT</t>
  </si>
  <si>
    <t>JK Agri Genetics Ltd</t>
  </si>
  <si>
    <t>JK AGRI</t>
  </si>
  <si>
    <t>GIR Natureview Resorts Ltd</t>
  </si>
  <si>
    <t>GIRRESORTS</t>
  </si>
  <si>
    <t>Surat Trade and Mercantile Ltd</t>
  </si>
  <si>
    <t>SURATRAML</t>
  </si>
  <si>
    <t>Wardwizard Foods and Beverages Ltd</t>
  </si>
  <si>
    <t>WARDWIZFBL</t>
  </si>
  <si>
    <t>Anik Industries Ltd</t>
  </si>
  <si>
    <t>ANIKINDS</t>
  </si>
  <si>
    <t>Dhoot Industrial Finance Ltd</t>
  </si>
  <si>
    <t>DHOOTIN</t>
  </si>
  <si>
    <t>Univastu India Ltd</t>
  </si>
  <si>
    <t>UNIVASTU</t>
  </si>
  <si>
    <t>Aryaman Capital Markets Ltd</t>
  </si>
  <si>
    <t>ARYACAPM</t>
  </si>
  <si>
    <t>GTL Ltd</t>
  </si>
  <si>
    <t>GTL</t>
  </si>
  <si>
    <t>Dolfin Rubbers Ltd</t>
  </si>
  <si>
    <t>DOLFIN</t>
  </si>
  <si>
    <t>Jyoti Ltd</t>
  </si>
  <si>
    <t>JYOTI</t>
  </si>
  <si>
    <t>Gretex Industries Ltd</t>
  </si>
  <si>
    <t>GRETEX</t>
  </si>
  <si>
    <t>Incredible Industries Ltd</t>
  </si>
  <si>
    <t>INCREDIBLE</t>
  </si>
  <si>
    <t>Sprayking Ltd</t>
  </si>
  <si>
    <t>SPRAYKING</t>
  </si>
  <si>
    <t>Srestha Finvest Ltd</t>
  </si>
  <si>
    <t>SRESTHA</t>
  </si>
  <si>
    <t>Bafna Pharmaceuticals Ltd</t>
  </si>
  <si>
    <t>BAFNAPH</t>
  </si>
  <si>
    <t>Sotac Pharmaceuticals Ltd</t>
  </si>
  <si>
    <t>SOTAC</t>
  </si>
  <si>
    <t>BDH Industries Ltd</t>
  </si>
  <si>
    <t>BDH</t>
  </si>
  <si>
    <t>United Polyfab Gujarat Ltd</t>
  </si>
  <si>
    <t>UNITEDPOLY</t>
  </si>
  <si>
    <t>Keynote Financial Services Ltd</t>
  </si>
  <si>
    <t>KEYFINSERV</t>
  </si>
  <si>
    <t>ACE Software Exports Ltd</t>
  </si>
  <si>
    <t>ACESOFT</t>
  </si>
  <si>
    <t>Kaushalya Logistics Ltd</t>
  </si>
  <si>
    <t>KLL</t>
  </si>
  <si>
    <t>Ground Freight &amp; Logistics</t>
  </si>
  <si>
    <t>Shraddha Prime Projects Ltd</t>
  </si>
  <si>
    <t>SHRADDHA</t>
  </si>
  <si>
    <t>Weizmann Limited</t>
  </si>
  <si>
    <t>WEIZMANIND</t>
  </si>
  <si>
    <t>Gillanders Arbuthnot &amp; Co Ltd</t>
  </si>
  <si>
    <t>GILLANDERS</t>
  </si>
  <si>
    <t>Archidply Industries Ltd</t>
  </si>
  <si>
    <t>ARCHIDPLY</t>
  </si>
  <si>
    <t>Aveer Foods Ltd</t>
  </si>
  <si>
    <t>AVEER</t>
  </si>
  <si>
    <t>Arvee Laboratories (India) Ltd</t>
  </si>
  <si>
    <t>ARVEE</t>
  </si>
  <si>
    <t>Pacific Industries Ltd</t>
  </si>
  <si>
    <t>PACIFICI</t>
  </si>
  <si>
    <t>Greenchef Appliances Ltd</t>
  </si>
  <si>
    <t>GREENCHEF</t>
  </si>
  <si>
    <t>Indian Sucrose Ltd</t>
  </si>
  <si>
    <t>INDSUCR</t>
  </si>
  <si>
    <t>Silicon Rental Solutions Ltd</t>
  </si>
  <si>
    <t>SRSOLTD</t>
  </si>
  <si>
    <t>Rts Power Corporation Ltd</t>
  </si>
  <si>
    <t>RTSPOWR</t>
  </si>
  <si>
    <t>Shri Balaji Valve Components Ltd</t>
  </si>
  <si>
    <t>SBVCL</t>
  </si>
  <si>
    <t>Goldkart Jewels Ltd</t>
  </si>
  <si>
    <t>GOLDKART</t>
  </si>
  <si>
    <t>Setco Automotive Ltd</t>
  </si>
  <si>
    <t>SETCO</t>
  </si>
  <si>
    <t>Sel Manufacturing Company Ltd</t>
  </si>
  <si>
    <t>SELMC</t>
  </si>
  <si>
    <t>Deep Polymers Ltd</t>
  </si>
  <si>
    <t>DEEP</t>
  </si>
  <si>
    <t>Indian Infotech and Software Ltd</t>
  </si>
  <si>
    <t>INDINFO</t>
  </si>
  <si>
    <t>Anmol India Ltd</t>
  </si>
  <si>
    <t>ANMOL</t>
  </si>
  <si>
    <t>Calcom Vision Ltd</t>
  </si>
  <si>
    <t>CALCOM</t>
  </si>
  <si>
    <t>Alpa Laboratories Ltd</t>
  </si>
  <si>
    <t>ALPA</t>
  </si>
  <si>
    <t>Maheshwari Logistics Ltd</t>
  </si>
  <si>
    <t>MAHESHWARI</t>
  </si>
  <si>
    <t>Accuracy Shipping Ltd</t>
  </si>
  <si>
    <t>ACCURACY</t>
  </si>
  <si>
    <t>Aarvi Encon Ltd</t>
  </si>
  <si>
    <t>AARVI</t>
  </si>
  <si>
    <t>Tarmat Ltd</t>
  </si>
  <si>
    <t>TARMAT</t>
  </si>
  <si>
    <t>Shah Metacorp Ltd</t>
  </si>
  <si>
    <t>SHAH</t>
  </si>
  <si>
    <t>Capital Trust Ltd</t>
  </si>
  <si>
    <t>CAPTRUST</t>
  </si>
  <si>
    <t>Vaishali Pharma Ltd</t>
  </si>
  <si>
    <t>VAISHALI</t>
  </si>
  <si>
    <t>Interiors &amp; More Ltd</t>
  </si>
  <si>
    <t>INM</t>
  </si>
  <si>
    <t>Hindprakash Industries Ltd</t>
  </si>
  <si>
    <t>HPIL</t>
  </si>
  <si>
    <t>Steelman Telecom Ltd</t>
  </si>
  <si>
    <t>STML</t>
  </si>
  <si>
    <t>Basant Agro Tech (India) Ltd</t>
  </si>
  <si>
    <t>BASANTGL</t>
  </si>
  <si>
    <t>Panyam Cements And Mineral Industrties Ltd</t>
  </si>
  <si>
    <t>PANCM</t>
  </si>
  <si>
    <t>Caprihans India Ltd</t>
  </si>
  <si>
    <t>CAPRIHANS</t>
  </si>
  <si>
    <t>Shri Techtex Ltd</t>
  </si>
  <si>
    <t>SHRITECH</t>
  </si>
  <si>
    <t>S V Global Mill Ltd</t>
  </si>
  <si>
    <t>SVGLOBAL</t>
  </si>
  <si>
    <t>Tahmar Enterprises Ltd</t>
  </si>
  <si>
    <t>TAHMARENT</t>
  </si>
  <si>
    <t>Niraj Cement Structurals Ltd</t>
  </si>
  <si>
    <t>NIRAJ</t>
  </si>
  <si>
    <t>Dhatre Udyog Ltd</t>
  </si>
  <si>
    <t>DHATRE</t>
  </si>
  <si>
    <t>Unihealth Consultancy Ltd</t>
  </si>
  <si>
    <t>UNIHEALTH</t>
  </si>
  <si>
    <t>CG VAK Software and Exports Ltd</t>
  </si>
  <si>
    <t>CGVAK</t>
  </si>
  <si>
    <t>Emmbi Industries Ltd</t>
  </si>
  <si>
    <t>EMMBI</t>
  </si>
  <si>
    <t>Worth Peripherals Ltd</t>
  </si>
  <si>
    <t>Srivari Spices and Foods Ltd</t>
  </si>
  <si>
    <t>SSFL</t>
  </si>
  <si>
    <t>Ovobel Foods Ltd</t>
  </si>
  <si>
    <t>OVOBELE</t>
  </si>
  <si>
    <t>Metroglobal Ltd</t>
  </si>
  <si>
    <t>METROGLOBL</t>
  </si>
  <si>
    <t>Dcm Ltd</t>
  </si>
  <si>
    <t>DCM</t>
  </si>
  <si>
    <t>Shekhawati Poly-Yarn Ltd</t>
  </si>
  <si>
    <t>SPYL</t>
  </si>
  <si>
    <t>Kakatiya Cement Sugar and Industries Ltd</t>
  </si>
  <si>
    <t>KAKATCEM</t>
  </si>
  <si>
    <t>Enser Communications Ltd</t>
  </si>
  <si>
    <t>ENSER</t>
  </si>
  <si>
    <t>Priti International Ltd</t>
  </si>
  <si>
    <t>PRITI</t>
  </si>
  <si>
    <t>Khemani Distributors &amp; Marketing Ltd</t>
  </si>
  <si>
    <t>KDML</t>
  </si>
  <si>
    <t>Hilton Metal Forging Ltd</t>
  </si>
  <si>
    <t>HILTON</t>
  </si>
  <si>
    <t>Tainwala Chemicals and Plastics (India) Ltd</t>
  </si>
  <si>
    <t>TAINWALCHM</t>
  </si>
  <si>
    <t>Lucent Industries Ltd</t>
  </si>
  <si>
    <t>LUCENT</t>
  </si>
  <si>
    <t>DRS Dilip Roadlines Ltd</t>
  </si>
  <si>
    <t>DRSDILIP</t>
  </si>
  <si>
    <t>Semac Consultants Ltd</t>
  </si>
  <si>
    <t>SEMAC</t>
  </si>
  <si>
    <t>Pansari Developers Ltd</t>
  </si>
  <si>
    <t>PANSARI</t>
  </si>
  <si>
    <t>B &amp; A Ltd</t>
  </si>
  <si>
    <t>BNALTD</t>
  </si>
  <si>
    <t>Housing Development and Infrastructure Ltd</t>
  </si>
  <si>
    <t>HDIL</t>
  </si>
  <si>
    <t>Samor Reality Ltd</t>
  </si>
  <si>
    <t>SAMOR</t>
  </si>
  <si>
    <t>Swati Projects Ltd</t>
  </si>
  <si>
    <t>SWATIPRO</t>
  </si>
  <si>
    <t>Bal Pharma Ltd</t>
  </si>
  <si>
    <t>BALPHARMA</t>
  </si>
  <si>
    <t>Abans Enterprises Ltd</t>
  </si>
  <si>
    <t>ABANSENT</t>
  </si>
  <si>
    <t>NipponINETFNifty SDL Apr 2026 Top 20 Equal Weight</t>
  </si>
  <si>
    <t>SDL26BEES</t>
  </si>
  <si>
    <t>Smruthi Organics Ltd</t>
  </si>
  <si>
    <t>SMRUTHIORG</t>
  </si>
  <si>
    <t>Inertia Steel Ltd</t>
  </si>
  <si>
    <t>INERTIAST</t>
  </si>
  <si>
    <t>SPL Industries Ltd</t>
  </si>
  <si>
    <t>SPLIL</t>
  </si>
  <si>
    <t>Kesar Petroproducts Ltd</t>
  </si>
  <si>
    <t>KESARPE</t>
  </si>
  <si>
    <t>Radhe Developers (India) Ltd</t>
  </si>
  <si>
    <t>RADHEDE</t>
  </si>
  <si>
    <t>Shahlon Silk Industries Ltd</t>
  </si>
  <si>
    <t>SHAHLON</t>
  </si>
  <si>
    <t>Enfuse Solutions Ltd</t>
  </si>
  <si>
    <t>ENFUSE</t>
  </si>
  <si>
    <t>Alacrity Securities Ltd</t>
  </si>
  <si>
    <t>ALSL</t>
  </si>
  <si>
    <t>Reliance Home Finance Ltd</t>
  </si>
  <si>
    <t>RHFL</t>
  </si>
  <si>
    <t>Kovilpatti Lakshmi Roller Flour Mills Ltd</t>
  </si>
  <si>
    <t>KLRFM</t>
  </si>
  <si>
    <t>Eros International Media Ltd</t>
  </si>
  <si>
    <t>EROSMEDIA</t>
  </si>
  <si>
    <t>Tulive Developers Ltd</t>
  </si>
  <si>
    <t>TULIVE</t>
  </si>
  <si>
    <t>Reliance Chemotex Industries Ltd</t>
  </si>
  <si>
    <t>RELCHEMQ</t>
  </si>
  <si>
    <t>Tyche Industries Ltd</t>
  </si>
  <si>
    <t>TYCHE</t>
  </si>
  <si>
    <t>Sharat Industries Ltd</t>
  </si>
  <si>
    <t>SHINDL</t>
  </si>
  <si>
    <t>Total Transport Systems Ltd</t>
  </si>
  <si>
    <t>TOTAL</t>
  </si>
  <si>
    <t>Kaira Can Co Ltd</t>
  </si>
  <si>
    <t>KAIRA</t>
  </si>
  <si>
    <t>SAL Steel Ltd</t>
  </si>
  <si>
    <t>SALSTEEL</t>
  </si>
  <si>
    <t>Avance Technologies Ltd</t>
  </si>
  <si>
    <t>AVANCE</t>
  </si>
  <si>
    <t>Shreeji Translogistics Ltd</t>
  </si>
  <si>
    <t>STL</t>
  </si>
  <si>
    <t>Suryalata Spinning Mills Ltd</t>
  </si>
  <si>
    <t>SURYALA</t>
  </si>
  <si>
    <t>Polson Ltd</t>
  </si>
  <si>
    <t>POLSON</t>
  </si>
  <si>
    <t>Zenith Exports Ltd</t>
  </si>
  <si>
    <t>ZENITHEXPO</t>
  </si>
  <si>
    <t>Money Masters Leasing and Finance Ltd</t>
  </si>
  <si>
    <t>MMLF</t>
  </si>
  <si>
    <t>LKP Securities Ltd</t>
  </si>
  <si>
    <t>LKPSEC</t>
  </si>
  <si>
    <t>Global Offshore Services Ltd</t>
  </si>
  <si>
    <t>GLOBOFFS</t>
  </si>
  <si>
    <t>Cenlub Industries Ltd</t>
  </si>
  <si>
    <t>CENLUB</t>
  </si>
  <si>
    <t>Jocil Ltd</t>
  </si>
  <si>
    <t>JOCIL</t>
  </si>
  <si>
    <t>Electro Force (India) Ltd</t>
  </si>
  <si>
    <t>EFORCE</t>
  </si>
  <si>
    <t>Electronic Equipment &amp; Parts</t>
  </si>
  <si>
    <t>New Swan Multitech Ltd</t>
  </si>
  <si>
    <t>SWANAGRO</t>
  </si>
  <si>
    <t>B.A.G. Films and Media Ltd</t>
  </si>
  <si>
    <t>BAGFILMS</t>
  </si>
  <si>
    <t>Parshva Enterprises Ltd</t>
  </si>
  <si>
    <t>PARSHVA</t>
  </si>
  <si>
    <t>Sonam Ltd</t>
  </si>
  <si>
    <t>SONAMLTD</t>
  </si>
  <si>
    <t>Standard Industries Ltd</t>
  </si>
  <si>
    <t>SIL</t>
  </si>
  <si>
    <t>Kifs Financial Services Ltd</t>
  </si>
  <si>
    <t>KIFS</t>
  </si>
  <si>
    <t>WeP Solutions Ltd</t>
  </si>
  <si>
    <t>WEPSOLN</t>
  </si>
  <si>
    <t>De Neers Tools Ltd</t>
  </si>
  <si>
    <t>DENEERS</t>
  </si>
  <si>
    <t>ResGen Ltd</t>
  </si>
  <si>
    <t>RESGEN</t>
  </si>
  <si>
    <t>Indian Acrylics Ltd</t>
  </si>
  <si>
    <t>INDIANACRY</t>
  </si>
  <si>
    <t>Siyaram Recycling Industries Ltd</t>
  </si>
  <si>
    <t>SIYARAM</t>
  </si>
  <si>
    <t>Ansal Properties and Infrastructure Ltd</t>
  </si>
  <si>
    <t>ANSALAPI</t>
  </si>
  <si>
    <t>Savera Industries Ltd</t>
  </si>
  <si>
    <t>SAVERA</t>
  </si>
  <si>
    <t>Kesar Enterprises Ltd</t>
  </si>
  <si>
    <t>KESARENT</t>
  </si>
  <si>
    <t>Athena Global Technologies Ltd</t>
  </si>
  <si>
    <t>ATHENAGLO</t>
  </si>
  <si>
    <t>Pharmaids Pharmaceuticals Ltd</t>
  </si>
  <si>
    <t>PHARMAID</t>
  </si>
  <si>
    <t>Tanvi Foods (India) Ltd</t>
  </si>
  <si>
    <t>TANVI</t>
  </si>
  <si>
    <t>Bodhi Tree Multimedia Ltd</t>
  </si>
  <si>
    <t>BTML</t>
  </si>
  <si>
    <t>Future Consumer Ltd</t>
  </si>
  <si>
    <t>FCONSUMER</t>
  </si>
  <si>
    <t>Diensten Tech Ltd</t>
  </si>
  <si>
    <t>DTL</t>
  </si>
  <si>
    <t>HCP Plastene Bulkpack Ltd</t>
  </si>
  <si>
    <t>HPBL</t>
  </si>
  <si>
    <t>Ganges Securities Ltd</t>
  </si>
  <si>
    <t>GANGESSECU</t>
  </si>
  <si>
    <t>Bhandari Hosiery Exports Ltd</t>
  </si>
  <si>
    <t>BHANDARI</t>
  </si>
  <si>
    <t>ATV Projects India Ltd</t>
  </si>
  <si>
    <t>ATVPR</t>
  </si>
  <si>
    <t>BCPL Railway Infrastructure Ltd</t>
  </si>
  <si>
    <t>BCPL</t>
  </si>
  <si>
    <t>BN Rathi Securities Ltd</t>
  </si>
  <si>
    <t>BNRSEC</t>
  </si>
  <si>
    <t>Syschem (India) Ltd</t>
  </si>
  <si>
    <t>SYSCHEM</t>
  </si>
  <si>
    <t>Bharat Gears Ltd</t>
  </si>
  <si>
    <t>BHARATGEAR</t>
  </si>
  <si>
    <t>Thakkers Developers Ltd</t>
  </si>
  <si>
    <t>THAKDEV</t>
  </si>
  <si>
    <t>Reliance Naval and Engineering Ltd</t>
  </si>
  <si>
    <t>RNAVAL</t>
  </si>
  <si>
    <t>BN Holdings Ltd</t>
  </si>
  <si>
    <t>BNHOLDINGS</t>
  </si>
  <si>
    <t>Xelpmoc Design and Tech Ltd</t>
  </si>
  <si>
    <t>XELPMOC</t>
  </si>
  <si>
    <t>Chaman Metallics Ltd</t>
  </si>
  <si>
    <t>CMNL</t>
  </si>
  <si>
    <t>Sikko Industries Ltd</t>
  </si>
  <si>
    <t>SIKKO</t>
  </si>
  <si>
    <t>Gujarat Toolroom Ltd</t>
  </si>
  <si>
    <t>GUJTLRM</t>
  </si>
  <si>
    <t>Parvati Sweetners and Power Ltd</t>
  </si>
  <si>
    <t>PARVATI</t>
  </si>
  <si>
    <t>Panache Digilife Ltd</t>
  </si>
  <si>
    <t>PANACHE</t>
  </si>
  <si>
    <t>Winsome Textile Industries Ltd</t>
  </si>
  <si>
    <t>WINSOMTX</t>
  </si>
  <si>
    <t>Sir Shadi Lal Enterprises Ltd</t>
  </si>
  <si>
    <t>SSLEL</t>
  </si>
  <si>
    <t>Lambodhara Textiles Ltd</t>
  </si>
  <si>
    <t>LAMBODHARA</t>
  </si>
  <si>
    <t>Oil Country Tubular Ltd</t>
  </si>
  <si>
    <t>OILCOUNTUB</t>
  </si>
  <si>
    <t>Mangalam Drugs and Organics Ltd</t>
  </si>
  <si>
    <t>MANGALAM</t>
  </si>
  <si>
    <t>Mahamaya Steel Industries Ltd</t>
  </si>
  <si>
    <t>MAHASTEEL</t>
  </si>
  <si>
    <t>JHS Svendgaard Laboratories Ltd</t>
  </si>
  <si>
    <t>JHS</t>
  </si>
  <si>
    <t>Rishiroop Ltd</t>
  </si>
  <si>
    <t>RISHIROOP</t>
  </si>
  <si>
    <t>Landmark Property Development Co Ltd</t>
  </si>
  <si>
    <t>LPDC</t>
  </si>
  <si>
    <t>Surya Lakshmi Cotton Mills Ltd</t>
  </si>
  <si>
    <t>SURYALAXMI</t>
  </si>
  <si>
    <t>Zeal Aqua Ltd</t>
  </si>
  <si>
    <t>Ai Champdany Industries Ltd</t>
  </si>
  <si>
    <t>AICHAMP</t>
  </si>
  <si>
    <t>DIGJAM Ltd</t>
  </si>
  <si>
    <t>DIGJAMLMTD</t>
  </si>
  <si>
    <t>Nippon India ETF Nifty PSU Bank BeES</t>
  </si>
  <si>
    <t>PSUBNKBEES</t>
  </si>
  <si>
    <t>S &amp; S Power Switchgear Ltd</t>
  </si>
  <si>
    <t>S&amp;SPOWER</t>
  </si>
  <si>
    <t>Visco Trade Associates Ltd</t>
  </si>
  <si>
    <t>VISCO</t>
  </si>
  <si>
    <t>Aluwind Architectural Ltd</t>
  </si>
  <si>
    <t>ALUWIND</t>
  </si>
  <si>
    <t>V R Infraspace Ltd</t>
  </si>
  <si>
    <t>VR</t>
  </si>
  <si>
    <t>Indian Card Clothing Company Ltd</t>
  </si>
  <si>
    <t>INDIANCARD</t>
  </si>
  <si>
    <t>Eyantra Ventures Ltd</t>
  </si>
  <si>
    <t>EY</t>
  </si>
  <si>
    <t>Manas Properties Ltd</t>
  </si>
  <si>
    <t>MANAS</t>
  </si>
  <si>
    <t>Art Nirman Ltd</t>
  </si>
  <si>
    <t>ARTNIRMAN</t>
  </si>
  <si>
    <t>Aspire &amp; Innovative Advertising Ltd</t>
  </si>
  <si>
    <t>ASPIRE</t>
  </si>
  <si>
    <t>Aayush Art and Bullion Ltd</t>
  </si>
  <si>
    <t>AAYUSHBULL</t>
  </si>
  <si>
    <t>Kohinoor Foods Ltd</t>
  </si>
  <si>
    <t>KOHINOOR</t>
  </si>
  <si>
    <t>Jayant Infratech Ltd</t>
  </si>
  <si>
    <t>JAYANT</t>
  </si>
  <si>
    <t>Indsil Hydro Power and Manganese Ltd</t>
  </si>
  <si>
    <t>INDSILHYD</t>
  </si>
  <si>
    <t>Urban Enviro Waste Management Ltd</t>
  </si>
  <si>
    <t>URBAN</t>
  </si>
  <si>
    <t>Premco Global Ltd</t>
  </si>
  <si>
    <t>PREMCO</t>
  </si>
  <si>
    <t>Sonal Mercantile Ltd</t>
  </si>
  <si>
    <t>SONAL</t>
  </si>
  <si>
    <t>K I C Metaliks Ltd</t>
  </si>
  <si>
    <t>KAJARIR</t>
  </si>
  <si>
    <t>United Van Der Horst Ltd</t>
  </si>
  <si>
    <t>UVDRHOR</t>
  </si>
  <si>
    <t>Globe International Carriers Ltd</t>
  </si>
  <si>
    <t>GICL</t>
  </si>
  <si>
    <t>Bengal Tea &amp; Fabrics Ltd</t>
  </si>
  <si>
    <t>BENGALT</t>
  </si>
  <si>
    <t>DB (International) Stock Brokers Ltd</t>
  </si>
  <si>
    <t>DBSTOCKBRO</t>
  </si>
  <si>
    <t>Patel Integrated Logistics Ltd</t>
  </si>
  <si>
    <t>PATINTLOG</t>
  </si>
  <si>
    <t>Virat Crane Industries Ltd</t>
  </si>
  <si>
    <t>VIRATCRA</t>
  </si>
  <si>
    <t>Mukta Arts Ltd</t>
  </si>
  <si>
    <t>MUKTAARTS</t>
  </si>
  <si>
    <t>Lakshmi Automatic Loom Works Ltd</t>
  </si>
  <si>
    <t>LXMIATO</t>
  </si>
  <si>
    <t>Salona Cotspin Ltd</t>
  </si>
  <si>
    <t>SALONA</t>
  </si>
  <si>
    <t>Vaidya Sane Ayurved Laboratories Ltd</t>
  </si>
  <si>
    <t>MADHAVBAUG</t>
  </si>
  <si>
    <t>Swastik Pipe Ltd</t>
  </si>
  <si>
    <t>SWASTIK</t>
  </si>
  <si>
    <t>Emerald Finance Ltd</t>
  </si>
  <si>
    <t>EMERALD</t>
  </si>
  <si>
    <t>Deepak Spinners Ltd</t>
  </si>
  <si>
    <t>DEEPAKSP</t>
  </si>
  <si>
    <t>Samrat Forgings Ltd</t>
  </si>
  <si>
    <t>SAMRATFORG</t>
  </si>
  <si>
    <t>Flex Foods Ltd</t>
  </si>
  <si>
    <t>FLEXFO</t>
  </si>
  <si>
    <t>Atishay Ltd</t>
  </si>
  <si>
    <t>ATISHAY</t>
  </si>
  <si>
    <t>Prakash Steelage Ltd</t>
  </si>
  <si>
    <t>PRAKASHSTL</t>
  </si>
  <si>
    <t>Sundaram Multi Pap Ltd</t>
  </si>
  <si>
    <t>SUNDARAM</t>
  </si>
  <si>
    <t>Jainam Ferro Alloys (I) Ltd</t>
  </si>
  <si>
    <t>JAINAM</t>
  </si>
  <si>
    <t>MPS Infotecnics Ltd</t>
  </si>
  <si>
    <t>VISESHINFO</t>
  </si>
  <si>
    <t>Sampann Utpadan India Ltd</t>
  </si>
  <si>
    <t>SAMPANN</t>
  </si>
  <si>
    <t>Cubex Tubings Ltd</t>
  </si>
  <si>
    <t>CUBEXTUB</t>
  </si>
  <si>
    <t>Metals - Copper</t>
  </si>
  <si>
    <t>Rishi Laser Ltd</t>
  </si>
  <si>
    <t>RISHILASE</t>
  </si>
  <si>
    <t>Rexnord Electronics and Controls Ltd</t>
  </si>
  <si>
    <t>REXNORD</t>
  </si>
  <si>
    <t>Aztec Fluids &amp; Machinery Ltd</t>
  </si>
  <si>
    <t>AZTEC</t>
  </si>
  <si>
    <t>Praxis Home Retail Ltd</t>
  </si>
  <si>
    <t>PRAXIS</t>
  </si>
  <si>
    <t>KHFM Hospitality and Facility Management Services Ltd</t>
  </si>
  <si>
    <t>KHFM</t>
  </si>
  <si>
    <t>Srivasavi Adhesive Tapes Ltd</t>
  </si>
  <si>
    <t>SRIVASAVI</t>
  </si>
  <si>
    <t>Quadrant Televentures Ltd</t>
  </si>
  <si>
    <t>QUADRANT</t>
  </si>
  <si>
    <t>Piccadily Sugar and Allied Industries Ltd</t>
  </si>
  <si>
    <t>PICCASUG</t>
  </si>
  <si>
    <t>W H Brady &amp; Company Ltd</t>
  </si>
  <si>
    <t>WHBRADY</t>
  </si>
  <si>
    <t>Fidel Softech Ltd</t>
  </si>
  <si>
    <t>FIDEL</t>
  </si>
  <si>
    <t>Kundan Edifice Ltd</t>
  </si>
  <si>
    <t>KEL</t>
  </si>
  <si>
    <t>Dhruva Capital Services Ltd</t>
  </si>
  <si>
    <t>DHRUVCA</t>
  </si>
  <si>
    <t>Colab Cloud Platforms Ltd</t>
  </si>
  <si>
    <t>COLABCLOUD</t>
  </si>
  <si>
    <t>Pramara Promotions Ltd</t>
  </si>
  <si>
    <t>PRAMARA</t>
  </si>
  <si>
    <t>Teamo Productions HQ Ltd</t>
  </si>
  <si>
    <t>TPHQ</t>
  </si>
  <si>
    <t>India Steel Works Ltd</t>
  </si>
  <si>
    <t>ISWL</t>
  </si>
  <si>
    <t>Touchwood Entertainment Ltd</t>
  </si>
  <si>
    <t>TOUCHWOOD</t>
  </si>
  <si>
    <t>Milgrey Finance and Investments Ltd</t>
  </si>
  <si>
    <t>ZMILGFIN</t>
  </si>
  <si>
    <t>Active Clothing Co Ltd</t>
  </si>
  <si>
    <t>ACTIVE</t>
  </si>
  <si>
    <t>Gayatri Sugars Ltd</t>
  </si>
  <si>
    <t>GAYATRI</t>
  </si>
  <si>
    <t>Likhami Consulting Ltd</t>
  </si>
  <si>
    <t>LIKHAMI</t>
  </si>
  <si>
    <t>B-Right RealEstate Ltd</t>
  </si>
  <si>
    <t>BRRL</t>
  </si>
  <si>
    <t>Ascom Leasing &amp; Investments Ltd</t>
  </si>
  <si>
    <t>ASCOM</t>
  </si>
  <si>
    <t>NTC Industries Ltd</t>
  </si>
  <si>
    <t>NTCIND</t>
  </si>
  <si>
    <t>Suraj Industries Ltd</t>
  </si>
  <si>
    <t>SURJIND</t>
  </si>
  <si>
    <t>Cadsys (India) Ltd</t>
  </si>
  <si>
    <t>CADSYS</t>
  </si>
  <si>
    <t>Ahlada Engineers Ltd</t>
  </si>
  <si>
    <t>AHLADA</t>
  </si>
  <si>
    <t>Barak Valley Cements Ltd</t>
  </si>
  <si>
    <t>BVCL</t>
  </si>
  <si>
    <t>MRO-TEK Realty Ltd</t>
  </si>
  <si>
    <t>MRO-TEK</t>
  </si>
  <si>
    <t>Espire Hospitality Ltd</t>
  </si>
  <si>
    <t>ESPIRE</t>
  </si>
  <si>
    <t>Shervani Industrial Syndicate Ltd</t>
  </si>
  <si>
    <t>SHERVANI</t>
  </si>
  <si>
    <t>Motor and General Finance Ltd</t>
  </si>
  <si>
    <t>MOTOGENFIN</t>
  </si>
  <si>
    <t>Transteel Seating Technologies Ltd</t>
  </si>
  <si>
    <t>TRANSTEEL</t>
  </si>
  <si>
    <t>GTV Engineering Ltd</t>
  </si>
  <si>
    <t>GTV</t>
  </si>
  <si>
    <t>Ecoplast Ltd</t>
  </si>
  <si>
    <t>ECOPLAST</t>
  </si>
  <si>
    <t>VJTF Eduservices Ltd</t>
  </si>
  <si>
    <t>VJTFEDU</t>
  </si>
  <si>
    <t>ITL Industries Ltd</t>
  </si>
  <si>
    <t>ITL</t>
  </si>
  <si>
    <t>Flexituff Ventures International Ltd</t>
  </si>
  <si>
    <t>FLEXITUFF</t>
  </si>
  <si>
    <t>7Seas Entertainment Ltd</t>
  </si>
  <si>
    <t>7SEASL</t>
  </si>
  <si>
    <t>3rd Rock Multimedia Ltd</t>
  </si>
  <si>
    <t>3RDROCK</t>
  </si>
  <si>
    <t>Aarey Drugs and Pharmaceuticals Ltd</t>
  </si>
  <si>
    <t>AAREYDRUGS</t>
  </si>
  <si>
    <t>Zenith Steel Pipes &amp; Industries Ltd</t>
  </si>
  <si>
    <t>ZENITHSTL</t>
  </si>
  <si>
    <t>Madhucon Projects Ltd</t>
  </si>
  <si>
    <t>MADHUCON</t>
  </si>
  <si>
    <t>Ultracab (India) Ltd</t>
  </si>
  <si>
    <t>ULTRACAB</t>
  </si>
  <si>
    <t>Future Retail Ltd</t>
  </si>
  <si>
    <t>FRETAIL</t>
  </si>
  <si>
    <t>Pioneer Embroideries Ltd</t>
  </si>
  <si>
    <t>PIONEEREMB</t>
  </si>
  <si>
    <t>Edvenswa Enterprises Ltd</t>
  </si>
  <si>
    <t>EDVENSWA</t>
  </si>
  <si>
    <t>Baweja Studios Ltd</t>
  </si>
  <si>
    <t>BAWEJA</t>
  </si>
  <si>
    <t>Qualitek Labs Ltd</t>
  </si>
  <si>
    <t>QLL</t>
  </si>
  <si>
    <t>Bihar Sponge Iron Ltd</t>
  </si>
  <si>
    <t>BIHSPONG</t>
  </si>
  <si>
    <t>Beardsell Ltd</t>
  </si>
  <si>
    <t>BEARDSELL</t>
  </si>
  <si>
    <t>Lotus Eye Hospital and Institute Ltd</t>
  </si>
  <si>
    <t>LOTUSEYE</t>
  </si>
  <si>
    <t>Globe Textiles (India) Ltd</t>
  </si>
  <si>
    <t>GLOBE</t>
  </si>
  <si>
    <t>Vishal Bearings Ltd</t>
  </si>
  <si>
    <t>VISHALBL</t>
  </si>
  <si>
    <t>Gujarat Intrux Ltd</t>
  </si>
  <si>
    <t>GUJINTRX</t>
  </si>
  <si>
    <t>Kotak S&amp;P BSE Sensex ETF</t>
  </si>
  <si>
    <t>SENSEX1</t>
  </si>
  <si>
    <t>Prerna Infrabuild Ltd</t>
  </si>
  <si>
    <t>PRERINFRA</t>
  </si>
  <si>
    <t>Aakash Exploration Services Ltd</t>
  </si>
  <si>
    <t>AAKASH</t>
  </si>
  <si>
    <t>Simplex Castings Ltd</t>
  </si>
  <si>
    <t>SIMPLEXCAS</t>
  </si>
  <si>
    <t>HB Estate Developers Ltd</t>
  </si>
  <si>
    <t>HBESD</t>
  </si>
  <si>
    <t>Winsome Breweries Ltd</t>
  </si>
  <si>
    <t>WINSOMBR</t>
  </si>
  <si>
    <t>Acme Resources Ltd</t>
  </si>
  <si>
    <t>ACME</t>
  </si>
  <si>
    <t>ANI Integrated Services Ltd</t>
  </si>
  <si>
    <t>AISL</t>
  </si>
  <si>
    <t>Aksh Optifibre Ltd</t>
  </si>
  <si>
    <t>AKSHOPTFBR</t>
  </si>
  <si>
    <t>ICICI Prudential Nifty Next 50 ETF</t>
  </si>
  <si>
    <t>NEXT50IETF</t>
  </si>
  <si>
    <t>Lahoti Overseas Ltd</t>
  </si>
  <si>
    <t>LAHOTIOV</t>
  </si>
  <si>
    <t>Sumuka Agro Industries Ltd</t>
  </si>
  <si>
    <t>SUMUKA</t>
  </si>
  <si>
    <t>Apis India Ltd</t>
  </si>
  <si>
    <t>APIS</t>
  </si>
  <si>
    <t>Scanpoint Geomatics Ltd</t>
  </si>
  <si>
    <t>SCANPGEOM</t>
  </si>
  <si>
    <t>Amarjothi Spinning Mills Ltd</t>
  </si>
  <si>
    <t>AMARJOTHI</t>
  </si>
  <si>
    <t>Machino Plastics Ltd</t>
  </si>
  <si>
    <t>MACPLASQ</t>
  </si>
  <si>
    <t>Cinerad Communications Ltd</t>
  </si>
  <si>
    <t>CINERAD</t>
  </si>
  <si>
    <t>Alkali Metals Ltd</t>
  </si>
  <si>
    <t>ALKALI</t>
  </si>
  <si>
    <t>Palash Securities Ltd</t>
  </si>
  <si>
    <t>PALASHSECU</t>
  </si>
  <si>
    <t>Zenith Drugs Ltd</t>
  </si>
  <si>
    <t>ZENITHDRUG</t>
  </si>
  <si>
    <t>Himalaya Food International Ltd</t>
  </si>
  <si>
    <t>HFIL</t>
  </si>
  <si>
    <t>Sanco Trans Ltd</t>
  </si>
  <si>
    <t>SANCTRN</t>
  </si>
  <si>
    <t>Skil Infrastructure Ltd</t>
  </si>
  <si>
    <t>SKIL</t>
  </si>
  <si>
    <t>AAA Technologies Ltd</t>
  </si>
  <si>
    <t>AAATECH</t>
  </si>
  <si>
    <t>Vaswani Industries Ltd</t>
  </si>
  <si>
    <t>VASWANI</t>
  </si>
  <si>
    <t>AMD Industries Ltd</t>
  </si>
  <si>
    <t>AMDIND</t>
  </si>
  <si>
    <t>WSFx Global Pay Ltd</t>
  </si>
  <si>
    <t>WSFX</t>
  </si>
  <si>
    <t>Sharp Chucks and Machines Ltd</t>
  </si>
  <si>
    <t>SCML</t>
  </si>
  <si>
    <t>Facor Alloys Ltd</t>
  </si>
  <si>
    <t>FACORALL</t>
  </si>
  <si>
    <t>Western India Plywoods Ltd</t>
  </si>
  <si>
    <t>WIPL</t>
  </si>
  <si>
    <t>Sera Investments &amp; Finance India Ltd</t>
  </si>
  <si>
    <t>SERA</t>
  </si>
  <si>
    <t>Royal Cushion Vinyl Products Ltd</t>
  </si>
  <si>
    <t>ROYALCU</t>
  </si>
  <si>
    <t>Nath Industries Ltd</t>
  </si>
  <si>
    <t>NATHIND</t>
  </si>
  <si>
    <t>Yarn Syndicate Ltd</t>
  </si>
  <si>
    <t>YARNSYN</t>
  </si>
  <si>
    <t>Rudra Gas Enterprise Ltd</t>
  </si>
  <si>
    <t>RUDRAGAS</t>
  </si>
  <si>
    <t>Golkunda Diamonds and Jewellery Ltd</t>
  </si>
  <si>
    <t>GOLKUNDIA</t>
  </si>
  <si>
    <t>Regency Ceramics Ltd</t>
  </si>
  <si>
    <t>REGENCERAM</t>
  </si>
  <si>
    <t>Naman In-Store (India) Ltd</t>
  </si>
  <si>
    <t>NAMAN</t>
  </si>
  <si>
    <t>Goyal Aluminiums Ltd</t>
  </si>
  <si>
    <t>GOYALALUM</t>
  </si>
  <si>
    <t>Bhagyanagar Properties Ltd</t>
  </si>
  <si>
    <t>BHAGYAPROP</t>
  </si>
  <si>
    <t>SNL Bearings Ltd</t>
  </si>
  <si>
    <t>SNL</t>
  </si>
  <si>
    <t>Everest Organics Ltd</t>
  </si>
  <si>
    <t>EVERESTO</t>
  </si>
  <si>
    <t>Gayatri Projects Ltd</t>
  </si>
  <si>
    <t>GAYAPROJ</t>
  </si>
  <si>
    <t>Saumya Consultants Ltd</t>
  </si>
  <si>
    <t>SAUMYA</t>
  </si>
  <si>
    <t>BLS Infotech Ltd</t>
  </si>
  <si>
    <t>BLSINFOTE</t>
  </si>
  <si>
    <t>Steel City Securities Ltd</t>
  </si>
  <si>
    <t>STEELCITY</t>
  </si>
  <si>
    <t>HIM Teknoforge Ltd</t>
  </si>
  <si>
    <t>HIMTEK</t>
  </si>
  <si>
    <t>Asarfi Hospital Ltd</t>
  </si>
  <si>
    <t>ASARFI</t>
  </si>
  <si>
    <t>HEC Infra Projects Ltd</t>
  </si>
  <si>
    <t>HECPROJECT</t>
  </si>
  <si>
    <t>Accel Ltd</t>
  </si>
  <si>
    <t>ACCEL</t>
  </si>
  <si>
    <t>Ansal Housing Ltd</t>
  </si>
  <si>
    <t>ANSALHSG</t>
  </si>
  <si>
    <t>Party Cruisers Ltd</t>
  </si>
  <si>
    <t>PARTYCRUS</t>
  </si>
  <si>
    <t>Swashthik Plascon Ltd</t>
  </si>
  <si>
    <t>SPL</t>
  </si>
  <si>
    <t>Asit C Mehta Financial Services Ltd</t>
  </si>
  <si>
    <t>ASITCFIN</t>
  </si>
  <si>
    <t>Maiden Forgings Ltd</t>
  </si>
  <si>
    <t>MAIDEN</t>
  </si>
  <si>
    <t>COSCO (India) Ltd</t>
  </si>
  <si>
    <t>COSCO</t>
  </si>
  <si>
    <t>Rainbow Foundations Ltd</t>
  </si>
  <si>
    <t>RAINBOWF</t>
  </si>
  <si>
    <t>Vedavaag Systems Ltd</t>
  </si>
  <si>
    <t>VEDAVAAG</t>
  </si>
  <si>
    <t>B &amp; A Packaging India Ltd</t>
  </si>
  <si>
    <t>BAPACK</t>
  </si>
  <si>
    <t>IBL Finance Ltd</t>
  </si>
  <si>
    <t>IBLFL</t>
  </si>
  <si>
    <t>Financial Technology</t>
  </si>
  <si>
    <t>Abhinav Capital Services Ltd</t>
  </si>
  <si>
    <t>ABHICAP</t>
  </si>
  <si>
    <t>Sagarsoft (India) Ltd</t>
  </si>
  <si>
    <t>SAGARSOFT</t>
  </si>
  <si>
    <t>Banka BioLoo Ltd</t>
  </si>
  <si>
    <t>BANKA</t>
  </si>
  <si>
    <t>G. G. Automotive Gears Ltd</t>
  </si>
  <si>
    <t>GGAUTO</t>
  </si>
  <si>
    <t>Quantum Gold Fund</t>
  </si>
  <si>
    <t>QGOLDHALF</t>
  </si>
  <si>
    <t>Master Components Ltd</t>
  </si>
  <si>
    <t>MASTER</t>
  </si>
  <si>
    <t>Durlax Top Surface Ltd</t>
  </si>
  <si>
    <t>DURLAX</t>
  </si>
  <si>
    <t>Kkalpana Industries (India) Ltd</t>
  </si>
  <si>
    <t>KKALPANAIND</t>
  </si>
  <si>
    <t>Bhagwati Autocast Ltd</t>
  </si>
  <si>
    <t>BGWTATO</t>
  </si>
  <si>
    <t>Shetron Ltd</t>
  </si>
  <si>
    <t>SHETR</t>
  </si>
  <si>
    <t>Digidrive Distributors Ltd</t>
  </si>
  <si>
    <t>DIGIDRIVE</t>
  </si>
  <si>
    <t>HDFC S&amp;P BSE Sensex ETF</t>
  </si>
  <si>
    <t>HDFCSENSEX</t>
  </si>
  <si>
    <t>Arshiya Ltd</t>
  </si>
  <si>
    <t>ARSHIYA</t>
  </si>
  <si>
    <t>Garg Furnace Ltd</t>
  </si>
  <si>
    <t>GARGFUR</t>
  </si>
  <si>
    <t>National Fittings Ltd</t>
  </si>
  <si>
    <t>NATFIT</t>
  </si>
  <si>
    <t>Shri Gang Industries and Allied Products Ltd</t>
  </si>
  <si>
    <t>SHRIGANG</t>
  </si>
  <si>
    <t>Bilcare Ltd</t>
  </si>
  <si>
    <t>BI</t>
  </si>
  <si>
    <t>Tamboli Industries Ltd</t>
  </si>
  <si>
    <t>TAMBOLIIN</t>
  </si>
  <si>
    <t>Shri Krishna Devcon Ltd</t>
  </si>
  <si>
    <t>SHRIKRISH</t>
  </si>
  <si>
    <t>Sharika Enterprises Ltd</t>
  </si>
  <si>
    <t>SHARIKA</t>
  </si>
  <si>
    <t>Paras Petrofils Ltd</t>
  </si>
  <si>
    <t>PARASPETRO</t>
  </si>
  <si>
    <t>Securekloud Technologies Ltd</t>
  </si>
  <si>
    <t>SECURKLOUD</t>
  </si>
  <si>
    <t>Hariyana Ship Breakers Ltd</t>
  </si>
  <si>
    <t>HRYNSHP</t>
  </si>
  <si>
    <t>TCI Industries Ltd</t>
  </si>
  <si>
    <t>TCIIND</t>
  </si>
  <si>
    <t>MRP Agro Ltd</t>
  </si>
  <si>
    <t>MRP</t>
  </si>
  <si>
    <t>Astron Paper &amp; Board Mill Ltd</t>
  </si>
  <si>
    <t>ASTRON</t>
  </si>
  <si>
    <t>Arunjyoti Bio Ventures Ltd</t>
  </si>
  <si>
    <t>ABVL</t>
  </si>
  <si>
    <t>Ausom Enterprise Ltd</t>
  </si>
  <si>
    <t>AUSOMENT</t>
  </si>
  <si>
    <t>Modern Dairies Ltd</t>
  </si>
  <si>
    <t>MODAIRY</t>
  </si>
  <si>
    <t>Fiberweb (India) Ltd</t>
  </si>
  <si>
    <t>FIBERWEB</t>
  </si>
  <si>
    <t>APM Industries Ltd</t>
  </si>
  <si>
    <t>APMIN</t>
  </si>
  <si>
    <t>MEP Infrastructure Developers Ltd</t>
  </si>
  <si>
    <t>MEP</t>
  </si>
  <si>
    <t>Jasch Industries Ltd</t>
  </si>
  <si>
    <t>JASCH</t>
  </si>
  <si>
    <t>D &amp; H India Ltd</t>
  </si>
  <si>
    <t>DHINDIA</t>
  </si>
  <si>
    <t>Lasa Supergenerics Ltd</t>
  </si>
  <si>
    <t>LASA</t>
  </si>
  <si>
    <t>Sal Automotive Ltd</t>
  </si>
  <si>
    <t>SALAUTO</t>
  </si>
  <si>
    <t>Credent Global Finance Ltd</t>
  </si>
  <si>
    <t>CGFL</t>
  </si>
  <si>
    <t>Shanti Spintex Ltd</t>
  </si>
  <si>
    <t>SHANTIDENM</t>
  </si>
  <si>
    <t>Munoth Capital Market Ltd</t>
  </si>
  <si>
    <t>MUNCAPM</t>
  </si>
  <si>
    <t>Peria Karamalai Tea and Produce Company Ltd</t>
  </si>
  <si>
    <t>PKTEA</t>
  </si>
  <si>
    <t>Eco Hotels and Resorts Ltd</t>
  </si>
  <si>
    <t>ECOHOTELS</t>
  </si>
  <si>
    <t>Mercury Laboratories Ltd</t>
  </si>
  <si>
    <t>MERCURYLAB</t>
  </si>
  <si>
    <t>Medicamen Organics Ltd</t>
  </si>
  <si>
    <t>MEDIORG</t>
  </si>
  <si>
    <t>Jhandewalas Foods Ltd</t>
  </si>
  <si>
    <t>JFL</t>
  </si>
  <si>
    <t>Mauria Udyog Ltd</t>
  </si>
  <si>
    <t>MUL</t>
  </si>
  <si>
    <t>AK Spintex Ltd</t>
  </si>
  <si>
    <t>AKSPINTEX</t>
  </si>
  <si>
    <t>Virat Leasing Ltd</t>
  </si>
  <si>
    <t>VLL</t>
  </si>
  <si>
    <t>Varanium Cloud Ltd</t>
  </si>
  <si>
    <t>CLOUD</t>
  </si>
  <si>
    <t>Bharat Immunologicals and Biologicals Corporation Ltd</t>
  </si>
  <si>
    <t>BIBCL</t>
  </si>
  <si>
    <t>Pulz Electronics Ltd</t>
  </si>
  <si>
    <t>PULZ</t>
  </si>
  <si>
    <t>United Cotfab Ltd</t>
  </si>
  <si>
    <t>COTFAB</t>
  </si>
  <si>
    <t>Genpharmasec Ltd</t>
  </si>
  <si>
    <t>GENPHARMA</t>
  </si>
  <si>
    <t>Maruti Interior Products Ltd</t>
  </si>
  <si>
    <t>SPITZE</t>
  </si>
  <si>
    <t>Nagreeka Exports Ltd</t>
  </si>
  <si>
    <t>NAGREEKEXP</t>
  </si>
  <si>
    <t>Upsurge Investment and Finance Ltd</t>
  </si>
  <si>
    <t>UPSURGE</t>
  </si>
  <si>
    <t>Binayak Tex Processors Ltd</t>
  </si>
  <si>
    <t>ZBINTXPP</t>
  </si>
  <si>
    <t>Transwarranty Finance Ltd</t>
  </si>
  <si>
    <t>TFL</t>
  </si>
  <si>
    <t>Pee Cee Cosma Sope Ltd</t>
  </si>
  <si>
    <t>PCCOSMA</t>
  </si>
  <si>
    <t>Mcon Rasayan India Ltd</t>
  </si>
  <si>
    <t>MCON</t>
  </si>
  <si>
    <t>Energy Development Company Ltd</t>
  </si>
  <si>
    <t>ENERGYDEV</t>
  </si>
  <si>
    <t>Ahasolar Technologies Ltd</t>
  </si>
  <si>
    <t>AHASOLAR</t>
  </si>
  <si>
    <t>Shah Alloys Ltd</t>
  </si>
  <si>
    <t>SHAHALLOYS</t>
  </si>
  <si>
    <t>Debock Industries Ltd</t>
  </si>
  <si>
    <t>DIL</t>
  </si>
  <si>
    <t>Sattrix Information Security Ltd</t>
  </si>
  <si>
    <t>SATTRIX</t>
  </si>
  <si>
    <t>Akar Auto Industries Ltd</t>
  </si>
  <si>
    <t>AAIL</t>
  </si>
  <si>
    <t>Orissa Bengal Carrier Ltd</t>
  </si>
  <si>
    <t>OBCL</t>
  </si>
  <si>
    <t>Veekayem Fashion &amp; Apparels Ltd</t>
  </si>
  <si>
    <t>VEEKAYEM</t>
  </si>
  <si>
    <t>Damodar Industries Ltd</t>
  </si>
  <si>
    <t>DAMODARIND</t>
  </si>
  <si>
    <t>Palred Technologies Ltd</t>
  </si>
  <si>
    <t>PALREDTEC</t>
  </si>
  <si>
    <t>Relicab Cable Manufacturing Ltd</t>
  </si>
  <si>
    <t>RELICAB</t>
  </si>
  <si>
    <t>Cravatex Ltd</t>
  </si>
  <si>
    <t>CRAVATEX</t>
  </si>
  <si>
    <t>Pressure Sensitive Systems (India) Ltd</t>
  </si>
  <si>
    <t>PRESSURS</t>
  </si>
  <si>
    <t>Trescon Ltd</t>
  </si>
  <si>
    <t>TRESCON</t>
  </si>
  <si>
    <t>KG Petrochem Ltd</t>
  </si>
  <si>
    <t>KGPETRO</t>
  </si>
  <si>
    <t>Oxygenta Pharmaceutical Ltd</t>
  </si>
  <si>
    <t>OXYGENTAPH</t>
  </si>
  <si>
    <t>Resonance Specialties Ltd</t>
  </si>
  <si>
    <t>RESONANCE</t>
  </si>
  <si>
    <t>Harshdeep Hortico Ltd</t>
  </si>
  <si>
    <t>HARSHDEEP</t>
  </si>
  <si>
    <t>Ind Swift Ltd</t>
  </si>
  <si>
    <t>INDSWFTLTD</t>
  </si>
  <si>
    <t>Tilak Ventures Ltd</t>
  </si>
  <si>
    <t>TILAK</t>
  </si>
  <si>
    <t>CNI Research Ltd</t>
  </si>
  <si>
    <t>CNIRESLTD</t>
  </si>
  <si>
    <t>Chowgule Steamships Ltd</t>
  </si>
  <si>
    <t>CHOWGULSTM</t>
  </si>
  <si>
    <t>Real Touch Finance Ltd</t>
  </si>
  <si>
    <t>RTFL</t>
  </si>
  <si>
    <t>Agri-Tech (India) Ltd</t>
  </si>
  <si>
    <t>AGRITECH</t>
  </si>
  <si>
    <t>Rachana Infrastructure Ltd</t>
  </si>
  <si>
    <t>RILINFRA</t>
  </si>
  <si>
    <t>Integrated Personnel Services Ltd</t>
  </si>
  <si>
    <t>IPSL</t>
  </si>
  <si>
    <t>Times Guaranty Ltd</t>
  </si>
  <si>
    <t>TIMESGTY</t>
  </si>
  <si>
    <t>Promax Power Ltd</t>
  </si>
  <si>
    <t>PROMAX</t>
  </si>
  <si>
    <t>Aditya Consumer Marketing Ltd</t>
  </si>
  <si>
    <t>ACML</t>
  </si>
  <si>
    <t>Good Value Irrigation Ltd</t>
  </si>
  <si>
    <t>VUENOW</t>
  </si>
  <si>
    <t>Nidhi Granites Ltd</t>
  </si>
  <si>
    <t>NIDHGRN</t>
  </si>
  <si>
    <t>Alfred Herbert (India) Ltd</t>
  </si>
  <si>
    <t>ALFREDHE</t>
  </si>
  <si>
    <t>Ishan Dyes and Chemicals Ltd</t>
  </si>
  <si>
    <t>ISHANCH</t>
  </si>
  <si>
    <t>Virya Resources Ltd</t>
  </si>
  <si>
    <t>VIRYA</t>
  </si>
  <si>
    <t>Cian Agro Industries &amp; Infrastructure Ltd</t>
  </si>
  <si>
    <t>CIANAGRO</t>
  </si>
  <si>
    <t>Avro India Ltd</t>
  </si>
  <si>
    <t>AVROIND</t>
  </si>
  <si>
    <t>Aplab Ltd</t>
  </si>
  <si>
    <t>APLAB</t>
  </si>
  <si>
    <t>Dangee Dums Ltd</t>
  </si>
  <si>
    <t>DANGEE</t>
  </si>
  <si>
    <t>Mysore Petro Chemicals Ltd</t>
  </si>
  <si>
    <t>MYSORPETRO</t>
  </si>
  <si>
    <t>Simbhaoli Sugars Ltd</t>
  </si>
  <si>
    <t>SIMBHALS</t>
  </si>
  <si>
    <t>Bansal Roofing Products Ltd</t>
  </si>
  <si>
    <t>BRPL</t>
  </si>
  <si>
    <t>Kaizen Agro Infrabuild Ltd</t>
  </si>
  <si>
    <t>KAIZENAGRO</t>
  </si>
  <si>
    <t>DRS Cargo Movers Ltd</t>
  </si>
  <si>
    <t>DRSCARGO</t>
  </si>
  <si>
    <t>Narbada Gems and Jewellery Ltd</t>
  </si>
  <si>
    <t>NARBADA</t>
  </si>
  <si>
    <t>Lesha Industries Ltd</t>
  </si>
  <si>
    <t>LESHAIND</t>
  </si>
  <si>
    <t>Blue Pebble Ltd</t>
  </si>
  <si>
    <t>BLUEPEBBLE</t>
  </si>
  <si>
    <t>Anjani Foods Ltd</t>
  </si>
  <si>
    <t>ANJANIFOODS</t>
  </si>
  <si>
    <t>T &amp; I Global Ltd</t>
  </si>
  <si>
    <t>TIGLOB</t>
  </si>
  <si>
    <t>Kothari Fermentation and Biochem Ltd</t>
  </si>
  <si>
    <t>KFBL</t>
  </si>
  <si>
    <t>Thacker and Company Ltd</t>
  </si>
  <si>
    <t>THACKER</t>
  </si>
  <si>
    <t>Soma Textiles &amp; Industries Ltd</t>
  </si>
  <si>
    <t>SOMATEX</t>
  </si>
  <si>
    <t>Polychem Ltd</t>
  </si>
  <si>
    <t>POLYCHEM</t>
  </si>
  <si>
    <t>Som Datt Finance Corporation Ltd</t>
  </si>
  <si>
    <t>SODFC</t>
  </si>
  <si>
    <t>Wallfort Financial Services Ltd</t>
  </si>
  <si>
    <t>WALLFORT</t>
  </si>
  <si>
    <t>Parnax Lab Ltd</t>
  </si>
  <si>
    <t>PARNAXLAB</t>
  </si>
  <si>
    <t>Krishanveer Forge Ltd</t>
  </si>
  <si>
    <t>KVFORGE</t>
  </si>
  <si>
    <t>Karma Energy Ltd</t>
  </si>
  <si>
    <t>KARMAENG</t>
  </si>
  <si>
    <t>Gujarat Natural Resources Ltd</t>
  </si>
  <si>
    <t>GNRL</t>
  </si>
  <si>
    <t>Grob Tea Co Ltd</t>
  </si>
  <si>
    <t>GROBTEA</t>
  </si>
  <si>
    <t>Kesar Terminals &amp; Infrastructure Ltd</t>
  </si>
  <si>
    <t>KTIL</t>
  </si>
  <si>
    <t>Suvidhaa Infoserve Ltd</t>
  </si>
  <si>
    <t>SUVIDHAA</t>
  </si>
  <si>
    <t>Creative Castings Ltd</t>
  </si>
  <si>
    <t>Raja Bahadur International Ltd</t>
  </si>
  <si>
    <t>RAJABAH</t>
  </si>
  <si>
    <t>Mohini Health &amp; Hygiene Ltd</t>
  </si>
  <si>
    <t>MHHL</t>
  </si>
  <si>
    <t>Ganga Papers India Ltd</t>
  </si>
  <si>
    <t>GANGAPA</t>
  </si>
  <si>
    <t>Aditya BSL Nifty Next 50 ETF</t>
  </si>
  <si>
    <t>ABSLNN50ET</t>
  </si>
  <si>
    <t>Sayaji Industries Ltd</t>
  </si>
  <si>
    <t>SAYAJIIND</t>
  </si>
  <si>
    <t>Ajooni Biotech Ltd</t>
  </si>
  <si>
    <t>AJOONI</t>
  </si>
  <si>
    <t>Samrat Pharmachem Ltd</t>
  </si>
  <si>
    <t>SAMRATPH</t>
  </si>
  <si>
    <t>Hisar Metal Industries Ltd</t>
  </si>
  <si>
    <t>HISARMETAL</t>
  </si>
  <si>
    <t>Emerald Leisures Ltd</t>
  </si>
  <si>
    <t>EMERALL</t>
  </si>
  <si>
    <t>Holmarc Opto-Mechatronics Ltd</t>
  </si>
  <si>
    <t>HOLMARC</t>
  </si>
  <si>
    <t>Tokyo Plast International Ltd</t>
  </si>
  <si>
    <t>TOKYOPLAST</t>
  </si>
  <si>
    <t>Siddhika Coatings Ltd</t>
  </si>
  <si>
    <t>SIDDHIKA</t>
  </si>
  <si>
    <t>Advik Capital Ltd</t>
  </si>
  <si>
    <t>ADVIKCA</t>
  </si>
  <si>
    <t>Haryana Capfin Ltd</t>
  </si>
  <si>
    <t>HARYNACAP</t>
  </si>
  <si>
    <t>Mayank Cattle Food Ltd</t>
  </si>
  <si>
    <t>MCFL</t>
  </si>
  <si>
    <t>Filtra Consultants and Engineers Ltd</t>
  </si>
  <si>
    <t>FILTRA</t>
  </si>
  <si>
    <t>Auro Laboratories Ltd</t>
  </si>
  <si>
    <t>AUROLAB</t>
  </si>
  <si>
    <t>Latteys Industries Ltd</t>
  </si>
  <si>
    <t>LATTEYS</t>
  </si>
  <si>
    <t>Retina Paints Ltd</t>
  </si>
  <si>
    <t>RETINA</t>
  </si>
  <si>
    <t>Bhilwara Spinners Ltd</t>
  </si>
  <si>
    <t>BHILSPIN</t>
  </si>
  <si>
    <t>Shristi Infrastructure Development Corporation Ltd</t>
  </si>
  <si>
    <t>SHRISTI</t>
  </si>
  <si>
    <t>AVSL Industries Ltd</t>
  </si>
  <si>
    <t>AVSL</t>
  </si>
  <si>
    <t>Porwal Auto Components Ltd</t>
  </si>
  <si>
    <t>PORWAL</t>
  </si>
  <si>
    <t>Source Natural Foods and Herbal Supplements Ltd</t>
  </si>
  <si>
    <t>SOURCENTRL</t>
  </si>
  <si>
    <t>Jamshri Realty Ltd</t>
  </si>
  <si>
    <t>JAMSHRI</t>
  </si>
  <si>
    <t>Dynavision Ltd</t>
  </si>
  <si>
    <t>DYNAVSN</t>
  </si>
  <si>
    <t>B C C Fuba India Ltd</t>
  </si>
  <si>
    <t>BCCFUBA</t>
  </si>
  <si>
    <t>Transcorp International Ltd</t>
  </si>
  <si>
    <t>TRANSCOR</t>
  </si>
  <si>
    <t>Womancart Ltd</t>
  </si>
  <si>
    <t>WOMANCART</t>
  </si>
  <si>
    <t>Dutron Polymers Ltd</t>
  </si>
  <si>
    <t>DUTRON</t>
  </si>
  <si>
    <t>Super Tannery Ltd</t>
  </si>
  <si>
    <t>SUPTANERY</t>
  </si>
  <si>
    <t>Graphisads Ltd</t>
  </si>
  <si>
    <t>GRAPHISAD</t>
  </si>
  <si>
    <t>ICICI Prudential Silver ETF</t>
  </si>
  <si>
    <t>SILVERIETF</t>
  </si>
  <si>
    <t>Yogi Ltd</t>
  </si>
  <si>
    <t>YOGI</t>
  </si>
  <si>
    <t>Srei Infrastructure Finance Ltd</t>
  </si>
  <si>
    <t>SREINFRA</t>
  </si>
  <si>
    <t>Clara Industries Ltd</t>
  </si>
  <si>
    <t>CLARA</t>
  </si>
  <si>
    <t>Shalimar Wires Industries Ltd</t>
  </si>
  <si>
    <t>SHALIWIR</t>
  </si>
  <si>
    <t>Ganga Forging Ltd</t>
  </si>
  <si>
    <t>GANGAFORGE</t>
  </si>
  <si>
    <t>Skyline Millars Ltd</t>
  </si>
  <si>
    <t>SKYLMILAR</t>
  </si>
  <si>
    <t>Kemp and Company Ltd</t>
  </si>
  <si>
    <t>KEMP</t>
  </si>
  <si>
    <t>Gokak Textiles Ltd</t>
  </si>
  <si>
    <t>GOKAKTEX</t>
  </si>
  <si>
    <t>Freshtrop Fruits Ltd</t>
  </si>
  <si>
    <t>FRSHTRP</t>
  </si>
  <si>
    <t>Murae Organisor Ltd</t>
  </si>
  <si>
    <t>MURAE</t>
  </si>
  <si>
    <t>Arnold Holdings Ltd</t>
  </si>
  <si>
    <t>ARNOLD</t>
  </si>
  <si>
    <t>Cinevista Ltd</t>
  </si>
  <si>
    <t>CINEVISTA</t>
  </si>
  <si>
    <t>Raaj Medisafe India Ltd</t>
  </si>
  <si>
    <t>RAAJMEDI</t>
  </si>
  <si>
    <t>Pritish Nandy Communications Ltd</t>
  </si>
  <si>
    <t>PNC</t>
  </si>
  <si>
    <t>Biofil Chemicals and Pharmaceuticals Ltd</t>
  </si>
  <si>
    <t>BIOFILCHEM</t>
  </si>
  <si>
    <t>Remi Edelstahl Tubulars Ltd</t>
  </si>
  <si>
    <t>REMIEDEL</t>
  </si>
  <si>
    <t>Nilachal Refractories Ltd</t>
  </si>
  <si>
    <t>NILACHAL</t>
  </si>
  <si>
    <t>Delta Manufacturing Ltd</t>
  </si>
  <si>
    <t>DELTAMAGNT</t>
  </si>
  <si>
    <t>Krishna Ventures Ltd</t>
  </si>
  <si>
    <t>KRISHNA</t>
  </si>
  <si>
    <t>Healthy Life Agritec Ltd</t>
  </si>
  <si>
    <t>HEALTHYLIFE</t>
  </si>
  <si>
    <t>Ansal Buildwell Ltd</t>
  </si>
  <si>
    <t>ANSALBU</t>
  </si>
  <si>
    <t>Madhav Copper Ltd</t>
  </si>
  <si>
    <t>MCL</t>
  </si>
  <si>
    <t>Mangalam Alloys Ltd</t>
  </si>
  <si>
    <t>MAL</t>
  </si>
  <si>
    <t>Celebrity Fashions Ltd</t>
  </si>
  <si>
    <t>CELEBRITY</t>
  </si>
  <si>
    <t>Agni Green Power Ltd</t>
  </si>
  <si>
    <t>AGNI</t>
  </si>
  <si>
    <t>Stratmont Industries Ltd</t>
  </si>
  <si>
    <t>STRATMONT</t>
  </si>
  <si>
    <t>Sameera Agro and Infra Ltd</t>
  </si>
  <si>
    <t>SAIFL</t>
  </si>
  <si>
    <t>Homebuilding</t>
  </si>
  <si>
    <t>Vertexplus Technologies Ltd</t>
  </si>
  <si>
    <t>VERTEXPLUS</t>
  </si>
  <si>
    <t>Mukesh Babu Financial Services Ltd</t>
  </si>
  <si>
    <t>MUKESHB</t>
  </si>
  <si>
    <t>Alstone Textiles (India) Ltd</t>
  </si>
  <si>
    <t>ALSTONE</t>
  </si>
  <si>
    <t>Simmonds Marshall Ltd</t>
  </si>
  <si>
    <t>SIMMOND</t>
  </si>
  <si>
    <t>Chartered Logistics Ltd</t>
  </si>
  <si>
    <t>CHLOGIST</t>
  </si>
  <si>
    <t>Gujchem Distillers India Ltd</t>
  </si>
  <si>
    <t>GUJCMDS</t>
  </si>
  <si>
    <t>Future Enterprises Ltd</t>
  </si>
  <si>
    <t>FELDVR</t>
  </si>
  <si>
    <t>Saptarishi Agro Industries Ltd</t>
  </si>
  <si>
    <t>SPTRSHI</t>
  </si>
  <si>
    <t>Marco Cables &amp; Conductors Ltd</t>
  </si>
  <si>
    <t>MARCO</t>
  </si>
  <si>
    <t>SecMark Consultancy Ltd</t>
  </si>
  <si>
    <t>SECMARK</t>
  </si>
  <si>
    <t>Auto Pins (India) Ltd</t>
  </si>
  <si>
    <t>AUTOPINS</t>
  </si>
  <si>
    <t>IFL Enterprises Ltd</t>
  </si>
  <si>
    <t>IFL</t>
  </si>
  <si>
    <t>Manoj Ceramic Ltd</t>
  </si>
  <si>
    <t>MCPL</t>
  </si>
  <si>
    <t>Archit Organosys Ltd</t>
  </si>
  <si>
    <t>ARCHITORG</t>
  </si>
  <si>
    <t>Mehai Technology Ltd</t>
  </si>
  <si>
    <t>MEHAI</t>
  </si>
  <si>
    <t>Lykis Ltd</t>
  </si>
  <si>
    <t>LYKISLTD</t>
  </si>
  <si>
    <t>Orient Press Ltd</t>
  </si>
  <si>
    <t>ORIENTLTD</t>
  </si>
  <si>
    <t>VMS Industries Ltd</t>
  </si>
  <si>
    <t>VMS</t>
  </si>
  <si>
    <t>Deepak Chemtex Ltd</t>
  </si>
  <si>
    <t>DEEPAKCHEM</t>
  </si>
  <si>
    <t>Key Corp Ltd</t>
  </si>
  <si>
    <t>KEYCORP</t>
  </si>
  <si>
    <t>Tree House Education and Accessories Ltd</t>
  </si>
  <si>
    <t>TREEHOUSE</t>
  </si>
  <si>
    <t>Mohite Industries Ltd</t>
  </si>
  <si>
    <t>MOHITE</t>
  </si>
  <si>
    <t>Auro Impex &amp; Chemicals Ltd</t>
  </si>
  <si>
    <t>AUROIMPEX</t>
  </si>
  <si>
    <t>Scoobee Day Garments (India) Ltd</t>
  </si>
  <si>
    <t>SCOOBEEDAY</t>
  </si>
  <si>
    <t>Gujarat Containers Ltd</t>
  </si>
  <si>
    <t>GUJCONT</t>
  </si>
  <si>
    <t>Yaari Digital Integrated Services Ltd</t>
  </si>
  <si>
    <t>YAARI</t>
  </si>
  <si>
    <t>Biogen Pharmachem Industries Ltd</t>
  </si>
  <si>
    <t>BIOGEN</t>
  </si>
  <si>
    <t>Max Heights Infrastructure Ltd</t>
  </si>
  <si>
    <t>MAXHEIGHTS</t>
  </si>
  <si>
    <t>BLB Ltd</t>
  </si>
  <si>
    <t>BLBLIMITED</t>
  </si>
  <si>
    <t>Acknit Industries Ltd</t>
  </si>
  <si>
    <t>ACKNIT</t>
  </si>
  <si>
    <t>Ashika Credit Capital Ltd</t>
  </si>
  <si>
    <t>ASHIKA</t>
  </si>
  <si>
    <t>Tayo Rolls Ltd</t>
  </si>
  <si>
    <t>TATAYODOGA</t>
  </si>
  <si>
    <t>Global Pet Industries Ltd</t>
  </si>
  <si>
    <t>GLOBALPET</t>
  </si>
  <si>
    <t>Vinny Overseas Ltd</t>
  </si>
  <si>
    <t>VINNY</t>
  </si>
  <si>
    <t>Universal Starch Chem Allied Ltd</t>
  </si>
  <si>
    <t>UNIVSTAR</t>
  </si>
  <si>
    <t>NCL Research and Financial Services Ltd</t>
  </si>
  <si>
    <t>NCLRESE</t>
  </si>
  <si>
    <t>Baroda Extrusion Ltd</t>
  </si>
  <si>
    <t>BAROEXT</t>
  </si>
  <si>
    <t>Kay Power and Paper Ltd</t>
  </si>
  <si>
    <t>KAYPOWR</t>
  </si>
  <si>
    <t>MKP Mobility Ltd</t>
  </si>
  <si>
    <t>MKPMOB</t>
  </si>
  <si>
    <t>City Pulse Multiplex Ltd</t>
  </si>
  <si>
    <t>CPML</t>
  </si>
  <si>
    <t>Dollex Agrotech Ltd</t>
  </si>
  <si>
    <t>DOLLEX</t>
  </si>
  <si>
    <t>Trans India House Impex Ltd</t>
  </si>
  <si>
    <t>TIHIL</t>
  </si>
  <si>
    <t>Shilp Gravures Ltd</t>
  </si>
  <si>
    <t>SHILGRAVQ</t>
  </si>
  <si>
    <t>Rama Vision Ltd</t>
  </si>
  <si>
    <t>RAMAVISION</t>
  </si>
  <si>
    <t>LIC MF Nifty 8-13 yr G-Sec ETF</t>
  </si>
  <si>
    <t>LICNETFGSC</t>
  </si>
  <si>
    <t>Excel Realty N Infra Ltd</t>
  </si>
  <si>
    <t>EXCEL</t>
  </si>
  <si>
    <t>Modipon Ltd</t>
  </si>
  <si>
    <t>MODIPON</t>
  </si>
  <si>
    <t>Power and Instrumentation (Gujarat) Ltd</t>
  </si>
  <si>
    <t>PIGL</t>
  </si>
  <si>
    <t>Agro Phos (India) Ltd</t>
  </si>
  <si>
    <t>AGROPHOS</t>
  </si>
  <si>
    <t>SKP Securities Ltd</t>
  </si>
  <si>
    <t>SKPSEC</t>
  </si>
  <si>
    <t>Sambhaav Media Ltd</t>
  </si>
  <si>
    <t>SAMBHAAV</t>
  </si>
  <si>
    <t>IDBI Gold Exchange Traded Fund</t>
  </si>
  <si>
    <t>LICMFGOLD</t>
  </si>
  <si>
    <t>Raminfo Ltd</t>
  </si>
  <si>
    <t>RAMINFO</t>
  </si>
  <si>
    <t>Aimco Pesticides Ltd</t>
  </si>
  <si>
    <t>AIMCOPEST</t>
  </si>
  <si>
    <t>Dhanashree Electronics Ltd</t>
  </si>
  <si>
    <t>DEL</t>
  </si>
  <si>
    <t>Patdiam Jewellery Ltd</t>
  </si>
  <si>
    <t>PJL</t>
  </si>
  <si>
    <t>Rasi Electrodes Ltd</t>
  </si>
  <si>
    <t>RASIELEC</t>
  </si>
  <si>
    <t>Everlon Financials Ltd</t>
  </si>
  <si>
    <t>EVERFIN</t>
  </si>
  <si>
    <t>Keerthi Industries Ltd</t>
  </si>
  <si>
    <t>KEERTHI</t>
  </si>
  <si>
    <t>Pentagon Rubber Ltd</t>
  </si>
  <si>
    <t>PENTAGON</t>
  </si>
  <si>
    <t>Sakthi Finance Ltd</t>
  </si>
  <si>
    <t>SAKTHIFIN</t>
  </si>
  <si>
    <t>Futuristic Solutions Ltd</t>
  </si>
  <si>
    <t>FUTSOL</t>
  </si>
  <si>
    <t>Royale Manor Hotels and Industries Ltd</t>
  </si>
  <si>
    <t>RAYALEMA</t>
  </si>
  <si>
    <t>Moksh Ornaments Ltd</t>
  </si>
  <si>
    <t>MOKSH</t>
  </si>
  <si>
    <t>Constronics Infra Ltd</t>
  </si>
  <si>
    <t>CONSTRONIC</t>
  </si>
  <si>
    <t>Riddhi Corporate Services Ltd</t>
  </si>
  <si>
    <t>RIDDHICORP</t>
  </si>
  <si>
    <t>Bright Brothers Ltd</t>
  </si>
  <si>
    <t>BRIGHTBR</t>
  </si>
  <si>
    <t>Vippy Spinpro Ltd</t>
  </si>
  <si>
    <t>VIPPYSP</t>
  </si>
  <si>
    <t>Titan Securities Ltd</t>
  </si>
  <si>
    <t>TITANSEC</t>
  </si>
  <si>
    <t>M V K Agro Food Product Ltd</t>
  </si>
  <si>
    <t>MVKAGRO</t>
  </si>
  <si>
    <t>McNally Bharat Engg Co Ltd</t>
  </si>
  <si>
    <t>MBECL</t>
  </si>
  <si>
    <t>Marshall Machines Ltd</t>
  </si>
  <si>
    <t>MARSHALL</t>
  </si>
  <si>
    <t>Sangam Finserv Ltd</t>
  </si>
  <si>
    <t>SANGAMFIN</t>
  </si>
  <si>
    <t>Tera Software Ltd</t>
  </si>
  <si>
    <t>TERASOFT</t>
  </si>
  <si>
    <t>Rollatainers Ltd</t>
  </si>
  <si>
    <t>ROLLT</t>
  </si>
  <si>
    <t>Dev Labtech Venture Ltd</t>
  </si>
  <si>
    <t>DEVLAB</t>
  </si>
  <si>
    <t>TCFC Finance Ltd</t>
  </si>
  <si>
    <t>TCFCFINQ</t>
  </si>
  <si>
    <t>CIL Nova Petrochemicals Ltd</t>
  </si>
  <si>
    <t>CNOVAPETRO</t>
  </si>
  <si>
    <t>Synoptics Technologies Ltd</t>
  </si>
  <si>
    <t>SYNOPTICS</t>
  </si>
  <si>
    <t>Dharni Capital Services Ltd</t>
  </si>
  <si>
    <t>DHARNI</t>
  </si>
  <si>
    <t>Maestros Electronics &amp; Telecommunications Systems Ltd</t>
  </si>
  <si>
    <t>METSL</t>
  </si>
  <si>
    <t>One Global Service Provider Ltd</t>
  </si>
  <si>
    <t>ONEGLOBAL</t>
  </si>
  <si>
    <t>Pulsar International Ltd</t>
  </si>
  <si>
    <t>PULSRIN</t>
  </si>
  <si>
    <t>Titan Intech Ltd</t>
  </si>
  <si>
    <t>TITANIN</t>
  </si>
  <si>
    <t>HB Stockholdings Ltd</t>
  </si>
  <si>
    <t>HBSL</t>
  </si>
  <si>
    <t>BSEL Algo Ltd</t>
  </si>
  <si>
    <t>BSELALGO</t>
  </si>
  <si>
    <t>Ludlow Jute &amp; Specialities Ltd</t>
  </si>
  <si>
    <t>LUDLOWJUT</t>
  </si>
  <si>
    <t>Mirae Asset S&amp;P 500 Top 50 ETF</t>
  </si>
  <si>
    <t>MASPTOP50</t>
  </si>
  <si>
    <t>Quicktouch Technologies Ltd</t>
  </si>
  <si>
    <t>QUICKTOUCH</t>
  </si>
  <si>
    <t>Banas Finance Ltd</t>
  </si>
  <si>
    <t>BANASFN</t>
  </si>
  <si>
    <t>Sky Industries Ltd</t>
  </si>
  <si>
    <t>SKYIND</t>
  </si>
  <si>
    <t>Pritika Engineering Components Ltd</t>
  </si>
  <si>
    <t>PRITIKA</t>
  </si>
  <si>
    <t>Vasundhara Rasayans Ltd</t>
  </si>
  <si>
    <t>VRL</t>
  </si>
  <si>
    <t>Sanrhea Technical Textiles Ltd</t>
  </si>
  <si>
    <t>SANTETX</t>
  </si>
  <si>
    <t>SVP Global Textiles Ltd</t>
  </si>
  <si>
    <t>SVPGLOB</t>
  </si>
  <si>
    <t>Aro Granite Industries Ltd</t>
  </si>
  <si>
    <t>AROGRANITE</t>
  </si>
  <si>
    <t>Cerebra Integrated Technologies Ltd</t>
  </si>
  <si>
    <t>CEREBRAINT</t>
  </si>
  <si>
    <t>HOV Services Ltd</t>
  </si>
  <si>
    <t>HOVS</t>
  </si>
  <si>
    <t>Rapicut Carbides Ltd</t>
  </si>
  <si>
    <t>RAPICUT</t>
  </si>
  <si>
    <t>Supra Pacific Financial Services Ltd</t>
  </si>
  <si>
    <t>SUPRAPFSL</t>
  </si>
  <si>
    <t>Arabian Petroleum Ltd</t>
  </si>
  <si>
    <t>ARABIAN</t>
  </si>
  <si>
    <t>Nrb Industrial Bearings Ltd</t>
  </si>
  <si>
    <t>NIBL</t>
  </si>
  <si>
    <t>KBS India Ltd</t>
  </si>
  <si>
    <t>KBSINDIA</t>
  </si>
  <si>
    <t>Growington Ventures India Ltd</t>
  </si>
  <si>
    <t>GROWINGTON</t>
  </si>
  <si>
    <t>Baba Food Processing (India) Ltd</t>
  </si>
  <si>
    <t>BABAFP</t>
  </si>
  <si>
    <t>Saboo Sodium Chloro Ltd</t>
  </si>
  <si>
    <t>SABOOSOD</t>
  </si>
  <si>
    <t>Welcast Steels Ltd</t>
  </si>
  <si>
    <t>ZWELCAST</t>
  </si>
  <si>
    <t>Alkosign Ltd</t>
  </si>
  <si>
    <t>ALKOSIGN</t>
  </si>
  <si>
    <t>Presstonic Engineering Ltd</t>
  </si>
  <si>
    <t>PRESSTONIC</t>
  </si>
  <si>
    <t>Locomotive Engines &amp; Rolling Stock</t>
  </si>
  <si>
    <t>GACM Technologies Ltd</t>
  </si>
  <si>
    <t>GATECH</t>
  </si>
  <si>
    <t>Burnpur Cement Ltd</t>
  </si>
  <si>
    <t>BURNPUR</t>
  </si>
  <si>
    <t>Mirae Asset NYSE FANG+ ETF</t>
  </si>
  <si>
    <t>MAFANG</t>
  </si>
  <si>
    <t>Rajgor Castor Derivatives Ltd</t>
  </si>
  <si>
    <t>RCDL</t>
  </si>
  <si>
    <t>Sunil Healthcare Ltd</t>
  </si>
  <si>
    <t>SUNLOC</t>
  </si>
  <si>
    <t>East West Freight Carriers Ltd</t>
  </si>
  <si>
    <t>EASTWEST</t>
  </si>
  <si>
    <t>TPI India Ltd</t>
  </si>
  <si>
    <t>TPINDIA</t>
  </si>
  <si>
    <t>Shree Krishna Infrastructure Ltd</t>
  </si>
  <si>
    <t>SKIFL</t>
  </si>
  <si>
    <t>Eiko Lifesciences Ltd</t>
  </si>
  <si>
    <t>EIKO</t>
  </si>
  <si>
    <t>Amrapali Industries Ltd</t>
  </si>
  <si>
    <t>AMRAPLIN</t>
  </si>
  <si>
    <t>Mahickra Chemicals Ltd</t>
  </si>
  <si>
    <t>MAHICKRA</t>
  </si>
  <si>
    <t>Lexus Granito (India) Ltd</t>
  </si>
  <si>
    <t>LEXUS</t>
  </si>
  <si>
    <t>Aditya BSL Nifty Bank ETF</t>
  </si>
  <si>
    <t>ABSLBANETF</t>
  </si>
  <si>
    <t>Aayush Wellness Ltd</t>
  </si>
  <si>
    <t>AAYUSH</t>
  </si>
  <si>
    <t>Rajeshwari Cans Ltd</t>
  </si>
  <si>
    <t>RCAN</t>
  </si>
  <si>
    <t>Slone Infosystems Ltd</t>
  </si>
  <si>
    <t>SLONE</t>
  </si>
  <si>
    <t>Hindustan Hardy Ltd</t>
  </si>
  <si>
    <t>HINDHARD</t>
  </si>
  <si>
    <t>Radiowalla Network Ltd</t>
  </si>
  <si>
    <t>RADIOWALLA</t>
  </si>
  <si>
    <t>Minal Industries Ltd</t>
  </si>
  <si>
    <t>MINALIND</t>
  </si>
  <si>
    <t>ICICI Prudential S&amp;P BSE Liquid Rate ETF</t>
  </si>
  <si>
    <t>LIQUIDIETF</t>
  </si>
  <si>
    <t>SunGarner Energies Ltd</t>
  </si>
  <si>
    <t>SEL</t>
  </si>
  <si>
    <t>F Mec International Financial Services Ltd</t>
  </si>
  <si>
    <t>FMEC</t>
  </si>
  <si>
    <t>Arvind and Company Shipping Agencies Ltd</t>
  </si>
  <si>
    <t>ACSAL</t>
  </si>
  <si>
    <t>AIK Pipes and Polymers Ltd</t>
  </si>
  <si>
    <t>AIKPIPES</t>
  </si>
  <si>
    <t>Archies Ltd</t>
  </si>
  <si>
    <t>ARCHIES</t>
  </si>
  <si>
    <t>Achyut Healthcare Ltd</t>
  </si>
  <si>
    <t>ACHYUT</t>
  </si>
  <si>
    <t>Gujarat Hotels Ltd</t>
  </si>
  <si>
    <t>GUJHOTE</t>
  </si>
  <si>
    <t>Gujarat Poly Electronics Ltd</t>
  </si>
  <si>
    <t>GUJARATPOLY</t>
  </si>
  <si>
    <t>Kalyan Capitals Ltd</t>
  </si>
  <si>
    <t>KALYANCAP</t>
  </si>
  <si>
    <t>Bheema Cements Ltd</t>
  </si>
  <si>
    <t>BHEEMACEM</t>
  </si>
  <si>
    <t>Envair Electrodyne Ltd</t>
  </si>
  <si>
    <t>ENVAIREL</t>
  </si>
  <si>
    <t>Deem Roll Tech Ltd</t>
  </si>
  <si>
    <t>DEEM</t>
  </si>
  <si>
    <t>Kreon Finnancial Services Ltd</t>
  </si>
  <si>
    <t>KREONFIN</t>
  </si>
  <si>
    <t>James Warren Tea Ltd</t>
  </si>
  <si>
    <t>JAMESWARREN</t>
  </si>
  <si>
    <t>Sam Industries Ltd</t>
  </si>
  <si>
    <t>SAMINDUS</t>
  </si>
  <si>
    <t>Shivam Chemicals Ltd</t>
  </si>
  <si>
    <t>SHIVAM</t>
  </si>
  <si>
    <t>Nhc Foods Ltd</t>
  </si>
  <si>
    <t>NHCFOODS</t>
  </si>
  <si>
    <t>Ambar Protein Industries Ltd</t>
  </si>
  <si>
    <t>AMBARPIL</t>
  </si>
  <si>
    <t>Prolife Industries Ltd</t>
  </si>
  <si>
    <t>PROLIFE</t>
  </si>
  <si>
    <t>Thinkink Picturez Ltd</t>
  </si>
  <si>
    <t>THINKINK</t>
  </si>
  <si>
    <t>Twentyfirst Century Management Services Ltd</t>
  </si>
  <si>
    <t>21STCENMGM</t>
  </si>
  <si>
    <t>Akiko Global Services Ltd</t>
  </si>
  <si>
    <t>AKIKO</t>
  </si>
  <si>
    <t>Punjab Communications Ltd</t>
  </si>
  <si>
    <t>PUNJCOMMU</t>
  </si>
  <si>
    <t>Alfa Transformers Ltd</t>
  </si>
  <si>
    <t>ALFATRAN</t>
  </si>
  <si>
    <t>Gini Silk Mills Ltd</t>
  </si>
  <si>
    <t>GINISILK</t>
  </si>
  <si>
    <t>Vels Film International Ltd</t>
  </si>
  <si>
    <t>VELS</t>
  </si>
  <si>
    <t>Nova Iron and Steel Ltd</t>
  </si>
  <si>
    <t>NOVIS</t>
  </si>
  <si>
    <t>Kanishk Steel Industries Ltd</t>
  </si>
  <si>
    <t>KANSHST</t>
  </si>
  <si>
    <t>Daikaffil Chemicals India Ltd</t>
  </si>
  <si>
    <t>DAIKAFFI</t>
  </si>
  <si>
    <t>Le Lavoir Ltd</t>
  </si>
  <si>
    <t>LELAVOIR</t>
  </si>
  <si>
    <t>Perfectpac Ltd</t>
  </si>
  <si>
    <t>PERFEPA</t>
  </si>
  <si>
    <t>Maitreya Medicare Ltd</t>
  </si>
  <si>
    <t>MAITREYA</t>
  </si>
  <si>
    <t>SM Auto Stamping Ltd</t>
  </si>
  <si>
    <t>SMAUTO</t>
  </si>
  <si>
    <t>Rex Pipes and Cables Industries Ltd</t>
  </si>
  <si>
    <t>REXPIPES</t>
  </si>
  <si>
    <t>Elegant Marbles and Grani Industries Ltd</t>
  </si>
  <si>
    <t>ELEMARB</t>
  </si>
  <si>
    <t>HB Portfolio Ltd</t>
  </si>
  <si>
    <t>HBPOR</t>
  </si>
  <si>
    <t>Evans Electric Ltd</t>
  </si>
  <si>
    <t>EVANS</t>
  </si>
  <si>
    <t>Virat Industries Ltd</t>
  </si>
  <si>
    <t>VIRAT</t>
  </si>
  <si>
    <t>Phoenix International Ltd</t>
  </si>
  <si>
    <t>PHOENXINTL</t>
  </si>
  <si>
    <t>Kontor Space Ltd</t>
  </si>
  <si>
    <t>KONTOR</t>
  </si>
  <si>
    <t>Omfurn India Ltd</t>
  </si>
  <si>
    <t>OMFURN</t>
  </si>
  <si>
    <t>Ravalgaon Sugar Farm Ltd</t>
  </si>
  <si>
    <t>RAVALSUGAR</t>
  </si>
  <si>
    <t>Ganesha Ecoverse Ltd</t>
  </si>
  <si>
    <t>GANVERSE</t>
  </si>
  <si>
    <t>Godavari Drugs Ltd</t>
  </si>
  <si>
    <t>GODAVARI</t>
  </si>
  <si>
    <t>Ceejay Finance Ltd</t>
  </si>
  <si>
    <t>CEEJAY</t>
  </si>
  <si>
    <t>Orient Beverages Ltd</t>
  </si>
  <si>
    <t>ORIBEVER</t>
  </si>
  <si>
    <t>Escorp Asset Management Ltd</t>
  </si>
  <si>
    <t>ESCORP</t>
  </si>
  <si>
    <t>Prospect Commodities Ltd</t>
  </si>
  <si>
    <t>PCL</t>
  </si>
  <si>
    <t>Innovative Tech Pack Ltd</t>
  </si>
  <si>
    <t>INNOVTEC</t>
  </si>
  <si>
    <t>Ameya Precision Engineers Ltd</t>
  </si>
  <si>
    <t>AMEYA</t>
  </si>
  <si>
    <t>Shiva Mills Ltd</t>
  </si>
  <si>
    <t>SHIVAMILLS</t>
  </si>
  <si>
    <t>Rolta India Ltd</t>
  </si>
  <si>
    <t>ROLTA</t>
  </si>
  <si>
    <t>Precision Metaliks Ltd</t>
  </si>
  <si>
    <t>PRECISION</t>
  </si>
  <si>
    <t>Balkrishna Paper Mills Ltd</t>
  </si>
  <si>
    <t>BALKRISHNA</t>
  </si>
  <si>
    <t>Seya Industries Ltd</t>
  </si>
  <si>
    <t>SEYAIND</t>
  </si>
  <si>
    <t>Bombay Cycle and Motor Agency Ltd</t>
  </si>
  <si>
    <t>BOMBCYC</t>
  </si>
  <si>
    <t>G-Tec Jainx Education Ltd</t>
  </si>
  <si>
    <t>GTECJAINX</t>
  </si>
  <si>
    <t>Pattech Fitwell Tube Components Ltd</t>
  </si>
  <si>
    <t>PATTECH</t>
  </si>
  <si>
    <t>Arihant Academy Ltd</t>
  </si>
  <si>
    <t>ARIHANTACA</t>
  </si>
  <si>
    <t>Divyashakti Ltd</t>
  </si>
  <si>
    <t>DIVSHKT</t>
  </si>
  <si>
    <t>Dhanalaxmi Roto Spinners Ltd</t>
  </si>
  <si>
    <t>DHANROTO</t>
  </si>
  <si>
    <t>Kranti Industries Ltd</t>
  </si>
  <si>
    <t>KRANTI</t>
  </si>
  <si>
    <t>Bombay Metrics Supply Chain Ltd</t>
  </si>
  <si>
    <t>BMETRICS</t>
  </si>
  <si>
    <t>ITCONS e-Solutions Ltd</t>
  </si>
  <si>
    <t>ITCONS</t>
  </si>
  <si>
    <t>Jeevan Scientific Technology Ltd</t>
  </si>
  <si>
    <t>JSTL</t>
  </si>
  <si>
    <t>Jindal Hotels Ltd</t>
  </si>
  <si>
    <t>JINDHOT</t>
  </si>
  <si>
    <t>Motilal Oswal Midcap 100 ETF</t>
  </si>
  <si>
    <t>MOM100</t>
  </si>
  <si>
    <t>Sunrise Efficient Marketing Ltd</t>
  </si>
  <si>
    <t>SEML</t>
  </si>
  <si>
    <t>Optimus Finance Ltd</t>
  </si>
  <si>
    <t>OPTIFIN</t>
  </si>
  <si>
    <t>Royal Sense Ltd</t>
  </si>
  <si>
    <t>ROYAL</t>
  </si>
  <si>
    <t>Makers Laboratories Ltd</t>
  </si>
  <si>
    <t>MAKERSL</t>
  </si>
  <si>
    <t>Hindustan Appliances Ltd</t>
  </si>
  <si>
    <t>HINDAPL</t>
  </si>
  <si>
    <t>Vidli Restaurants Ltd</t>
  </si>
  <si>
    <t>VIDLI</t>
  </si>
  <si>
    <t>Walchand Peoplefirst Ltd</t>
  </si>
  <si>
    <t>WALCHPF</t>
  </si>
  <si>
    <t>We Win Ltd</t>
  </si>
  <si>
    <t>WEWIN</t>
  </si>
  <si>
    <t>Candour Techtex Ltd</t>
  </si>
  <si>
    <t>CANDOUR</t>
  </si>
  <si>
    <t>Chrome Silicon Ltd</t>
  </si>
  <si>
    <t>CHROME</t>
  </si>
  <si>
    <t>Magson Retail and Distribution Ltd</t>
  </si>
  <si>
    <t>MAGSON</t>
  </si>
  <si>
    <t>Trishakti Industries Ltd</t>
  </si>
  <si>
    <t>TRISHAKT</t>
  </si>
  <si>
    <t>Raj Oil Mills Ltd</t>
  </si>
  <si>
    <t>ROML</t>
  </si>
  <si>
    <t>Transgene Biotek Ltd</t>
  </si>
  <si>
    <t>TRABI</t>
  </si>
  <si>
    <t>Golden Tobacco Ltd</t>
  </si>
  <si>
    <t>GOLDENTOBC</t>
  </si>
  <si>
    <t>Shri Vasuprada Plantations Ltd</t>
  </si>
  <si>
    <t>VASUPRADA</t>
  </si>
  <si>
    <t>Globesecure Technologies Ltd</t>
  </si>
  <si>
    <t>GSTL</t>
  </si>
  <si>
    <t>Rathi Bars Ltd</t>
  </si>
  <si>
    <t>RATHIBAR</t>
  </si>
  <si>
    <t>Olatech Solutions Ltd</t>
  </si>
  <si>
    <t>OLATECH</t>
  </si>
  <si>
    <t>UR Sugar Industries Ltd</t>
  </si>
  <si>
    <t>URSUGAR</t>
  </si>
  <si>
    <t>Austin Engineering Company Ltd</t>
  </si>
  <si>
    <t>AUSTENG</t>
  </si>
  <si>
    <t>Crop Life Science Ltd</t>
  </si>
  <si>
    <t>CLSL</t>
  </si>
  <si>
    <t>Terai Tea Co Ltd</t>
  </si>
  <si>
    <t>TERAI</t>
  </si>
  <si>
    <t>Riba Textiles Ltd</t>
  </si>
  <si>
    <t>RIBATEX</t>
  </si>
  <si>
    <t>Kotak Nifty PSU Bank ETF</t>
  </si>
  <si>
    <t>PSUBANK</t>
  </si>
  <si>
    <t>Deccan Health Care Ltd</t>
  </si>
  <si>
    <t>DECCAN</t>
  </si>
  <si>
    <t>Vishwas Agri Seeds Ltd</t>
  </si>
  <si>
    <t>VISHWAS</t>
  </si>
  <si>
    <t>Cranes Software International Ltd</t>
  </si>
  <si>
    <t>CRANESSOFT</t>
  </si>
  <si>
    <t>Kalahridhaan Trendz Ltd</t>
  </si>
  <si>
    <t>KTL</t>
  </si>
  <si>
    <t>Silkflex Polymers (India) Ltd</t>
  </si>
  <si>
    <t>SILKFLEX</t>
  </si>
  <si>
    <t>Invesco India Gold Exchange Traded Fund</t>
  </si>
  <si>
    <t>IVZINGOLD</t>
  </si>
  <si>
    <t>Chartered Capital and Investment Ltd</t>
  </si>
  <si>
    <t>CHRTEDCA</t>
  </si>
  <si>
    <t>Shine Fashions (India) Ltd</t>
  </si>
  <si>
    <t>SHINEFASH</t>
  </si>
  <si>
    <t>Viaz Tyres Ltd</t>
  </si>
  <si>
    <t>VIAZ</t>
  </si>
  <si>
    <t>Apoorva Leasing Finance and Investment Company Ltd</t>
  </si>
  <si>
    <t>APOORVA</t>
  </si>
  <si>
    <t>Mefcom Capital Markets Ltd</t>
  </si>
  <si>
    <t>MEFCOMCAP</t>
  </si>
  <si>
    <t>Shree Marutinandan Tubes Ltd</t>
  </si>
  <si>
    <t>SHREE</t>
  </si>
  <si>
    <t>Godha Cabcon &amp; Insulation Ltd</t>
  </si>
  <si>
    <t>GODHA</t>
  </si>
  <si>
    <t>Ekansh Concepts Ltd</t>
  </si>
  <si>
    <t>EKANSH</t>
  </si>
  <si>
    <t>Expo Gas Containers Ltd</t>
  </si>
  <si>
    <t>EXPOGAS</t>
  </si>
  <si>
    <t>GV Films Ltd</t>
  </si>
  <si>
    <t>GVFILM</t>
  </si>
  <si>
    <t>Shreyas Intermediates Ltd</t>
  </si>
  <si>
    <t>SHREYASI</t>
  </si>
  <si>
    <t>Dhampure Speciality Sugars Ltd</t>
  </si>
  <si>
    <t>DHAMPURE</t>
  </si>
  <si>
    <t>Joindre Capital Services Ltd</t>
  </si>
  <si>
    <t>JOINDRE</t>
  </si>
  <si>
    <t>Sri KPR Industries Ltd</t>
  </si>
  <si>
    <t>SRIKPRIND</t>
  </si>
  <si>
    <t>Ambo Agritec Ltd</t>
  </si>
  <si>
    <t>AMBOAGRI</t>
  </si>
  <si>
    <t>Nandani Creation Ltd</t>
  </si>
  <si>
    <t>JAIPURKURT</t>
  </si>
  <si>
    <t>Jagan Lamps Ltd</t>
  </si>
  <si>
    <t>JAGANLAM</t>
  </si>
  <si>
    <t>CMX Holdings Ltd</t>
  </si>
  <si>
    <t>SIELFNS</t>
  </si>
  <si>
    <t>Gita Renewable Energy Ltd</t>
  </si>
  <si>
    <t>GITARENEW</t>
  </si>
  <si>
    <t>Prudential Sugar Corp Ltd</t>
  </si>
  <si>
    <t>PRUDMOULI</t>
  </si>
  <si>
    <t>Astal Laboratories Ltd</t>
  </si>
  <si>
    <t>ASTALLTD</t>
  </si>
  <si>
    <t>Mish Designs Ltd</t>
  </si>
  <si>
    <t>MISHDESIGN</t>
  </si>
  <si>
    <t>Aarvee Denims and Exports Ltd</t>
  </si>
  <si>
    <t>AARVEEDEN</t>
  </si>
  <si>
    <t>Vruddhi Engineering Works Ltd</t>
  </si>
  <si>
    <t>VRUDDHI</t>
  </si>
  <si>
    <t>Malu Paper Mills Ltd</t>
  </si>
  <si>
    <t>MALUPAPER</t>
  </si>
  <si>
    <t>Kenvi Jewels Ltd</t>
  </si>
  <si>
    <t>KENVI</t>
  </si>
  <si>
    <t>Mirae Asset Nifty Financial Services ETF</t>
  </si>
  <si>
    <t>BFSI</t>
  </si>
  <si>
    <t>Banaras Beads Ltd</t>
  </si>
  <si>
    <t>BANARBEADS</t>
  </si>
  <si>
    <t>Morarka Finance Ltd</t>
  </si>
  <si>
    <t>MORARKFI</t>
  </si>
  <si>
    <t>Yudiz Solutions Ltd</t>
  </si>
  <si>
    <t>YUDIZ</t>
  </si>
  <si>
    <t>Reliable Data Services Ltd</t>
  </si>
  <si>
    <t>RELIABLE</t>
  </si>
  <si>
    <t>Modulex Construction Technologies Ltd</t>
  </si>
  <si>
    <t>MODULEX</t>
  </si>
  <si>
    <t>Mono Pharmacare Ltd</t>
  </si>
  <si>
    <t>MONOPHARMA</t>
  </si>
  <si>
    <t>Sheetal Universal Ltd</t>
  </si>
  <si>
    <t>SHEETAL</t>
  </si>
  <si>
    <t>Kshitij Polyline Ltd</t>
  </si>
  <si>
    <t>KSHITIJPOL</t>
  </si>
  <si>
    <t>Balgopal Commercial Ltd</t>
  </si>
  <si>
    <t>BALGOPAL</t>
  </si>
  <si>
    <t>Polylink Polymers (India) Ltd</t>
  </si>
  <si>
    <t>POLYLINK</t>
  </si>
  <si>
    <t>National Oxygen Ltd</t>
  </si>
  <si>
    <t>NOL</t>
  </si>
  <si>
    <t>Comrade Appliances Ltd</t>
  </si>
  <si>
    <t>COMRADE</t>
  </si>
  <si>
    <t>Akshar Spintex Ltd</t>
  </si>
  <si>
    <t>AKSHAR</t>
  </si>
  <si>
    <t>Vista Pharmaceuticals Ltd</t>
  </si>
  <si>
    <t>VISTAPH</t>
  </si>
  <si>
    <t>Dmr Hydroengineering &amp; Infrastructures Ltd</t>
  </si>
  <si>
    <t>DMR</t>
  </si>
  <si>
    <t>Tridhya Tech Ltd</t>
  </si>
  <si>
    <t>TRIDHYA</t>
  </si>
  <si>
    <t>Signoria Creation Ltd</t>
  </si>
  <si>
    <t>SIGNORIA</t>
  </si>
  <si>
    <t>Krypton Industries Ltd</t>
  </si>
  <si>
    <t>KRYPTONQ</t>
  </si>
  <si>
    <t>Ind Bank Housing Ltd</t>
  </si>
  <si>
    <t>INDBNK</t>
  </si>
  <si>
    <t>Superior Industrial Enterprises Ltd</t>
  </si>
  <si>
    <t>SIEL</t>
  </si>
  <si>
    <t>Globalspace Technologies Ltd</t>
  </si>
  <si>
    <t>Baba Arts Ltd</t>
  </si>
  <si>
    <t>BABA</t>
  </si>
  <si>
    <t>Ushanti Colour Chem Ltd</t>
  </si>
  <si>
    <t>UCL</t>
  </si>
  <si>
    <t>Anand Rayons Ltd</t>
  </si>
  <si>
    <t>ARL</t>
  </si>
  <si>
    <t>Southern Magnesium and Chemicals Ltd</t>
  </si>
  <si>
    <t>SOUTHMG</t>
  </si>
  <si>
    <t>Omnitex Industries (India) Ltd</t>
  </si>
  <si>
    <t>OMNITEX</t>
  </si>
  <si>
    <t>Uma Converter Ltd</t>
  </si>
  <si>
    <t>UMA</t>
  </si>
  <si>
    <t>AKG Exim Ltd</t>
  </si>
  <si>
    <t>AKG</t>
  </si>
  <si>
    <t>Rasandik Engineering Industries India Ltd</t>
  </si>
  <si>
    <t>RASANDIK</t>
  </si>
  <si>
    <t>Milton Industries Ltd</t>
  </si>
  <si>
    <t>MILTON</t>
  </si>
  <si>
    <t>Ashnoor Textile Mills Ltd</t>
  </si>
  <si>
    <t>ASHNOOR</t>
  </si>
  <si>
    <t>Swasti Vinayaka Synthetics Ltd</t>
  </si>
  <si>
    <t>SWASTIVI</t>
  </si>
  <si>
    <t>Garment Mantra Lifestyle Ltd</t>
  </si>
  <si>
    <t>GARMNTMNTR</t>
  </si>
  <si>
    <t>Bang Overseas Ltd</t>
  </si>
  <si>
    <t>BANG</t>
  </si>
  <si>
    <t>Sambandam Spinning Mills Ltd</t>
  </si>
  <si>
    <t>SAMBANDAM</t>
  </si>
  <si>
    <t>Ambani Orgochem Ltd</t>
  </si>
  <si>
    <t>AMBANIORG</t>
  </si>
  <si>
    <t>Amkay Products Ltd</t>
  </si>
  <si>
    <t>AMKAY</t>
  </si>
  <si>
    <t>Monotype India Ltd</t>
  </si>
  <si>
    <t>MONOT</t>
  </si>
  <si>
    <t>P B M Polytex Ltd</t>
  </si>
  <si>
    <t>PBMPOLY</t>
  </si>
  <si>
    <t>Popees Cares Ltd</t>
  </si>
  <si>
    <t>POPEES</t>
  </si>
  <si>
    <t>3P Land Holdings Ltd</t>
  </si>
  <si>
    <t>3PLAND</t>
  </si>
  <si>
    <t>Siti Networks Ltd</t>
  </si>
  <si>
    <t>SITINET</t>
  </si>
  <si>
    <t>Veeram Securities Ltd</t>
  </si>
  <si>
    <t>VSL</t>
  </si>
  <si>
    <t>SPS Finquest Ltd</t>
  </si>
  <si>
    <t>SPS</t>
  </si>
  <si>
    <t>ANG Lifesciences India Ltd</t>
  </si>
  <si>
    <t>ANG</t>
  </si>
  <si>
    <t>Khoobsurat Ltd</t>
  </si>
  <si>
    <t>KHOOBSURAT</t>
  </si>
  <si>
    <t>Real Eco Energy Ltd</t>
  </si>
  <si>
    <t>REALECO</t>
  </si>
  <si>
    <t>Gujarat Craft Industries Ltd</t>
  </si>
  <si>
    <t>GUJCRAFT</t>
  </si>
  <si>
    <t>Lee &amp; Nee Softwares (Exports) Ltd</t>
  </si>
  <si>
    <t>LEENEE</t>
  </si>
  <si>
    <t>Kabsons Industries Ltd</t>
  </si>
  <si>
    <t>KABSON</t>
  </si>
  <si>
    <t>C P S Shapers Ltd</t>
  </si>
  <si>
    <t>CPS</t>
  </si>
  <si>
    <t>Fundviser Capital (India) Ltd</t>
  </si>
  <si>
    <t>FUNDVISER</t>
  </si>
  <si>
    <t>Cell Point (India) Ltd</t>
  </si>
  <si>
    <t>CELLPOINT</t>
  </si>
  <si>
    <t>Johnson Pharmacare Ltd</t>
  </si>
  <si>
    <t>JOHNPHARMA</t>
  </si>
  <si>
    <t>AccelerateBS India Ltd</t>
  </si>
  <si>
    <t>ACCELERATE</t>
  </si>
  <si>
    <t>Shalimar Productions Ltd</t>
  </si>
  <si>
    <t>SHALPRO</t>
  </si>
  <si>
    <t>AJR Infra and Tolling Ltd</t>
  </si>
  <si>
    <t>AJRINFRA</t>
  </si>
  <si>
    <t>Softrak Venture Investment Limited</t>
  </si>
  <si>
    <t>SOFTRAKV</t>
  </si>
  <si>
    <t>Poddar Housing and Development Ltd</t>
  </si>
  <si>
    <t>PODDARHOUS</t>
  </si>
  <si>
    <t>Winny Immigration &amp; Education Services Ltd</t>
  </si>
  <si>
    <t>WINNY</t>
  </si>
  <si>
    <t>Academic &amp; Educational Services</t>
  </si>
  <si>
    <t>Katare Spinning Mills Ltd</t>
  </si>
  <si>
    <t>KATRSPG</t>
  </si>
  <si>
    <t>Ravi Kumar Distilleries Ltd</t>
  </si>
  <si>
    <t>RKDL</t>
  </si>
  <si>
    <t>Service Care Ltd</t>
  </si>
  <si>
    <t>SERVICE</t>
  </si>
  <si>
    <t>Inani Marbles and Industries Ltd</t>
  </si>
  <si>
    <t>INANI</t>
  </si>
  <si>
    <t>K G Denim Ltd</t>
  </si>
  <si>
    <t>KGDENIM</t>
  </si>
  <si>
    <t>Manugraph India Ltd</t>
  </si>
  <si>
    <t>MANUGRAPH</t>
  </si>
  <si>
    <t>Aristo Bio-Tech and Lifescience Ltd</t>
  </si>
  <si>
    <t>ARISTO</t>
  </si>
  <si>
    <t>Mediaone Global Entertainment Ltd</t>
  </si>
  <si>
    <t>MEDIAONE</t>
  </si>
  <si>
    <t>Angel Fibers Ltd</t>
  </si>
  <si>
    <t>ANGEL</t>
  </si>
  <si>
    <t>Hardcastle and Waud Manufacturing Co Ltd</t>
  </si>
  <si>
    <t>HARDCAS</t>
  </si>
  <si>
    <t>Naapbooks Ltd</t>
  </si>
  <si>
    <t>NBL</t>
  </si>
  <si>
    <t>Pace E-Commerce Ventures Ltd</t>
  </si>
  <si>
    <t>PACE</t>
  </si>
  <si>
    <t>Silgo Retail Ltd</t>
  </si>
  <si>
    <t>SILGO</t>
  </si>
  <si>
    <t>Mandeep Auto Industries Ltd</t>
  </si>
  <si>
    <t>MANDEEP</t>
  </si>
  <si>
    <t>Erp Soft Systems Ltd</t>
  </si>
  <si>
    <t>ERPSOFT</t>
  </si>
  <si>
    <t>Mittal Life Style Ltd</t>
  </si>
  <si>
    <t>MITTAL</t>
  </si>
  <si>
    <t>Shelter Pharma Ltd</t>
  </si>
  <si>
    <t>SHELTER</t>
  </si>
  <si>
    <t>MM Rubber Company Ltd</t>
  </si>
  <si>
    <t>MMRUBBR-B</t>
  </si>
  <si>
    <t>Vadivarhe Speciality Chemicals Ltd</t>
  </si>
  <si>
    <t>VSCL</t>
  </si>
  <si>
    <t>AmpVolts Ltd</t>
  </si>
  <si>
    <t>QUEST</t>
  </si>
  <si>
    <t>Shree Pacetronix Ltd</t>
  </si>
  <si>
    <t>SHREEPAC</t>
  </si>
  <si>
    <t>Vivid Mercantile Ltd</t>
  </si>
  <si>
    <t>VIVIDM</t>
  </si>
  <si>
    <t>Regency Fincorp Ltd</t>
  </si>
  <si>
    <t>REGENCY</t>
  </si>
  <si>
    <t>Innovassynth Investments Ltd</t>
  </si>
  <si>
    <t>INOVSYNTH</t>
  </si>
  <si>
    <t>Diligent Media Corporation Ltd</t>
  </si>
  <si>
    <t>DNAMEDIA</t>
  </si>
  <si>
    <t>Teesta Agro Industries Ltd</t>
  </si>
  <si>
    <t>TEEAI</t>
  </si>
  <si>
    <t>GTN Industries Ltd</t>
  </si>
  <si>
    <t>GTNINDS</t>
  </si>
  <si>
    <t>Medi-Caps Ltd</t>
  </si>
  <si>
    <t>MEDICAPQ</t>
  </si>
  <si>
    <t>Lakshmi Finance and Industrial Corp Ltd</t>
  </si>
  <si>
    <t>LFIC</t>
  </si>
  <si>
    <t>Hemadri Cements Ltd</t>
  </si>
  <si>
    <t>HEMACEM</t>
  </si>
  <si>
    <t>P H Capital Ltd</t>
  </si>
  <si>
    <t>PHCAP</t>
  </si>
  <si>
    <t>SVC Industries Ltd</t>
  </si>
  <si>
    <t>SVCIND</t>
  </si>
  <si>
    <t>Sangani Hospitals Ltd</t>
  </si>
  <si>
    <t>SANGANI</t>
  </si>
  <si>
    <t>Sampre Nutritions Ltd</t>
  </si>
  <si>
    <t>SAMPRE</t>
  </si>
  <si>
    <t>Bhatia Colour Chem Ltd</t>
  </si>
  <si>
    <t>BCCL</t>
  </si>
  <si>
    <t>Mohit Paper Mills Ltd</t>
  </si>
  <si>
    <t>MOHITPPR</t>
  </si>
  <si>
    <t>Diligent Industries Ltd</t>
  </si>
  <si>
    <t>DILIGENT</t>
  </si>
  <si>
    <t>West Leisure Resorts Ltd</t>
  </si>
  <si>
    <t>WESTLEIRES</t>
  </si>
  <si>
    <t>JFL Life Sciences Ltd</t>
  </si>
  <si>
    <t>JFLLIFE</t>
  </si>
  <si>
    <t>Oceanic Foods Ltd</t>
  </si>
  <si>
    <t>OCEANIC</t>
  </si>
  <si>
    <t>Kiduja India Ltd</t>
  </si>
  <si>
    <t>KIDUJA</t>
  </si>
  <si>
    <t>Camex Ltd</t>
  </si>
  <si>
    <t>CAMEXLTD</t>
  </si>
  <si>
    <t>Nakoda Group of Industries Ltd</t>
  </si>
  <si>
    <t>NGIL</t>
  </si>
  <si>
    <t>S &amp; T Corporation Ltd</t>
  </si>
  <si>
    <t>STCORP</t>
  </si>
  <si>
    <t>Isl Consulting Ltd</t>
  </si>
  <si>
    <t>ISLCONSUL</t>
  </si>
  <si>
    <t>Micropro Software Solutions Ltd</t>
  </si>
  <si>
    <t>MICROPRO</t>
  </si>
  <si>
    <t>Goel Food Products Ltd</t>
  </si>
  <si>
    <t>GOEL</t>
  </si>
  <si>
    <t>Sonu Infratech Ltd</t>
  </si>
  <si>
    <t>SONUINFRA</t>
  </si>
  <si>
    <t>LCC Infotech Ltd</t>
  </si>
  <si>
    <t>LCCINFOTEC</t>
  </si>
  <si>
    <t>Elixir Capital Ltd</t>
  </si>
  <si>
    <t>ELIXIR</t>
  </si>
  <si>
    <t>AA Plus Tradelink Ltd</t>
  </si>
  <si>
    <t>AAPLUSTRAD</t>
  </si>
  <si>
    <t>Advance Metering Technology Ltd</t>
  </si>
  <si>
    <t>AMTL</t>
  </si>
  <si>
    <t>Committed Cargo Care Ltd</t>
  </si>
  <si>
    <t>COMMITTED</t>
  </si>
  <si>
    <t>Vistar Amar Ltd</t>
  </si>
  <si>
    <t>VISTARAMAR</t>
  </si>
  <si>
    <t>CCL International Ltd</t>
  </si>
  <si>
    <t>CCLINTER</t>
  </si>
  <si>
    <t>Anjani Synthetics Ltd</t>
  </si>
  <si>
    <t>ANJANI</t>
  </si>
  <si>
    <t>Saven Technologies Ltd</t>
  </si>
  <si>
    <t>7TEC</t>
  </si>
  <si>
    <t>Greenhitech Ventures Ltd</t>
  </si>
  <si>
    <t>GVL</t>
  </si>
  <si>
    <t>Jet Freight Logistics Ltd</t>
  </si>
  <si>
    <t>JETFREIGHT</t>
  </si>
  <si>
    <t>Inter Globe Finance Ltd</t>
  </si>
  <si>
    <t>INTRGLB</t>
  </si>
  <si>
    <t>Sintex Plastics Technology Ltd</t>
  </si>
  <si>
    <t>SPTL</t>
  </si>
  <si>
    <t>Metal Coatings (India) Ltd</t>
  </si>
  <si>
    <t>METALCO</t>
  </si>
  <si>
    <t>BITS Ltd</t>
  </si>
  <si>
    <t>BITS</t>
  </si>
  <si>
    <t>Contil India Ltd</t>
  </si>
  <si>
    <t>CONTILI</t>
  </si>
  <si>
    <t>Orchasp Ltd</t>
  </si>
  <si>
    <t>ORCHASP</t>
  </si>
  <si>
    <t>Unifinz Capital India Ltd</t>
  </si>
  <si>
    <t>UCIL</t>
  </si>
  <si>
    <t>FEL</t>
  </si>
  <si>
    <t>Pioneer Investcorp Ltd</t>
  </si>
  <si>
    <t>PIONRINV</t>
  </si>
  <si>
    <t>Hawa Engineers Ltd</t>
  </si>
  <si>
    <t>HAWAENG</t>
  </si>
  <si>
    <t>VSF Projects Ltd</t>
  </si>
  <si>
    <t>VSFPROJ</t>
  </si>
  <si>
    <t>Indianivesh Ltd</t>
  </si>
  <si>
    <t>INDIANVSH</t>
  </si>
  <si>
    <t>ABC India Ltd</t>
  </si>
  <si>
    <t>ABCINDQ</t>
  </si>
  <si>
    <t>Sandu Pharmaceuticals Ltd</t>
  </si>
  <si>
    <t>SANDUPHQ</t>
  </si>
  <si>
    <t>Abm International Ltd</t>
  </si>
  <si>
    <t>ABMINTLLTD</t>
  </si>
  <si>
    <t>Kanani Industries Ltd</t>
  </si>
  <si>
    <t>KANANIIND</t>
  </si>
  <si>
    <t>Unique Organics Ltd</t>
  </si>
  <si>
    <t>UNIQUEO</t>
  </si>
  <si>
    <t>Ashnisha Industries Ltd</t>
  </si>
  <si>
    <t>ASHNI</t>
  </si>
  <si>
    <t>Goblin India Ltd</t>
  </si>
  <si>
    <t>GOBLIN</t>
  </si>
  <si>
    <t>Agarwal Float Glass India Ltd</t>
  </si>
  <si>
    <t>AGARWALFT</t>
  </si>
  <si>
    <t>Associated Ceramics Ltd</t>
  </si>
  <si>
    <t>ASSOCER</t>
  </si>
  <si>
    <t>Dhanlaxmi Fabrics Ltd</t>
  </si>
  <si>
    <t>DHANFAB</t>
  </si>
  <si>
    <t>Aeonx Digital Technology Ltd</t>
  </si>
  <si>
    <t>AEONXDIGI</t>
  </si>
  <si>
    <t>Aatmaj Healthcare Ltd</t>
  </si>
  <si>
    <t>AATMAJ</t>
  </si>
  <si>
    <t>NAM Securities Ltd</t>
  </si>
  <si>
    <t>NAM</t>
  </si>
  <si>
    <t>Prismx Global Ventures Ltd</t>
  </si>
  <si>
    <t>PRISMX</t>
  </si>
  <si>
    <t>Tatia Global Vennture Ltd</t>
  </si>
  <si>
    <t>TATIAGLOB</t>
  </si>
  <si>
    <t>ARC Finance Ltd</t>
  </si>
  <si>
    <t>ARCFIN</t>
  </si>
  <si>
    <t>Warren Tea Ltd</t>
  </si>
  <si>
    <t>WARRENTEA</t>
  </si>
  <si>
    <t>Galactico Corporate Services Ltd</t>
  </si>
  <si>
    <t>GALACTICO</t>
  </si>
  <si>
    <t>ARCL Organics Ltd</t>
  </si>
  <si>
    <t>ARCL</t>
  </si>
  <si>
    <t>Sellwin Traders Ltd</t>
  </si>
  <si>
    <t>SELLWIN</t>
  </si>
  <si>
    <t>DK Enterprises Global Ltd</t>
  </si>
  <si>
    <t>DKEGL</t>
  </si>
  <si>
    <t>Swarnsarita Jewels India Ltd</t>
  </si>
  <si>
    <t>SWARNSAR</t>
  </si>
  <si>
    <t>HOAC Foods India Ltd</t>
  </si>
  <si>
    <t>HOACFOODS</t>
  </si>
  <si>
    <t>BDR Buildcon Ltd</t>
  </si>
  <si>
    <t>BDR</t>
  </si>
  <si>
    <t>Akash Infra-Projects Ltd</t>
  </si>
  <si>
    <t>AKASH</t>
  </si>
  <si>
    <t>Yamini Investments Company Ltd</t>
  </si>
  <si>
    <t>YAMNINV</t>
  </si>
  <si>
    <t>Abhishek Integrations Ltd</t>
  </si>
  <si>
    <t>AILIMITED</t>
  </si>
  <si>
    <t>Arex Industries Ltd</t>
  </si>
  <si>
    <t>AREXMIS</t>
  </si>
  <si>
    <t>DSJ Keep Learning Ltd</t>
  </si>
  <si>
    <t>KEEPLEARN</t>
  </si>
  <si>
    <t>Hindoostan Mills Ltd</t>
  </si>
  <si>
    <t>HINDMILL</t>
  </si>
  <si>
    <t>Ankit Metal &amp; Power Ltd</t>
  </si>
  <si>
    <t>ANKITMETAL</t>
  </si>
  <si>
    <t>Mehta Housing Finance Ltd</t>
  </si>
  <si>
    <t>MEHTAHG</t>
  </si>
  <si>
    <t>Satchmo Holdings Ltd</t>
  </si>
  <si>
    <t>SATCH</t>
  </si>
  <si>
    <t>Sylph Technologies Ltd</t>
  </si>
  <si>
    <t>SYLPH</t>
  </si>
  <si>
    <t>National Plastic Industries Ltd</t>
  </si>
  <si>
    <t>NATPLAS</t>
  </si>
  <si>
    <t>Valencia Nutrition Ltd</t>
  </si>
  <si>
    <t>VALENCIA</t>
  </si>
  <si>
    <t>N G Industries Ltd</t>
  </si>
  <si>
    <t>NGIND</t>
  </si>
  <si>
    <t>Super Crop Safe Ltd</t>
  </si>
  <si>
    <t>SUCROSA</t>
  </si>
  <si>
    <t>Inland Printers Ltd</t>
  </si>
  <si>
    <t>INLANPR</t>
  </si>
  <si>
    <t>Rose Merc Ltd</t>
  </si>
  <si>
    <t>ROSEMER</t>
  </si>
  <si>
    <t>G.S. Auto International Ltd</t>
  </si>
  <si>
    <t>GSAUTO</t>
  </si>
  <si>
    <t>Sagardeep Alloys Ltd</t>
  </si>
  <si>
    <t>SAGARDEEP</t>
  </si>
  <si>
    <t>Franklin Industries Ltd</t>
  </si>
  <si>
    <t>FRANKLININD</t>
  </si>
  <si>
    <t>Nimbus Projects Ltd</t>
  </si>
  <si>
    <t>NIMBSPROJ</t>
  </si>
  <si>
    <t>GSM Foils Ltd</t>
  </si>
  <si>
    <t>GSMFOILS</t>
  </si>
  <si>
    <t>Shrenik Ltd</t>
  </si>
  <si>
    <t>SHRENIK</t>
  </si>
  <si>
    <t>VAMA Industries Ltd</t>
  </si>
  <si>
    <t>VAMA</t>
  </si>
  <si>
    <t>PVV Infra Ltd</t>
  </si>
  <si>
    <t>PVVINFRA</t>
  </si>
  <si>
    <t>Cranex Ltd</t>
  </si>
  <si>
    <t>CRANEX</t>
  </si>
  <si>
    <t>PS IT Infrastructure &amp; Services Ltd</t>
  </si>
  <si>
    <t>PSITINFRA</t>
  </si>
  <si>
    <t>Phosphate Company Ltd</t>
  </si>
  <si>
    <t>PHOSPHATE</t>
  </si>
  <si>
    <t>Vivo Bio Tech Ltd</t>
  </si>
  <si>
    <t>VIVOBIOT</t>
  </si>
  <si>
    <t>Modern Engineering and Projects Ltd</t>
  </si>
  <si>
    <t>MEAPL</t>
  </si>
  <si>
    <t>Tapi Fruit Processing Ltd</t>
  </si>
  <si>
    <t>TAPIFRUIT</t>
  </si>
  <si>
    <t>Innokaiz India Ltd</t>
  </si>
  <si>
    <t>INNOKAIZ</t>
  </si>
  <si>
    <t>DRA Consultants Ltd</t>
  </si>
  <si>
    <t>DRA</t>
  </si>
  <si>
    <t>Grovy India Ltd</t>
  </si>
  <si>
    <t>GROVY</t>
  </si>
  <si>
    <t>Ecoboard Industries Ltd</t>
  </si>
  <si>
    <t>ECOBOAR</t>
  </si>
  <si>
    <t>Ashoka Metcast Ltd</t>
  </si>
  <si>
    <t>ASHOKAMET</t>
  </si>
  <si>
    <t>ASL Industries Ltd</t>
  </si>
  <si>
    <t>ASLIND</t>
  </si>
  <si>
    <t>Zodiac Ventures Ltd</t>
  </si>
  <si>
    <t>ZODIACVEN</t>
  </si>
  <si>
    <t>Salem Erode Investments Ltd</t>
  </si>
  <si>
    <t>SALEM</t>
  </si>
  <si>
    <t>Axis NIFTY IT ETF</t>
  </si>
  <si>
    <t>AXISTECETF</t>
  </si>
  <si>
    <t>Axel Polymers Ltd</t>
  </si>
  <si>
    <t>AXELPOLY</t>
  </si>
  <si>
    <t>Kavveri Telecom Products Ltd</t>
  </si>
  <si>
    <t>KAVVERITEL</t>
  </si>
  <si>
    <t>MSR India Ltd</t>
  </si>
  <si>
    <t>MSRINDIA</t>
  </si>
  <si>
    <t>Fortis Malar Hospitals Ltd</t>
  </si>
  <si>
    <t>FORTISMLR</t>
  </si>
  <si>
    <t>Gorani Industries Ltd</t>
  </si>
  <si>
    <t>GORANIN</t>
  </si>
  <si>
    <t>Standard Surfactants Ltd</t>
  </si>
  <si>
    <t>STDSFAC</t>
  </si>
  <si>
    <t>Ahmedabad Steel Craft Ltd</t>
  </si>
  <si>
    <t>AHMDSTE</t>
  </si>
  <si>
    <t>G G Dandekar Properties Ltd</t>
  </si>
  <si>
    <t>GGDPROP</t>
  </si>
  <si>
    <t>KKV Agro Powers Limited</t>
  </si>
  <si>
    <t>KKVAPOW</t>
  </si>
  <si>
    <t>Shree Krishna Paper Mills &amp; Industries Ltd</t>
  </si>
  <si>
    <t>SKPMIL</t>
  </si>
  <si>
    <t>Yash Chemex Ltd</t>
  </si>
  <si>
    <t>YASHCHEM</t>
  </si>
  <si>
    <t>Prime Property Development Corp Ltd</t>
  </si>
  <si>
    <t>PRIMEPRO</t>
  </si>
  <si>
    <t>Response Informatics Ltd</t>
  </si>
  <si>
    <t>RESPONSINF</t>
  </si>
  <si>
    <t>Artefact Projects Ltd</t>
  </si>
  <si>
    <t>ARTEFACT</t>
  </si>
  <si>
    <t>Vineet Laboratories Ltd</t>
  </si>
  <si>
    <t>VINEETLAB</t>
  </si>
  <si>
    <t>Wires and Fabriks (SA) Ltd</t>
  </si>
  <si>
    <t>WIREFABR</t>
  </si>
  <si>
    <t>Visaman Global Sales Ltd</t>
  </si>
  <si>
    <t>VISAMAN</t>
  </si>
  <si>
    <t>Julien Agro Infratech Ltd</t>
  </si>
  <si>
    <t>JULIEN</t>
  </si>
  <si>
    <t>ICICI Prudential S&amp;P BSE Sensex ETF</t>
  </si>
  <si>
    <t>SENSEXIETF</t>
  </si>
  <si>
    <t>Visagar Financial Services Ltd</t>
  </si>
  <si>
    <t>VISAGAR</t>
  </si>
  <si>
    <t>PCS Technology Ltd</t>
  </si>
  <si>
    <t>PCS</t>
  </si>
  <si>
    <t>Manbro Industries Ltd</t>
  </si>
  <si>
    <t>MANBRO</t>
  </si>
  <si>
    <t>AD- Manum Finance Ltd</t>
  </si>
  <si>
    <t>ADMANUM</t>
  </si>
  <si>
    <t>Ultra Wiring Connectivity System Ltd</t>
  </si>
  <si>
    <t>UWCSL</t>
  </si>
  <si>
    <t>Kwality Ltd</t>
  </si>
  <si>
    <t>KWALITY</t>
  </si>
  <si>
    <t>Simran Farms Ltd</t>
  </si>
  <si>
    <t>SIMRAN</t>
  </si>
  <si>
    <t>Jet Knitwears Ltd</t>
  </si>
  <si>
    <t>JETKNIT</t>
  </si>
  <si>
    <t>Earthstahl &amp; Alloys Ltd</t>
  </si>
  <si>
    <t>EARTH</t>
  </si>
  <si>
    <t>Atal Realtech Ltd</t>
  </si>
  <si>
    <t>ATALREAL</t>
  </si>
  <si>
    <t>J Taparia Projects Ltd</t>
  </si>
  <si>
    <t>JTAPARIA</t>
  </si>
  <si>
    <t>Tirupati Foam Ltd</t>
  </si>
  <si>
    <t>TIRUFOAM</t>
  </si>
  <si>
    <t>Pearl Polymers Ltd</t>
  </si>
  <si>
    <t>PEARLPOLY</t>
  </si>
  <si>
    <t>Salora International Ltd</t>
  </si>
  <si>
    <t>SALORAINTL</t>
  </si>
  <si>
    <t>Chandra Bhagat Pharma Ltd</t>
  </si>
  <si>
    <t>CBPL</t>
  </si>
  <si>
    <t>GKB Ophthalmics Ltd</t>
  </si>
  <si>
    <t>GKB</t>
  </si>
  <si>
    <t>Telogica Ltd</t>
  </si>
  <si>
    <t>TELOGICA</t>
  </si>
  <si>
    <t>Sulabh Engineers and Services Ltd</t>
  </si>
  <si>
    <t>SULABEN</t>
  </si>
  <si>
    <t>Kaiser Corporation Ltd</t>
  </si>
  <si>
    <t>KACL</t>
  </si>
  <si>
    <t>Gogia Capital Services Ltd</t>
  </si>
  <si>
    <t>GOGIACAP</t>
  </si>
  <si>
    <t>Pan India Corp Ltd</t>
  </si>
  <si>
    <t>PANINDIAC</t>
  </si>
  <si>
    <t>Restile Ceramics Ltd</t>
  </si>
  <si>
    <t>RESTILE</t>
  </si>
  <si>
    <t>Maharashtra Corp Ltd</t>
  </si>
  <si>
    <t>MAHACORP</t>
  </si>
  <si>
    <t>The Victoria Mills Ltd</t>
  </si>
  <si>
    <t>VICTMILL</t>
  </si>
  <si>
    <t>Sacheta Metals Ltd</t>
  </si>
  <si>
    <t>SACHEMT</t>
  </si>
  <si>
    <t>Addi Industries Ltd</t>
  </si>
  <si>
    <t>ADDIND</t>
  </si>
  <si>
    <t>India Cements Capital Ltd</t>
  </si>
  <si>
    <t>INDCEMCAP</t>
  </si>
  <si>
    <t>Ashirwad Steels And Industries Ltd</t>
  </si>
  <si>
    <t>ASHSI</t>
  </si>
  <si>
    <t>Laxmi Cotspin Ltd</t>
  </si>
  <si>
    <t>LAXMICOT</t>
  </si>
  <si>
    <t>Smiths &amp; Founders (India) Ltd</t>
  </si>
  <si>
    <t>SMFIL</t>
  </si>
  <si>
    <t>Meera Industries Ltd</t>
  </si>
  <si>
    <t>MEERA</t>
  </si>
  <si>
    <t>ICDS Ltd</t>
  </si>
  <si>
    <t>ICDSLTD</t>
  </si>
  <si>
    <t>Country Condo's Ltd</t>
  </si>
  <si>
    <t>COUNCODOS</t>
  </si>
  <si>
    <t>Sri Ramakrishna Mills (Coimbatore) Ltd</t>
  </si>
  <si>
    <t>SRMCL</t>
  </si>
  <si>
    <t>Ishan International Ltd</t>
  </si>
  <si>
    <t>ISHAN</t>
  </si>
  <si>
    <t>Adroit Infotech Ltd</t>
  </si>
  <si>
    <t>ADROITINFO</t>
  </si>
  <si>
    <t>Gujrat Credit Corporation Ltd</t>
  </si>
  <si>
    <t>GUJCRED</t>
  </si>
  <si>
    <t>Manjeera Constructions Ltd</t>
  </si>
  <si>
    <t>MANJEERA</t>
  </si>
  <si>
    <t>Sainik Finance &amp; Industries Ltd</t>
  </si>
  <si>
    <t>SAINIK</t>
  </si>
  <si>
    <t>Mishka Exim Ltd</t>
  </si>
  <si>
    <t>MISHKA</t>
  </si>
  <si>
    <t>Tirupati Tyres Ltd</t>
  </si>
  <si>
    <t>TTIL</t>
  </si>
  <si>
    <t>H P Cotton Textile Mills Ltd</t>
  </si>
  <si>
    <t>HPCOTTON</t>
  </si>
  <si>
    <t>Walpar Nutritions Ltd</t>
  </si>
  <si>
    <t>WALPAR</t>
  </si>
  <si>
    <t>VERTEX Securities Ltd</t>
  </si>
  <si>
    <t>VERTEX</t>
  </si>
  <si>
    <t>Perfect Infraengineers Ltd</t>
  </si>
  <si>
    <t>PERFECT</t>
  </si>
  <si>
    <t>Cian Healthcare Ltd</t>
  </si>
  <si>
    <t>CHCL</t>
  </si>
  <si>
    <t>Archidply Decor Ltd</t>
  </si>
  <si>
    <t>ADL</t>
  </si>
  <si>
    <t>Vivanta Industries Ltd</t>
  </si>
  <si>
    <t>VIVANTA</t>
  </si>
  <si>
    <t>Italian Edibles Ltd</t>
  </si>
  <si>
    <t>ITALIANE</t>
  </si>
  <si>
    <t>Bonlon Industries Ltd</t>
  </si>
  <si>
    <t>BONLON</t>
  </si>
  <si>
    <t>Flomic Global Logistics Ltd</t>
  </si>
  <si>
    <t>FLOMIC</t>
  </si>
  <si>
    <t>Sonal Adhesives Ltd</t>
  </si>
  <si>
    <t>SONALAD</t>
  </si>
  <si>
    <t>Containe Technologies Ltd</t>
  </si>
  <si>
    <t>CONTAINE</t>
  </si>
  <si>
    <t>E L Forge Ltd</t>
  </si>
  <si>
    <t>ELFORGE</t>
  </si>
  <si>
    <t>Uttam Galva Steels Ltd</t>
  </si>
  <si>
    <t>UTTAMSTL</t>
  </si>
  <si>
    <t>Shanthala FMCG Products Ltd</t>
  </si>
  <si>
    <t>SHANTHALA</t>
  </si>
  <si>
    <t>Ceeta Industries Ltd</t>
  </si>
  <si>
    <t>CEETAIN</t>
  </si>
  <si>
    <t>Binani Industries Ltd</t>
  </si>
  <si>
    <t>BINANIIND</t>
  </si>
  <si>
    <t>Destiny Logistics &amp; Infra Ltd</t>
  </si>
  <si>
    <t>DESTINY</t>
  </si>
  <si>
    <t>Picturehouse Media Ltd</t>
  </si>
  <si>
    <t>PICTUREHS</t>
  </si>
  <si>
    <t>Veerhealth Care Ltd</t>
  </si>
  <si>
    <t>VEERHEALTH</t>
  </si>
  <si>
    <t>India Home Loan Ltd</t>
  </si>
  <si>
    <t>INDIAHOME</t>
  </si>
  <si>
    <t>Morgan Ventures Ltd</t>
  </si>
  <si>
    <t>MORGAN</t>
  </si>
  <si>
    <t>Balurghat Technologies Ltd</t>
  </si>
  <si>
    <t>BALTE</t>
  </si>
  <si>
    <t>Ladderup Finance Ltd</t>
  </si>
  <si>
    <t>LADDERUP</t>
  </si>
  <si>
    <t>Simplex Realty Ltd</t>
  </si>
  <si>
    <t>SIMPLXREA</t>
  </si>
  <si>
    <t>Eighty Jewellers Ltd</t>
  </si>
  <si>
    <t>EIGHTY</t>
  </si>
  <si>
    <t>Gayatri BioOrganics Ltd</t>
  </si>
  <si>
    <t>GAYATRIBI</t>
  </si>
  <si>
    <t>Future Lifestyle Fashions Ltd</t>
  </si>
  <si>
    <t>FLFL</t>
  </si>
  <si>
    <t>Tirupati Sarjan Ltd</t>
  </si>
  <si>
    <t>TIRSARJ</t>
  </si>
  <si>
    <t>Yasons Chemex Care Ltd</t>
  </si>
  <si>
    <t>YCCL</t>
  </si>
  <si>
    <t>Shree Ganesh Bio-Tech (India) Ltd</t>
  </si>
  <si>
    <t>SHREEGANES</t>
  </si>
  <si>
    <t>Haryana Leather Chemicals Ltd</t>
  </si>
  <si>
    <t>HARLETH</t>
  </si>
  <si>
    <t>Riddhi Steel and Tube Ltd</t>
  </si>
  <si>
    <t>RSTL</t>
  </si>
  <si>
    <t>Fervent Synergies Ltd</t>
  </si>
  <si>
    <t>FERVENTSYN</t>
  </si>
  <si>
    <t>Next Mediaworks Ltd</t>
  </si>
  <si>
    <t>NEXTMEDIA</t>
  </si>
  <si>
    <t>Inducto Steels Ltd</t>
  </si>
  <si>
    <t>INDCTST</t>
  </si>
  <si>
    <t>ARSS Infrastructure Projects Ltd</t>
  </si>
  <si>
    <t>ARSSINFRA</t>
  </si>
  <si>
    <t>Alfavision Overseas (India) Ltd</t>
  </si>
  <si>
    <t>ALFAVIO</t>
  </si>
  <si>
    <t>Unison Metals Ltd</t>
  </si>
  <si>
    <t>UNISON</t>
  </si>
  <si>
    <t>Comfort Fincap Ltd</t>
  </si>
  <si>
    <t>COMFINCAP</t>
  </si>
  <si>
    <t>Chennai Ferrous Industries Ltd</t>
  </si>
  <si>
    <t>CHENFERRO</t>
  </si>
  <si>
    <t>Timescan Logistics (India) Ltd</t>
  </si>
  <si>
    <t>TIMESCAN</t>
  </si>
  <si>
    <t>Dynamic Portfolio Management &amp; Services Ltd</t>
  </si>
  <si>
    <t>DYNAMICP</t>
  </si>
  <si>
    <t>Jigar Cables Ltd</t>
  </si>
  <si>
    <t>JIGAR</t>
  </si>
  <si>
    <t>Cybele Industries Ltd</t>
  </si>
  <si>
    <t>CYBELEIND</t>
  </si>
  <si>
    <t>Acrow India Ltd</t>
  </si>
  <si>
    <t>ACROW</t>
  </si>
  <si>
    <t>Nidan Laboratories and Healthcare Ltd</t>
  </si>
  <si>
    <t>NIDAN</t>
  </si>
  <si>
    <t>Roopa Industries Ltd</t>
  </si>
  <si>
    <t>ROOPAIND</t>
  </si>
  <si>
    <t>TGB Banquets and Hotels Ltd</t>
  </si>
  <si>
    <t>TGBHOTELS</t>
  </si>
  <si>
    <t>Rishi Techtex Ltd</t>
  </si>
  <si>
    <t>RISHITECH</t>
  </si>
  <si>
    <t>Arigato Universe Ltd</t>
  </si>
  <si>
    <t>ARIGATO</t>
  </si>
  <si>
    <t>Frontier Capital Ltd</t>
  </si>
  <si>
    <t>FRONTCAP</t>
  </si>
  <si>
    <t>Swasti Vinayaka Art and Heritage Corporation Ltd</t>
  </si>
  <si>
    <t>SVARTCORP</t>
  </si>
  <si>
    <t>Emergent Industrial Solutions Ltd</t>
  </si>
  <si>
    <t>EMERGENT</t>
  </si>
  <si>
    <t>Sanginita Chemicals Ltd</t>
  </si>
  <si>
    <t>SANGINITA</t>
  </si>
  <si>
    <t>STL Global Ltd</t>
  </si>
  <si>
    <t>SGL</t>
  </si>
  <si>
    <t>Tejnaksh Healthcare Ltd</t>
  </si>
  <si>
    <t>TEJNAKSH</t>
  </si>
  <si>
    <t>Solitaire Machine Tools Ltd</t>
  </si>
  <si>
    <t>SOLIMAC</t>
  </si>
  <si>
    <t>Polyspin Exports Ltd</t>
  </si>
  <si>
    <t>POLYSPIN</t>
  </si>
  <si>
    <t>Fortune International Ltd</t>
  </si>
  <si>
    <t>FORINTL</t>
  </si>
  <si>
    <t>Benchmark Computer Solutions Ltd</t>
  </si>
  <si>
    <t>BENCHMARK</t>
  </si>
  <si>
    <t>Conart Engineers Ltd</t>
  </si>
  <si>
    <t>CONART</t>
  </si>
  <si>
    <t>Assam Entrade Ltd</t>
  </si>
  <si>
    <t>ASSAMENT</t>
  </si>
  <si>
    <t>City Crops Agro Ltd</t>
  </si>
  <si>
    <t>CCAL</t>
  </si>
  <si>
    <t>Vandana Knitwear Ltd</t>
  </si>
  <si>
    <t>VANDANA</t>
  </si>
  <si>
    <t>Yug Decor Ltd</t>
  </si>
  <si>
    <t>YUG</t>
  </si>
  <si>
    <t>Medico Intercontinental Ltd</t>
  </si>
  <si>
    <t>MIL</t>
  </si>
  <si>
    <t>Tijaria Polypipes Ltd</t>
  </si>
  <si>
    <t>TIJARIA</t>
  </si>
  <si>
    <t>Shreeram Proteins Ltd</t>
  </si>
  <si>
    <t>SRPL</t>
  </si>
  <si>
    <t>Sunil Agro Foods Ltd</t>
  </si>
  <si>
    <t>SUNILAGR</t>
  </si>
  <si>
    <t>Inspire Films Ltd</t>
  </si>
  <si>
    <t>INSPIRE</t>
  </si>
  <si>
    <t>SP Refractories Ltd</t>
  </si>
  <si>
    <t>SPRL</t>
  </si>
  <si>
    <t>Ashirwad Capital Ltd</t>
  </si>
  <si>
    <t>ASHCAP</t>
  </si>
  <si>
    <t>Morarjee Textiles Ltd</t>
  </si>
  <si>
    <t>MORARJEE</t>
  </si>
  <si>
    <t>Veejay Lakshmi Engineering Works Ltd</t>
  </si>
  <si>
    <t>VJLAXMIE</t>
  </si>
  <si>
    <t>Suryaamba Spinning Mills Ltd</t>
  </si>
  <si>
    <t>SURYAAMBA</t>
  </si>
  <si>
    <t>Cospower Engineering Ltd</t>
  </si>
  <si>
    <t>COSPOWER</t>
  </si>
  <si>
    <t>Vasudhagama Enterprises Ltd</t>
  </si>
  <si>
    <t>VASUDHAGAM</t>
  </si>
  <si>
    <t>Shiva Global Agro Industries Ltd</t>
  </si>
  <si>
    <t>SHIVAAGRO</t>
  </si>
  <si>
    <t>Nippon India Nifty Pharma ETF</t>
  </si>
  <si>
    <t>PHARMABEES</t>
  </si>
  <si>
    <t>Tarini International Ltd</t>
  </si>
  <si>
    <t>TARINI</t>
  </si>
  <si>
    <t>Tamilnadu Telecommunication Ltd</t>
  </si>
  <si>
    <t>TNTELE</t>
  </si>
  <si>
    <t>Chandra Prabhu International Ltd</t>
  </si>
  <si>
    <t>CHANDRAP</t>
  </si>
  <si>
    <t>Sai Capital Ltd</t>
  </si>
  <si>
    <t>SAICAPI</t>
  </si>
  <si>
    <t>Libas Consumer Products Ltd</t>
  </si>
  <si>
    <t>LIBAS</t>
  </si>
  <si>
    <t>Laxmipati Engineering Works Ltd</t>
  </si>
  <si>
    <t>LAXMIPATI</t>
  </si>
  <si>
    <t>Ambica Agarbathies Aroma &amp; Industries Ltd</t>
  </si>
  <si>
    <t>AMBICAAGAR</t>
  </si>
  <si>
    <t>Khandwala Securities Ltd</t>
  </si>
  <si>
    <t>KHANDSE</t>
  </si>
  <si>
    <t>Naturite Agro Products Ltd</t>
  </si>
  <si>
    <t>NAPL</t>
  </si>
  <si>
    <t>Transvoy Logistics India Ltd</t>
  </si>
  <si>
    <t>TRANSVOY</t>
  </si>
  <si>
    <t>Diana Tea Co Ltd</t>
  </si>
  <si>
    <t>DIANATEA</t>
  </si>
  <si>
    <t>SPA Capital Advisors Limited</t>
  </si>
  <si>
    <t>SPACAPS</t>
  </si>
  <si>
    <t>Poojawestern Metaliks Ltd</t>
  </si>
  <si>
    <t>POOJA</t>
  </si>
  <si>
    <t>Add-Shop E-Retail Ltd</t>
  </si>
  <si>
    <t>ASRL</t>
  </si>
  <si>
    <t>Transchem Ltd</t>
  </si>
  <si>
    <t>TRANSCHEM</t>
  </si>
  <si>
    <t>Smart Finsec Ltd</t>
  </si>
  <si>
    <t>SMARTFIN</t>
  </si>
  <si>
    <t>Maks Energy Solutions India Ltd</t>
  </si>
  <si>
    <t>MAKS</t>
  </si>
  <si>
    <t>Sabar Flex India Ltd</t>
  </si>
  <si>
    <t>SABAR</t>
  </si>
  <si>
    <t>Hrh Next Services Ltd</t>
  </si>
  <si>
    <t>HRHNEXT</t>
  </si>
  <si>
    <t>Call Center Services</t>
  </si>
  <si>
    <t>Super Spinning Mills Ltd</t>
  </si>
  <si>
    <t>SUPERSPIN</t>
  </si>
  <si>
    <t>Odyssey Corporation Ltd</t>
  </si>
  <si>
    <t>ODYCORP</t>
  </si>
  <si>
    <t>Kamadgiri Fashion Ltd</t>
  </si>
  <si>
    <t>KAMADGIRI</t>
  </si>
  <si>
    <t>Starlog Enterprises Ltd</t>
  </si>
  <si>
    <t>STARLOG</t>
  </si>
  <si>
    <t>Pecos Hotels and Pubs Ltd</t>
  </si>
  <si>
    <t>PECOS</t>
  </si>
  <si>
    <t>Crestchem Ltd</t>
  </si>
  <si>
    <t>CRSTCHM</t>
  </si>
  <si>
    <t>Integra Switchgear Ltd</t>
  </si>
  <si>
    <t>INTEGSW</t>
  </si>
  <si>
    <t>Kemistar Corporation Ltd</t>
  </si>
  <si>
    <t>KEMISTAR</t>
  </si>
  <si>
    <t>Nippon India Silver ETF</t>
  </si>
  <si>
    <t>SILVERBEES</t>
  </si>
  <si>
    <t>Unick Fix-A-Form And Printers Ltd</t>
  </si>
  <si>
    <t>UNICK</t>
  </si>
  <si>
    <t>DECO MICA Ltd</t>
  </si>
  <si>
    <t>DECOMIC</t>
  </si>
  <si>
    <t>Madhav Marbles and Granites Ltd</t>
  </si>
  <si>
    <t>MADHAV</t>
  </si>
  <si>
    <t>Faalcon Concepts Ltd</t>
  </si>
  <si>
    <t>FAALCON</t>
  </si>
  <si>
    <t>Luharuka Media &amp; Infra Ltd</t>
  </si>
  <si>
    <t>LUHARUKA</t>
  </si>
  <si>
    <t>Prabhhans Industries Ltd</t>
  </si>
  <si>
    <t>PRABHHANS</t>
  </si>
  <si>
    <t>Rolcon Engineering Company Ltd</t>
  </si>
  <si>
    <t>ROLCOEN</t>
  </si>
  <si>
    <t>Ravileela Granites Ltd</t>
  </si>
  <si>
    <t>RALEGRA</t>
  </si>
  <si>
    <t>Thakral Services (India) Ltd</t>
  </si>
  <si>
    <t>THAKRAL</t>
  </si>
  <si>
    <t>Pearl Green Clubs and Resorts Ltd</t>
  </si>
  <si>
    <t>PGCRL</t>
  </si>
  <si>
    <t>Kallam Textiles Ltd</t>
  </si>
  <si>
    <t>KALLAM</t>
  </si>
  <si>
    <t>Nirmitee Robotics India Ltd</t>
  </si>
  <si>
    <t>NIRMITEE</t>
  </si>
  <si>
    <t>Hemang Resources Ltd</t>
  </si>
  <si>
    <t>HEMANG</t>
  </si>
  <si>
    <t>Indong Tea Company Ltd</t>
  </si>
  <si>
    <t>INDONG</t>
  </si>
  <si>
    <t>Choksi Laboratories Ltd</t>
  </si>
  <si>
    <t>CHOKSILA</t>
  </si>
  <si>
    <t>Tecil Chemicals and Hydro Power Ltd</t>
  </si>
  <si>
    <t>TECILCHEM</t>
  </si>
  <si>
    <t>Roni Households Ltd</t>
  </si>
  <si>
    <t>RONI</t>
  </si>
  <si>
    <t>Golden Crest Education &amp; Services Ltd</t>
  </si>
  <si>
    <t>GOLDENCREST</t>
  </si>
  <si>
    <t>Grill Splendour Services Ltd</t>
  </si>
  <si>
    <t>BIRDYS</t>
  </si>
  <si>
    <t>Nippon India ETF Nifty 50 Value 20</t>
  </si>
  <si>
    <t>NV20BEES</t>
  </si>
  <si>
    <t>Utique Enterprises Ltd</t>
  </si>
  <si>
    <t>UTIQUE</t>
  </si>
  <si>
    <t>E-Land Apparel Ltd</t>
  </si>
  <si>
    <t>ELAND</t>
  </si>
  <si>
    <t>Standard Batteries Ltd</t>
  </si>
  <si>
    <t>STDBAT</t>
  </si>
  <si>
    <t>Nivaka Fashions Ltd</t>
  </si>
  <si>
    <t>NIVAKA</t>
  </si>
  <si>
    <t>KMS Medisurgi Ltd</t>
  </si>
  <si>
    <t>KMSMEDI</t>
  </si>
  <si>
    <t>Williamson Magor and Co Ltd</t>
  </si>
  <si>
    <t>WILLAMAGOR</t>
  </si>
  <si>
    <t>Centenial Surgical Suture Ltd</t>
  </si>
  <si>
    <t>CSURGSU</t>
  </si>
  <si>
    <t>Poona Dal and Oil Industries Ltd</t>
  </si>
  <si>
    <t>POONADAL</t>
  </si>
  <si>
    <t>Vinyoflex Ltd</t>
  </si>
  <si>
    <t>VINYOFL</t>
  </si>
  <si>
    <t>Bombay Wire Ropes Ltd</t>
  </si>
  <si>
    <t>BOMBWIR</t>
  </si>
  <si>
    <t>Infronics Systems Ltd</t>
  </si>
  <si>
    <t>INFRONICS</t>
  </si>
  <si>
    <t>Family Care Hospitals Ltd</t>
  </si>
  <si>
    <t>FAMILYCARE</t>
  </si>
  <si>
    <t>Patspin India Ltd</t>
  </si>
  <si>
    <t>PATSPINLTD</t>
  </si>
  <si>
    <t>Bhaskar Agro Chemicals Ltd</t>
  </si>
  <si>
    <t>BHASKAGR</t>
  </si>
  <si>
    <t>Cyber Media Research &amp; Services Ltd</t>
  </si>
  <si>
    <t>CMRSL</t>
  </si>
  <si>
    <t>Qgo Finance Ltd</t>
  </si>
  <si>
    <t>QGO</t>
  </si>
  <si>
    <t>Mega Flex Plastics Ltd</t>
  </si>
  <si>
    <t>MEGAFLEX</t>
  </si>
  <si>
    <t>Supreme Engineering Ltd</t>
  </si>
  <si>
    <t>SUPREMEENG</t>
  </si>
  <si>
    <t>Mohit Industries Ltd</t>
  </si>
  <si>
    <t>MOHITIND</t>
  </si>
  <si>
    <t>Cyber Media (India) Ltd</t>
  </si>
  <si>
    <t>CYBERMEDIA</t>
  </si>
  <si>
    <t>National General Industries Ltd</t>
  </si>
  <si>
    <t>NATGENI</t>
  </si>
  <si>
    <t>Inditrade Capital Ltd</t>
  </si>
  <si>
    <t>INDICAP</t>
  </si>
  <si>
    <t>Sumedha Fiscal Services Ltd</t>
  </si>
  <si>
    <t>SUMEDHA</t>
  </si>
  <si>
    <t>Duropack Ltd</t>
  </si>
  <si>
    <t>DUROPACK</t>
  </si>
  <si>
    <t>Goenka Diamond And Jewels Ltd</t>
  </si>
  <si>
    <t>GOENKA</t>
  </si>
  <si>
    <t>Five Core Electronics Ltd</t>
  </si>
  <si>
    <t>FIVECORE</t>
  </si>
  <si>
    <t>Veritaas Advertising Ltd</t>
  </si>
  <si>
    <t>VERITAAS</t>
  </si>
  <si>
    <t>Ascensive Educare Ltd</t>
  </si>
  <si>
    <t>ASCENSIVE</t>
  </si>
  <si>
    <t>Viji Finance Ltd</t>
  </si>
  <si>
    <t>VIJIFIN</t>
  </si>
  <si>
    <t>Bizotic Commercial Ltd</t>
  </si>
  <si>
    <t>BIZOTIC</t>
  </si>
  <si>
    <t>Continental Petroleums Ltd</t>
  </si>
  <si>
    <t>CONTPTR</t>
  </si>
  <si>
    <t>Kanco Tea &amp; Industries Ltd</t>
  </si>
  <si>
    <t>KANCOTEA</t>
  </si>
  <si>
    <t>Gabriel Pet Straps Ltd</t>
  </si>
  <si>
    <t>GPSL</t>
  </si>
  <si>
    <t>TV Vision Ltd</t>
  </si>
  <si>
    <t>TVVISION</t>
  </si>
  <si>
    <t>Hindustan Fluoro Carbons Ltd</t>
  </si>
  <si>
    <t>HINFLUR</t>
  </si>
  <si>
    <t>Piotex Industries Ltd</t>
  </si>
  <si>
    <t>PIOTEX</t>
  </si>
  <si>
    <t>Falcon Technoprojects India Ltd</t>
  </si>
  <si>
    <t>FALCONTECH</t>
  </si>
  <si>
    <t>Epuja Spiritech Ltd</t>
  </si>
  <si>
    <t>EPUJA</t>
  </si>
  <si>
    <t>Prakash Woollen &amp; Synthetic Mills Ltd</t>
  </si>
  <si>
    <t>PWASML</t>
  </si>
  <si>
    <t>Moxsh Overseas Educon Ltd</t>
  </si>
  <si>
    <t>MOXSH</t>
  </si>
  <si>
    <t>UTI Nifty Bank ETF</t>
  </si>
  <si>
    <t>UTIBANKETF</t>
  </si>
  <si>
    <t>Netlink Solutions (India) Ltd</t>
  </si>
  <si>
    <t>NETLINK</t>
  </si>
  <si>
    <t>Ashiana Ispat Ltd</t>
  </si>
  <si>
    <t>ASHIS</t>
  </si>
  <si>
    <t>Trident Texofab Ltd</t>
  </si>
  <si>
    <t>TTFL</t>
  </si>
  <si>
    <t>Uniinfo Telecom Services Ltd</t>
  </si>
  <si>
    <t>UNIINFO</t>
  </si>
  <si>
    <t>Rex Sealing &amp; Packing Industries Ltd</t>
  </si>
  <si>
    <t>REXSEAL</t>
  </si>
  <si>
    <t>Mukand Engineers Ltd</t>
  </si>
  <si>
    <t>MUKANDENGG</t>
  </si>
  <si>
    <t>Megri Soft Ltd</t>
  </si>
  <si>
    <t>MEGRISOFT</t>
  </si>
  <si>
    <t>Mirae Asset Nifty India Manufacturing ETF</t>
  </si>
  <si>
    <t>MAKEINDIA</t>
  </si>
  <si>
    <t>Sadhna Broadcast Ltd</t>
  </si>
  <si>
    <t>SADHNA</t>
  </si>
  <si>
    <t>Mirae Asset Nifty Midcap 150 ETF</t>
  </si>
  <si>
    <t>MIDCAPETF</t>
  </si>
  <si>
    <t>Olympia Industries Ltd</t>
  </si>
  <si>
    <t>OLYMPTX</t>
  </si>
  <si>
    <t>Suumaya Industries Ltd</t>
  </si>
  <si>
    <t>SUULD</t>
  </si>
  <si>
    <t>Sawaca Business Machines Ltd</t>
  </si>
  <si>
    <t>SAWABUSI</t>
  </si>
  <si>
    <t>Concord Drugs Ltd</t>
  </si>
  <si>
    <t>CONCORD</t>
  </si>
  <si>
    <t>SBEC Systems (India) Ltd</t>
  </si>
  <si>
    <t>SBECSYS</t>
  </si>
  <si>
    <t>Gautam Gems Ltd</t>
  </si>
  <si>
    <t>GGL</t>
  </si>
  <si>
    <t>Hybrid Financial Services Ltd</t>
  </si>
  <si>
    <t>HYBRIDFIN</t>
  </si>
  <si>
    <t>Phaarmasia Ltd</t>
  </si>
  <si>
    <t>PHRMASI</t>
  </si>
  <si>
    <t>Aastamangalam Finance Ltd</t>
  </si>
  <si>
    <t>AASTAFIN</t>
  </si>
  <si>
    <t>Aditya Spinners Ltd</t>
  </si>
  <si>
    <t>ADITYASP</t>
  </si>
  <si>
    <t>Polysil Irrigation Systems Ltd</t>
  </si>
  <si>
    <t>POLYSIL</t>
  </si>
  <si>
    <t>Getalong Enterprise Ltd</t>
  </si>
  <si>
    <t>GETALONG</t>
  </si>
  <si>
    <t>DocMode Health Technologies Ltd</t>
  </si>
  <si>
    <t>DHTL</t>
  </si>
  <si>
    <t>USG Tech Solutions Ltd</t>
  </si>
  <si>
    <t>USGTECH</t>
  </si>
  <si>
    <t>Lakhotia Polyesters (India) Ltd</t>
  </si>
  <si>
    <t>LAKHOTIA</t>
  </si>
  <si>
    <t>Hind Aluminium Industries Ltd</t>
  </si>
  <si>
    <t>HINDALUMI</t>
  </si>
  <si>
    <t>Sudal Industries Ltd</t>
  </si>
  <si>
    <t>SUDAI</t>
  </si>
  <si>
    <t>Gujarat Petrosynthese Ltd</t>
  </si>
  <si>
    <t>GUJPETR</t>
  </si>
  <si>
    <t>Vapi Enterprise Ltd</t>
  </si>
  <si>
    <t>VAPIENTER</t>
  </si>
  <si>
    <t>Betex India Ltd</t>
  </si>
  <si>
    <t>BETXIND</t>
  </si>
  <si>
    <t>Future Market Networks Ltd</t>
  </si>
  <si>
    <t>FMNL</t>
  </si>
  <si>
    <t>Adeshwar Meditex Ltd</t>
  </si>
  <si>
    <t>ADESHWAR</t>
  </si>
  <si>
    <t>Varyaa Creations Ltd</t>
  </si>
  <si>
    <t>VARYAA</t>
  </si>
  <si>
    <t>Axis Nifty 50 ETF</t>
  </si>
  <si>
    <t>AXISNIFTY</t>
  </si>
  <si>
    <t>Kridhan Infra Ltd</t>
  </si>
  <si>
    <t>KRIDHANINF</t>
  </si>
  <si>
    <t>Virtual Global Education Ltd</t>
  </si>
  <si>
    <t>VIRTUALG</t>
  </si>
  <si>
    <t>Bandaram Pharma Packtech Ltd</t>
  </si>
  <si>
    <t>BANDARAM</t>
  </si>
  <si>
    <t>Shashijit Infraprojects Ltd</t>
  </si>
  <si>
    <t>SHASHIJIT</t>
  </si>
  <si>
    <t>Sri Havisha Hospitality and Infrastructure Ltd</t>
  </si>
  <si>
    <t>HAVISHA</t>
  </si>
  <si>
    <t>Shreeshay Engineers Ltd</t>
  </si>
  <si>
    <t>SHREESHAY</t>
  </si>
  <si>
    <t>Jupiter Infomedia Ltd</t>
  </si>
  <si>
    <t>JUPITERIN</t>
  </si>
  <si>
    <t>Khaitan (India) Ltd</t>
  </si>
  <si>
    <t>KHAITANLTD</t>
  </si>
  <si>
    <t>Kcl Infra Projects Ltd</t>
  </si>
  <si>
    <t>KCLINFRA</t>
  </si>
  <si>
    <t>Garnet Construction Ltd</t>
  </si>
  <si>
    <t>GARNET</t>
  </si>
  <si>
    <t>Nippon India Nifty Auto ETF</t>
  </si>
  <si>
    <t>AUTOBEES</t>
  </si>
  <si>
    <t>Tyroon Tea Co Ltd</t>
  </si>
  <si>
    <t>TYROON</t>
  </si>
  <si>
    <t>Raw Edge Industrial Solutions Ltd</t>
  </si>
  <si>
    <t>RAWEDGE</t>
  </si>
  <si>
    <t>JMD Ventures Ltd</t>
  </si>
  <si>
    <t>JMDVL</t>
  </si>
  <si>
    <t>Chordia Food Products Ltd</t>
  </si>
  <si>
    <t>CHORDIA</t>
  </si>
  <si>
    <t>S P Capital Financing Ltd</t>
  </si>
  <si>
    <t>SPCAPIT</t>
  </si>
  <si>
    <t>Techindia Nirman Ltd</t>
  </si>
  <si>
    <t>TECHIN</t>
  </si>
  <si>
    <t>Tejassvi Aaharam Ltd</t>
  </si>
  <si>
    <t>TEJASSVI</t>
  </si>
  <si>
    <t>Safa Systems &amp; Technologies Ltd</t>
  </si>
  <si>
    <t>SSTL</t>
  </si>
  <si>
    <t>Sai Swami Metals and Alloys Ltd</t>
  </si>
  <si>
    <t>SAI</t>
  </si>
  <si>
    <t>Beekay Niryat Ltd</t>
  </si>
  <si>
    <t>BNL</t>
  </si>
  <si>
    <t>Oasis Securities Ltd</t>
  </si>
  <si>
    <t>OASISEC</t>
  </si>
  <si>
    <t>Pratik Panels Ltd</t>
  </si>
  <si>
    <t>PRATIK</t>
  </si>
  <si>
    <t>Jiwanram Sheoduttrai Industries Ltd</t>
  </si>
  <si>
    <t>JIWANRAM</t>
  </si>
  <si>
    <t>Global Capital Markets Ltd</t>
  </si>
  <si>
    <t>GLOBALCA</t>
  </si>
  <si>
    <t>TCM Ltd</t>
  </si>
  <si>
    <t>TCMLMTD</t>
  </si>
  <si>
    <t>Suditi Industries Ltd</t>
  </si>
  <si>
    <t>SUDTIND-B</t>
  </si>
  <si>
    <t>Markobenz Ventures Ltd</t>
  </si>
  <si>
    <t>MARKOBENZ</t>
  </si>
  <si>
    <t>Mindpool Technologies Ltd</t>
  </si>
  <si>
    <t>MINDPOOL</t>
  </si>
  <si>
    <t>Arman Holdings Ltd</t>
  </si>
  <si>
    <t>ARMAN</t>
  </si>
  <si>
    <t>Gujarat Terce Laboratories Ltd</t>
  </si>
  <si>
    <t>GUJTERC</t>
  </si>
  <si>
    <t>Secur Credentials Ltd</t>
  </si>
  <si>
    <t>SECURCRED</t>
  </si>
  <si>
    <t>Sparc Electrex Ltd</t>
  </si>
  <si>
    <t>SPAR</t>
  </si>
  <si>
    <t>Spectrum Foods Ltd</t>
  </si>
  <si>
    <t>SPECFOOD</t>
  </si>
  <si>
    <t>Oneclick Logistics India Ltd</t>
  </si>
  <si>
    <t>OLIL</t>
  </si>
  <si>
    <t>Technopack Polymers Ltd</t>
  </si>
  <si>
    <t>TECHNOPACK</t>
  </si>
  <si>
    <t>Vanta Bioscience Ltd</t>
  </si>
  <si>
    <t>VANTABIO</t>
  </si>
  <si>
    <t>Marinetrans India Ltd</t>
  </si>
  <si>
    <t>MARINETRAN</t>
  </si>
  <si>
    <t>DSP NIFTY 1D Rate Liquid ETF</t>
  </si>
  <si>
    <t>LIQUIDETF</t>
  </si>
  <si>
    <t>Shaival Reality Ltd</t>
  </si>
  <si>
    <t>SHAIVAL</t>
  </si>
  <si>
    <t>Gothi Plascon (India) Ltd</t>
  </si>
  <si>
    <t>GOTHIPL</t>
  </si>
  <si>
    <t>Yuranus Infrastructure Ltd</t>
  </si>
  <si>
    <t>YURANUS</t>
  </si>
  <si>
    <t>Net Avenue Technologies Ltd</t>
  </si>
  <si>
    <t>CBAZAAR</t>
  </si>
  <si>
    <t>Greencrest Financial Services Ltd</t>
  </si>
  <si>
    <t>GREENCREST</t>
  </si>
  <si>
    <t>Dhanlaxmi Cotex Ltd</t>
  </si>
  <si>
    <t>DHANCOT</t>
  </si>
  <si>
    <t>TTI Enterprise Ltd</t>
  </si>
  <si>
    <t>TTIENT</t>
  </si>
  <si>
    <t>Focus Business Solution Ltd</t>
  </si>
  <si>
    <t>Humming Bird Education Ltd</t>
  </si>
  <si>
    <t>HBEL</t>
  </si>
  <si>
    <t>Munoth Financial Services Ltd</t>
  </si>
  <si>
    <t>MUNOTHFI</t>
  </si>
  <si>
    <t>Informed Technologies India Ltd</t>
  </si>
  <si>
    <t>INFORTEC</t>
  </si>
  <si>
    <t>Sj Corporation Ltd</t>
  </si>
  <si>
    <t>SJCORP</t>
  </si>
  <si>
    <t>KCD Industries India Ltd</t>
  </si>
  <si>
    <t>KCDGROUP</t>
  </si>
  <si>
    <t>Swojas Energy Foods Ltd</t>
  </si>
  <si>
    <t>SWOEF</t>
  </si>
  <si>
    <t>Indo Cotspin Ltd</t>
  </si>
  <si>
    <t>ICL</t>
  </si>
  <si>
    <t>Hiliks Technologies Ltd</t>
  </si>
  <si>
    <t>HILIKS</t>
  </si>
  <si>
    <t>Infomedia Press Ltd</t>
  </si>
  <si>
    <t>INFOMEDIA</t>
  </si>
  <si>
    <t>Nagreeka Capital &amp; Infrastructure Ltd</t>
  </si>
  <si>
    <t>NAGREEKCAP</t>
  </si>
  <si>
    <t>Rithwik Facility Management Services Ltd</t>
  </si>
  <si>
    <t>RITHWIKFMS</t>
  </si>
  <si>
    <t>Quality Foils (India) Ltd</t>
  </si>
  <si>
    <t>QFIL</t>
  </si>
  <si>
    <t>Colorchips New Media Ltd</t>
  </si>
  <si>
    <t>COLORCHIPS</t>
  </si>
  <si>
    <t>Cargosol Logistics Ltd</t>
  </si>
  <si>
    <t>CARGOSOL</t>
  </si>
  <si>
    <t>Hipolin Ltd</t>
  </si>
  <si>
    <t>HIPOLIN</t>
  </si>
  <si>
    <t>Medinova Diagnostic Services Ltd</t>
  </si>
  <si>
    <t>MEDINOV</t>
  </si>
  <si>
    <t>Parabolic Drugs Ltd</t>
  </si>
  <si>
    <t>PARABDRUGS</t>
  </si>
  <si>
    <t>Visagar Polytex Ltd</t>
  </si>
  <si>
    <t>VIVIDHA</t>
  </si>
  <si>
    <t>HCKK Ventures Ltd</t>
  </si>
  <si>
    <t>HCKKVENTURE</t>
  </si>
  <si>
    <t>Polymechplast Machines Ltd</t>
  </si>
  <si>
    <t>POLYCHMP</t>
  </si>
  <si>
    <t>A G Universal Ltd</t>
  </si>
  <si>
    <t>AGUL</t>
  </si>
  <si>
    <t>Zodiac-JRD-MKJ Ltd</t>
  </si>
  <si>
    <t>ZODJRDMKJ</t>
  </si>
  <si>
    <t>Scarnose International Ltd</t>
  </si>
  <si>
    <t>SCARNOSE</t>
  </si>
  <si>
    <t>B2B Software Technologies Ltd</t>
  </si>
  <si>
    <t>B2BSOFT</t>
  </si>
  <si>
    <t>Ace Integrated Solutions Ltd</t>
  </si>
  <si>
    <t>ACEINTEG</t>
  </si>
  <si>
    <t>Jetking Infotrain Ltd</t>
  </si>
  <si>
    <t>JETKINGQ</t>
  </si>
  <si>
    <t>Orient Tradelink Ltd</t>
  </si>
  <si>
    <t>ORIENTTR</t>
  </si>
  <si>
    <t>BNR Udyog Ltd</t>
  </si>
  <si>
    <t>BNRUDY</t>
  </si>
  <si>
    <t>Tradewell Holdings Ltd</t>
  </si>
  <si>
    <t>TRADEWELL</t>
  </si>
  <si>
    <t>Aruna Hotels Ltd</t>
  </si>
  <si>
    <t>ARUNAHTEL</t>
  </si>
  <si>
    <t>Gayatri Highways Ltd</t>
  </si>
  <si>
    <t>GAYAHWS</t>
  </si>
  <si>
    <t>KJMC Financial Services Ltd</t>
  </si>
  <si>
    <t>KJMCFIN</t>
  </si>
  <si>
    <t>BC Power Controls Ltd</t>
  </si>
  <si>
    <t>BCP</t>
  </si>
  <si>
    <t>Panjon Ltd</t>
  </si>
  <si>
    <t>PANJON</t>
  </si>
  <si>
    <t>Adhbhut Infrastructure Ltd</t>
  </si>
  <si>
    <t>ADHBHUTIN</t>
  </si>
  <si>
    <t>Adarsh Plant Protect Ltd</t>
  </si>
  <si>
    <t>ADARSHPL</t>
  </si>
  <si>
    <t>Incap Ltd</t>
  </si>
  <si>
    <t>INCAP</t>
  </si>
  <si>
    <t>Kandarp Digi Smart Bpo Ltd</t>
  </si>
  <si>
    <t>KANDARP</t>
  </si>
  <si>
    <t>Spenta International Ltd</t>
  </si>
  <si>
    <t>SPENTA</t>
  </si>
  <si>
    <t>Global Longlife Hospital and Research Ltd</t>
  </si>
  <si>
    <t>GLHRL</t>
  </si>
  <si>
    <t>Texel Industries Ltd</t>
  </si>
  <si>
    <t>TEXELIN</t>
  </si>
  <si>
    <t>Shubhlaxmi Jewel Art Ltd</t>
  </si>
  <si>
    <t>SHUBHLAXMI</t>
  </si>
  <si>
    <t>Neil Industries Ltd</t>
  </si>
  <si>
    <t>NEIL</t>
  </si>
  <si>
    <t>Kaushalya Infrastructure Development Corporation Ltd</t>
  </si>
  <si>
    <t>KAUSHALYA</t>
  </si>
  <si>
    <t>Narendra Properties Ltd</t>
  </si>
  <si>
    <t>NARPROP</t>
  </si>
  <si>
    <t>Blue Chip Tex Industries Ltd</t>
  </si>
  <si>
    <t>BLUECHIPT</t>
  </si>
  <si>
    <t>Mini Diamonds (India) Ltd</t>
  </si>
  <si>
    <t>MINID</t>
  </si>
  <si>
    <t>Vikas WSP Ltd</t>
  </si>
  <si>
    <t>VIKASWSP</t>
  </si>
  <si>
    <t>Bombay Talkies Ltd</t>
  </si>
  <si>
    <t>BOMTALKIES</t>
  </si>
  <si>
    <t>Roselabs Finance Ltd</t>
  </si>
  <si>
    <t>ROSELABS</t>
  </si>
  <si>
    <t>Harshil Agrotech Ltd</t>
  </si>
  <si>
    <t>HARSHILAGR</t>
  </si>
  <si>
    <t>Grandma Trading and Agencies Ltd</t>
  </si>
  <si>
    <t>GRANDMA</t>
  </si>
  <si>
    <t>Jay Kailash Namkeen Ltd</t>
  </si>
  <si>
    <t>JAYKAILASH</t>
  </si>
  <si>
    <t>Genus Prime Infra Ltd</t>
  </si>
  <si>
    <t>GENUSPRIME</t>
  </si>
  <si>
    <t>JHS Svendgaard Retail Ventures Ltd</t>
  </si>
  <si>
    <t>RETAIL</t>
  </si>
  <si>
    <t>Laffans Petrochemicals Ltd</t>
  </si>
  <si>
    <t>LAFFANSQ</t>
  </si>
  <si>
    <t>Oriental Trimex Ltd</t>
  </si>
  <si>
    <t>ORIENTALTL</t>
  </si>
  <si>
    <t>Aspira Pathlab &amp; Diagnostics Ltd</t>
  </si>
  <si>
    <t>ASPIRA</t>
  </si>
  <si>
    <t>Stanrose Mafatlal Investments and Finance Ltd</t>
  </si>
  <si>
    <t>STANROS</t>
  </si>
  <si>
    <t>Sagar Diamonds Ltd</t>
  </si>
  <si>
    <t>SAGAR</t>
  </si>
  <si>
    <t>Continental Seeds and Chemicals Ltd</t>
  </si>
  <si>
    <t>CONTI</t>
  </si>
  <si>
    <t>COSYN Ltd</t>
  </si>
  <si>
    <t>COSYN</t>
  </si>
  <si>
    <t>Mask Investments Ltd</t>
  </si>
  <si>
    <t>MASKINVEST</t>
  </si>
  <si>
    <t>Quality RO Industries Ltd</t>
  </si>
  <si>
    <t>QRIL</t>
  </si>
  <si>
    <t>Shahi Shipping Ltd</t>
  </si>
  <si>
    <t>SHAHISHIP</t>
  </si>
  <si>
    <t>Asian Tea &amp; Exports Ltd</t>
  </si>
  <si>
    <t>ASIANTNE</t>
  </si>
  <si>
    <t>Garden Silk Mills Ltd</t>
  </si>
  <si>
    <t>GARDENSILK</t>
  </si>
  <si>
    <t>Zenith Fibres Ltd</t>
  </si>
  <si>
    <t>ZENIFIB</t>
  </si>
  <si>
    <t>DSP Nifty50 Equal weight ETF</t>
  </si>
  <si>
    <t>EQUAL50ADD</t>
  </si>
  <si>
    <t>EP Biocomposites Ltd</t>
  </si>
  <si>
    <t>EPBIO</t>
  </si>
  <si>
    <t>Shantidoot Infra Services Ltd</t>
  </si>
  <si>
    <t>SISL</t>
  </si>
  <si>
    <t>Shree Hari Chemicals Export Ltd</t>
  </si>
  <si>
    <t>SHHARICH</t>
  </si>
  <si>
    <t>Ashish Polyplast Ltd</t>
  </si>
  <si>
    <t>ASHISHPO</t>
  </si>
  <si>
    <t>N K Industries Ltd</t>
  </si>
  <si>
    <t>NKIND</t>
  </si>
  <si>
    <t>SBI Nifty 200 Quality 30 ETF</t>
  </si>
  <si>
    <t>SBIETFQLTY</t>
  </si>
  <si>
    <t>Leading Leasing Finance and Investment Company Ltd</t>
  </si>
  <si>
    <t>LLFICL</t>
  </si>
  <si>
    <t>Maris Spinners Ltd</t>
  </si>
  <si>
    <t>MARIS</t>
  </si>
  <si>
    <t>Motilal Oswal M50 ETF</t>
  </si>
  <si>
    <t>MOM50</t>
  </si>
  <si>
    <t>Arrowhead Seperation Engineering Ltd</t>
  </si>
  <si>
    <t>ARROWHEAD</t>
  </si>
  <si>
    <t>VR Films &amp; Studios Ltd</t>
  </si>
  <si>
    <t>VRFILMS</t>
  </si>
  <si>
    <t>Suncare Traders Ltd</t>
  </si>
  <si>
    <t>SCTL</t>
  </si>
  <si>
    <t>Pentokey Organy (India) Ltd</t>
  </si>
  <si>
    <t>PNTKYOR</t>
  </si>
  <si>
    <t>Madhusudan Industries Ltd</t>
  </si>
  <si>
    <t>MADHUDIN</t>
  </si>
  <si>
    <t>Nippon India ETF Nifty 5 yr Benchmark G-Sec</t>
  </si>
  <si>
    <t>GILT5YBEES</t>
  </si>
  <si>
    <t>Palco Metals Ltd</t>
  </si>
  <si>
    <t>PALCO</t>
  </si>
  <si>
    <t>Sunil Industries Ltd</t>
  </si>
  <si>
    <t>SUNILTX</t>
  </si>
  <si>
    <t>Intec Capital Ltd</t>
  </si>
  <si>
    <t>INTECCAP</t>
  </si>
  <si>
    <t>Sahaj Fashions Ltd</t>
  </si>
  <si>
    <t>SAHAJ</t>
  </si>
  <si>
    <t>Abirami Financial Services (India) Ltd</t>
  </si>
  <si>
    <t>ABIRAFN</t>
  </si>
  <si>
    <t>Sobhaygya Mercantile Ltd</t>
  </si>
  <si>
    <t>SOBME</t>
  </si>
  <si>
    <t>The Cochin Malabar Estates and Industries Ltd</t>
  </si>
  <si>
    <t>COCHMAL</t>
  </si>
  <si>
    <t>Sinnar Bidi Udyog Ltd</t>
  </si>
  <si>
    <t>SINNAR</t>
  </si>
  <si>
    <t>Kratos Energy &amp; Infrastructure Ltd</t>
  </si>
  <si>
    <t>KRATOSENER</t>
  </si>
  <si>
    <t>KK Shah Hospitals Limited</t>
  </si>
  <si>
    <t>KKSHL</t>
  </si>
  <si>
    <t>Winro Commercial (India) Ltd</t>
  </si>
  <si>
    <t>WINROC</t>
  </si>
  <si>
    <t>Impex Ferro Tech Ltd</t>
  </si>
  <si>
    <t>IMPEXFERRO</t>
  </si>
  <si>
    <t>Anuroop Packaging Ltd</t>
  </si>
  <si>
    <t>ANUROOP</t>
  </si>
  <si>
    <t>Educomp Solutions Ltd</t>
  </si>
  <si>
    <t>EDUCOMP</t>
  </si>
  <si>
    <t>Chothani Foods Ltd</t>
  </si>
  <si>
    <t>CHOTHANI</t>
  </si>
  <si>
    <t>Venlon Enterprises Ltd</t>
  </si>
  <si>
    <t>VENLONENT</t>
  </si>
  <si>
    <t>Computer Point Ltd</t>
  </si>
  <si>
    <t>COMPUPN</t>
  </si>
  <si>
    <t>Veer Energy &amp; Infrastructure Ltd</t>
  </si>
  <si>
    <t>VEERENRGY</t>
  </si>
  <si>
    <t>NMS Global Ltd</t>
  </si>
  <si>
    <t>NMSRESRC</t>
  </si>
  <si>
    <t>Castex Technologies Ltd</t>
  </si>
  <si>
    <t>CASTEXTECH</t>
  </si>
  <si>
    <t>Sangal Papers Ltd</t>
  </si>
  <si>
    <t>SANPA</t>
  </si>
  <si>
    <t>Best Eastern Hotels Ltd</t>
  </si>
  <si>
    <t>BESTEAST</t>
  </si>
  <si>
    <t>Zenith Healthcare Ltd</t>
  </si>
  <si>
    <t>ZENITHHE</t>
  </si>
  <si>
    <t>Gconnect Logitech and Supply Chain Ltd</t>
  </si>
  <si>
    <t>GCONNECT</t>
  </si>
  <si>
    <t>Ventura Textiles Ltd</t>
  </si>
  <si>
    <t>VENTURA</t>
  </si>
  <si>
    <t>Martin Burn Ltd</t>
  </si>
  <si>
    <t>MARBU</t>
  </si>
  <si>
    <t>BAMPSL Securities Ltd</t>
  </si>
  <si>
    <t>BAMPSL</t>
  </si>
  <si>
    <t>Narmada Agrobase Ltd</t>
  </si>
  <si>
    <t>NARMADA</t>
  </si>
  <si>
    <t>MPIL Corporation Ltd</t>
  </si>
  <si>
    <t>MPILCORPL</t>
  </si>
  <si>
    <t>Invigorated Business Consulting Ltd</t>
  </si>
  <si>
    <t>INVIGO</t>
  </si>
  <si>
    <t>Pasupati Spinning and Weaving Mills Ltd</t>
  </si>
  <si>
    <t>PASUSPG</t>
  </si>
  <si>
    <t>Aditya BSL Nifty IT ETF</t>
  </si>
  <si>
    <t>TECH</t>
  </si>
  <si>
    <t>MFL India Ltd</t>
  </si>
  <si>
    <t>MFLINDIA</t>
  </si>
  <si>
    <t>Shree Securities Ltd</t>
  </si>
  <si>
    <t>SHREESEC</t>
  </si>
  <si>
    <t>Miven Machine Tools Ltd</t>
  </si>
  <si>
    <t>MIVENMACH</t>
  </si>
  <si>
    <t>Misquita Engineering Ltd</t>
  </si>
  <si>
    <t>MISQUITA</t>
  </si>
  <si>
    <t>Innovative Ideals and Services (India) Ltd</t>
  </si>
  <si>
    <t>INNOVATIVE</t>
  </si>
  <si>
    <t>Mega Corp Ltd</t>
  </si>
  <si>
    <t>MEGACOR</t>
  </si>
  <si>
    <t>ICICI Prudential S&amp;P BSE Midcap Select ETF</t>
  </si>
  <si>
    <t>MIDSELIETF</t>
  </si>
  <si>
    <t>Citadel Realty and Developers Ltd</t>
  </si>
  <si>
    <t>CITADEL</t>
  </si>
  <si>
    <t>H S India Ltd</t>
  </si>
  <si>
    <t>HOTLSILV</t>
  </si>
  <si>
    <t>Steel Strips Infrastructures Ltd</t>
  </si>
  <si>
    <t>STLSTRINF</t>
  </si>
  <si>
    <t>Kapil Cotex Ltd</t>
  </si>
  <si>
    <t>KAPILCO</t>
  </si>
  <si>
    <t>Deep Diamond India Ltd</t>
  </si>
  <si>
    <t>DDIL</t>
  </si>
  <si>
    <t>Popular Estate Management Ltd</t>
  </si>
  <si>
    <t>POPULARES</t>
  </si>
  <si>
    <t>Sanwaria Consumer Ltd</t>
  </si>
  <si>
    <t>SANWARIA</t>
  </si>
  <si>
    <t>Blue Chip India Ltd</t>
  </si>
  <si>
    <t>BLUECHIP</t>
  </si>
  <si>
    <t>Danube Industries Ltd</t>
  </si>
  <si>
    <t>DANUBE</t>
  </si>
  <si>
    <t>Sreechem Resins Ltd</t>
  </si>
  <si>
    <t>SRECR</t>
  </si>
  <si>
    <t>MPDLLtd</t>
  </si>
  <si>
    <t>MPDL</t>
  </si>
  <si>
    <t>Madhusudan Securities Ltd</t>
  </si>
  <si>
    <t>MADHUSE</t>
  </si>
  <si>
    <t>SBI Nifty 10 yr Benchmark G-Sec ETF</t>
  </si>
  <si>
    <t>SETF10GILT</t>
  </si>
  <si>
    <t>Challani Capital Ltd</t>
  </si>
  <si>
    <t>CHALLANI</t>
  </si>
  <si>
    <t>Nalin Lease Finance Ltd</t>
  </si>
  <si>
    <t>NLFL</t>
  </si>
  <si>
    <t>J A Finance Ltd</t>
  </si>
  <si>
    <t>JAFINANCE</t>
  </si>
  <si>
    <t>Bangalore Fort Farms Ltd</t>
  </si>
  <si>
    <t>BFFL</t>
  </si>
  <si>
    <t>Quadpro Ites Ltd</t>
  </si>
  <si>
    <t>QUADPRO</t>
  </si>
  <si>
    <t>Alfa Ica (India) Ltd</t>
  </si>
  <si>
    <t>ALFAICA</t>
  </si>
  <si>
    <t>Roopshri Resorts Ltd</t>
  </si>
  <si>
    <t>ROOPSHRI</t>
  </si>
  <si>
    <t>Libord Finance Ltd</t>
  </si>
  <si>
    <t>LIBORDFIN</t>
  </si>
  <si>
    <t>Compuage Infocom Ltd</t>
  </si>
  <si>
    <t>COMPINFO</t>
  </si>
  <si>
    <t>Advance Lifestyles Ltd</t>
  </si>
  <si>
    <t>ADVLIFE</t>
  </si>
  <si>
    <t>Lex Nimble Solutions Ltd</t>
  </si>
  <si>
    <t>LEX</t>
  </si>
  <si>
    <t>Vera Synthetic Ltd</t>
  </si>
  <si>
    <t>VERA</t>
  </si>
  <si>
    <t>Marble City India Ltd</t>
  </si>
  <si>
    <t>MARBLE</t>
  </si>
  <si>
    <t>Kotak Nifty IT ETF</t>
  </si>
  <si>
    <t>IT</t>
  </si>
  <si>
    <t>Winsome Yarns Ltd</t>
  </si>
  <si>
    <t>WINSOME</t>
  </si>
  <si>
    <t>Associated Coaters Ltd</t>
  </si>
  <si>
    <t>ASSOCIATED</t>
  </si>
  <si>
    <t>Sancode Technologies Ltd</t>
  </si>
  <si>
    <t>SANCODE</t>
  </si>
  <si>
    <t>KJMC Corporate Advisors (India) Ltd</t>
  </si>
  <si>
    <t>KJMCCORP</t>
  </si>
  <si>
    <t>Grand Foundry Ltd</t>
  </si>
  <si>
    <t>GFSTEELS</t>
  </si>
  <si>
    <t>Choksi Imaging Ltd</t>
  </si>
  <si>
    <t>CHOKSI</t>
  </si>
  <si>
    <t>Ajel Ltd</t>
  </si>
  <si>
    <t>AJEL</t>
  </si>
  <si>
    <t>Croissance Ltd</t>
  </si>
  <si>
    <t>CROISSANCE</t>
  </si>
  <si>
    <t>Naturo Indiabull Ltd</t>
  </si>
  <si>
    <t>NATURO</t>
  </si>
  <si>
    <t>Vikas Proppant &amp; Granite Ltd</t>
  </si>
  <si>
    <t>VIKASPROP</t>
  </si>
  <si>
    <t>Lerthai Finance Ltd</t>
  </si>
  <si>
    <t>LERTHAI</t>
  </si>
  <si>
    <t>MY Money Securities Ltd</t>
  </si>
  <si>
    <t>MYMONEY</t>
  </si>
  <si>
    <t>SMIFS Capital Markets Ltd</t>
  </si>
  <si>
    <t>SMIFS</t>
  </si>
  <si>
    <t>Jayshree Chemicals Ltd</t>
  </si>
  <si>
    <t>JAYCH</t>
  </si>
  <si>
    <t>Modern Steel Ltd</t>
  </si>
  <si>
    <t>MDRNSTL</t>
  </si>
  <si>
    <t>Sunrest Lifescience Ltd</t>
  </si>
  <si>
    <t>SUNREST</t>
  </si>
  <si>
    <t>Shanti Guru Industries Ltd</t>
  </si>
  <si>
    <t>SHANTIGURU</t>
  </si>
  <si>
    <t>Apex Capital and Finance Ltd</t>
  </si>
  <si>
    <t>ACFL</t>
  </si>
  <si>
    <t>Axis NIFTY Healthcare ETF</t>
  </si>
  <si>
    <t>AXISHCETF</t>
  </si>
  <si>
    <t>HDFC Nifty IT ETF</t>
  </si>
  <si>
    <t>HDFCNIFIT</t>
  </si>
  <si>
    <t>Magenta Lifecare Ltd</t>
  </si>
  <si>
    <t>MAGENTA</t>
  </si>
  <si>
    <t>Purshottam Investofin Ltd</t>
  </si>
  <si>
    <t>PURSHOTTAM</t>
  </si>
  <si>
    <t>Amco India Ltd</t>
  </si>
  <si>
    <t>AMCOIND</t>
  </si>
  <si>
    <t>Shubham Polyspin Ltd</t>
  </si>
  <si>
    <t>SHUBHAM</t>
  </si>
  <si>
    <t>JMJ Fintech Ltd</t>
  </si>
  <si>
    <t>JMJFIN</t>
  </si>
  <si>
    <t>Elnet Technologies Ltd</t>
  </si>
  <si>
    <t>ELNET</t>
  </si>
  <si>
    <t>Caprolactam Chemicals Ltd</t>
  </si>
  <si>
    <t>CAPRO</t>
  </si>
  <si>
    <t>Diggi Multitrade Ltd</t>
  </si>
  <si>
    <t>DML</t>
  </si>
  <si>
    <t>Benara Bearings and Pistons Ltd</t>
  </si>
  <si>
    <t>BENARA</t>
  </si>
  <si>
    <t>Plada Infotech Services Ltd</t>
  </si>
  <si>
    <t>PLADAINFO</t>
  </si>
  <si>
    <t>Adcon Capital Services Ltd</t>
  </si>
  <si>
    <t>ADCON</t>
  </si>
  <si>
    <t>California Software Company Ltd</t>
  </si>
  <si>
    <t>CALSOFT</t>
  </si>
  <si>
    <t>Ajcon Global Services Ltd</t>
  </si>
  <si>
    <t>AJCON</t>
  </si>
  <si>
    <t>Sanblue Corporation Ltd</t>
  </si>
  <si>
    <t>SANBLUE</t>
  </si>
  <si>
    <t>Shrydus Industries Ltd</t>
  </si>
  <si>
    <t>SHRYDUS</t>
  </si>
  <si>
    <t>Zenlabs Ethica Ltd</t>
  </si>
  <si>
    <t>ZENLABS</t>
  </si>
  <si>
    <t>Chennai Meenakshi Multispeciality Hospital Ltd</t>
  </si>
  <si>
    <t>CMMHOSP</t>
  </si>
  <si>
    <t>ACI Infocom Ltd</t>
  </si>
  <si>
    <t>ACIIN</t>
  </si>
  <si>
    <t>Gujarat Raffia Industries Ltd</t>
  </si>
  <si>
    <t>GUJRAFFIA</t>
  </si>
  <si>
    <t>N D A Securities Ltd</t>
  </si>
  <si>
    <t>NDASEC</t>
  </si>
  <si>
    <t>Triveni Glass Ltd</t>
  </si>
  <si>
    <t>TRIVENIGQ</t>
  </si>
  <si>
    <t>Brisk Technovision Ltd</t>
  </si>
  <si>
    <t>BRISK</t>
  </si>
  <si>
    <t>Tai Industries Ltd</t>
  </si>
  <si>
    <t>TAIIND</t>
  </si>
  <si>
    <t>Veerkrupa Jewellers Ltd</t>
  </si>
  <si>
    <t>VEERKRUPA</t>
  </si>
  <si>
    <t>Yaan Enterprises Ltd</t>
  </si>
  <si>
    <t>YAANENT</t>
  </si>
  <si>
    <t>Cella Space Ltd</t>
  </si>
  <si>
    <t>CELLA</t>
  </si>
  <si>
    <t>Rodium Realty Ltd</t>
  </si>
  <si>
    <t>RODIUM</t>
  </si>
  <si>
    <t>Prime Urban Development India Ltd</t>
  </si>
  <si>
    <t>PRIMEURB</t>
  </si>
  <si>
    <t>CIL Securities Ltd</t>
  </si>
  <si>
    <t>CILSEC</t>
  </si>
  <si>
    <t>Prima Industries Ltd</t>
  </si>
  <si>
    <t>PRIMAIN</t>
  </si>
  <si>
    <t>Mahaan Foods Ltd</t>
  </si>
  <si>
    <t>MAHAANF</t>
  </si>
  <si>
    <t>Indifra Ltd</t>
  </si>
  <si>
    <t>INDIFRA</t>
  </si>
  <si>
    <t>Gian Life Care Ltd</t>
  </si>
  <si>
    <t>GIANLIFE</t>
  </si>
  <si>
    <t>Tuni Textile Mills Ltd</t>
  </si>
  <si>
    <t>TUNITEX</t>
  </si>
  <si>
    <t>Onesource Ideas Venture Ltd</t>
  </si>
  <si>
    <t>OIVL</t>
  </si>
  <si>
    <t>Jagjanani Textiles Ltd</t>
  </si>
  <si>
    <t>JAGJANANI</t>
  </si>
  <si>
    <t>SSPDL Ltd</t>
  </si>
  <si>
    <t>SSPDL</t>
  </si>
  <si>
    <t>Heads UP Ventures Limited</t>
  </si>
  <si>
    <t>HEADSUP</t>
  </si>
  <si>
    <t>Asian Warehousing Ltd</t>
  </si>
  <si>
    <t>ASIAN</t>
  </si>
  <si>
    <t>Sumeet Industries Ltd</t>
  </si>
  <si>
    <t>SUMEETINDS</t>
  </si>
  <si>
    <t>Vrundavan Plantation Ltd</t>
  </si>
  <si>
    <t>VPL</t>
  </si>
  <si>
    <t>Bhakti Gems and Jewellery Ltd</t>
  </si>
  <si>
    <t>BGJL</t>
  </si>
  <si>
    <t>MRC Agrotech Ltd</t>
  </si>
  <si>
    <t>MRCAGRO</t>
  </si>
  <si>
    <t>White Organic Agro Ltd</t>
  </si>
  <si>
    <t>WHITEORG</t>
  </si>
  <si>
    <t>Kapil Raj Finance Ltd</t>
  </si>
  <si>
    <t>KAPILRAJ</t>
  </si>
  <si>
    <t>Amin Tannery Ltd</t>
  </si>
  <si>
    <t>AMINTAN</t>
  </si>
  <si>
    <t>Cindrella Hotels Ltd</t>
  </si>
  <si>
    <t>CINDHO</t>
  </si>
  <si>
    <t>Cargotrans Maritime Ltd</t>
  </si>
  <si>
    <t>CARGOTRANS</t>
  </si>
  <si>
    <t>Indergiri Finance Ltd</t>
  </si>
  <si>
    <t>INDERGR</t>
  </si>
  <si>
    <t>Scan Projects Ltd</t>
  </si>
  <si>
    <t>SCANPRO</t>
  </si>
  <si>
    <t>Bervin Investment and Leasing Ltd</t>
  </si>
  <si>
    <t>BERVINL</t>
  </si>
  <si>
    <t>Paragon Finance Ltd</t>
  </si>
  <si>
    <t>PARAGONF</t>
  </si>
  <si>
    <t>Vilin Bio Med Ltd</t>
  </si>
  <si>
    <t>VILINBIO</t>
  </si>
  <si>
    <t>Lead Reclaim and Rubber Products Ltd</t>
  </si>
  <si>
    <t>LRRPL</t>
  </si>
  <si>
    <t>LWS Knitwear Ltd</t>
  </si>
  <si>
    <t>LWSKNIT</t>
  </si>
  <si>
    <t>Command Polymers Ltd</t>
  </si>
  <si>
    <t>COMMAND</t>
  </si>
  <si>
    <t>Mihika Industries Ltd</t>
  </si>
  <si>
    <t>MIHIKA</t>
  </si>
  <si>
    <t>SVS Ventures Ltd</t>
  </si>
  <si>
    <t>SVS</t>
  </si>
  <si>
    <t>Samyak International Ltd</t>
  </si>
  <si>
    <t>SAMYAKINT</t>
  </si>
  <si>
    <t>Jindal Capital Ltd</t>
  </si>
  <si>
    <t>JINDCAP</t>
  </si>
  <si>
    <t>SBI Nifty Next 50 ETF</t>
  </si>
  <si>
    <t>SETFNN50</t>
  </si>
  <si>
    <t>Paramount Cosmetics (India) Ltd</t>
  </si>
  <si>
    <t>PARMCOS-B</t>
  </si>
  <si>
    <t>Suvidha Infraestate Corporation Ltd</t>
  </si>
  <si>
    <t>SICL</t>
  </si>
  <si>
    <t>Gujarat Lease Financing Ltd</t>
  </si>
  <si>
    <t>GLFL</t>
  </si>
  <si>
    <t>EVOQ Remedies Ltd</t>
  </si>
  <si>
    <t>EVOQ</t>
  </si>
  <si>
    <t>Alan Scott Enterprises Ltd</t>
  </si>
  <si>
    <t>ALAN SCOTT</t>
  </si>
  <si>
    <t>Aditya BSL Nifty Healthcare ETF</t>
  </si>
  <si>
    <t>HEALTHY</t>
  </si>
  <si>
    <t>Sanathnagar Enterprises Ltd</t>
  </si>
  <si>
    <t>Advance Petrochemicals Ltd</t>
  </si>
  <si>
    <t>ADVPETR-B</t>
  </si>
  <si>
    <t>Usha Martin Education And Solutions Ltd</t>
  </si>
  <si>
    <t>UMESLTD</t>
  </si>
  <si>
    <t>New Light Apparels Ltd</t>
  </si>
  <si>
    <t>NEWLIGHT</t>
  </si>
  <si>
    <t>Continental Securities Ltd</t>
  </si>
  <si>
    <t>CSL</t>
  </si>
  <si>
    <t>RO Jewels Ltd</t>
  </si>
  <si>
    <t>ROJL</t>
  </si>
  <si>
    <t>Samsrita Labs Ltd</t>
  </si>
  <si>
    <t>SAMSRITA</t>
  </si>
  <si>
    <t>Sanghvi Forging and Engineering Ltd</t>
  </si>
  <si>
    <t>SANGHVIFOR</t>
  </si>
  <si>
    <t>Mukat Pipes Ltd</t>
  </si>
  <si>
    <t>MUKATPIP</t>
  </si>
  <si>
    <t>PlatinumOne Business Services Ltd</t>
  </si>
  <si>
    <t>POBS</t>
  </si>
  <si>
    <t>Sahara Housingfina Corporation Ltd</t>
  </si>
  <si>
    <t>SAHARAHOUS</t>
  </si>
  <si>
    <t>TGIF Agribusiness Ltd</t>
  </si>
  <si>
    <t>TGIF</t>
  </si>
  <si>
    <t>Sungold Media and Entertainment Ltd</t>
  </si>
  <si>
    <t>SMEL</t>
  </si>
  <si>
    <t>Omkar Pharmachem Ltd</t>
  </si>
  <si>
    <t>OMKARPH</t>
  </si>
  <si>
    <t>Shree Hanuman Sugar &amp; Industries Ltd</t>
  </si>
  <si>
    <t>HANSUGAR</t>
  </si>
  <si>
    <t>Machhar Industries Ltd</t>
  </si>
  <si>
    <t>MACIND</t>
  </si>
  <si>
    <t>Karnavati Finance Ltd</t>
  </si>
  <si>
    <t>KARNAVATI</t>
  </si>
  <si>
    <t>Reliable Ventures India Ltd</t>
  </si>
  <si>
    <t>RELIABVEN</t>
  </si>
  <si>
    <t>Gajanan Securities Services Ltd</t>
  </si>
  <si>
    <t>GAJANANSEC</t>
  </si>
  <si>
    <t>MT Educare Ltd</t>
  </si>
  <si>
    <t>MTEDUCARE</t>
  </si>
  <si>
    <t>Nirav Commercials Ltd</t>
  </si>
  <si>
    <t>NIRAVCOM</t>
  </si>
  <si>
    <t>3C IT Solutions &amp; Telecoms (India) Ltd</t>
  </si>
  <si>
    <t>3CIT</t>
  </si>
  <si>
    <t>Bhanderi Infracon Ltd</t>
  </si>
  <si>
    <t>BHANDERI</t>
  </si>
  <si>
    <t>Nanavati Ventures Ltd</t>
  </si>
  <si>
    <t>NVENTURES</t>
  </si>
  <si>
    <t>Dynamic Archistructures Ltd</t>
  </si>
  <si>
    <t>DAL</t>
  </si>
  <si>
    <t>Frontline corporation Ltd</t>
  </si>
  <si>
    <t>FRONTCORP</t>
  </si>
  <si>
    <t>Jainex Aamcol Ltd</t>
  </si>
  <si>
    <t>JAINEX</t>
  </si>
  <si>
    <t>Jyotirgamya Enterprises Ltd</t>
  </si>
  <si>
    <t>JEL</t>
  </si>
  <si>
    <t>Neeraj Paper Marketing Ltd</t>
  </si>
  <si>
    <t>NEERAJ</t>
  </si>
  <si>
    <t>Groarc Industries India Ltd</t>
  </si>
  <si>
    <t>TELESYS</t>
  </si>
  <si>
    <t>Trans Freight Containers Ltd</t>
  </si>
  <si>
    <t>TRANSFRE</t>
  </si>
  <si>
    <t>Comfort Commotrade Ltd</t>
  </si>
  <si>
    <t>COMCL</t>
  </si>
  <si>
    <t>Tarapur Transformers Ltd</t>
  </si>
  <si>
    <t>TARAPUR</t>
  </si>
  <si>
    <t>Ritesh International Ltd</t>
  </si>
  <si>
    <t>RITESHIN</t>
  </si>
  <si>
    <t>HDFC Silver ETF</t>
  </si>
  <si>
    <t>HDFCSILVER</t>
  </si>
  <si>
    <t>Jaipan Industries Ltd</t>
  </si>
  <si>
    <t>JAIPAN</t>
  </si>
  <si>
    <t>Pan Electronics (India) Ltd</t>
  </si>
  <si>
    <t>PANELEC</t>
  </si>
  <si>
    <t>Ecs Biztech Ltd</t>
  </si>
  <si>
    <t>ECS</t>
  </si>
  <si>
    <t>Easun Capital Markets Ltd</t>
  </si>
  <si>
    <t>EASUN</t>
  </si>
  <si>
    <t>IITL Projects Ltd</t>
  </si>
  <si>
    <t>IITLPROJ</t>
  </si>
  <si>
    <t>Emmessar Biotech and Nutrition Ltd</t>
  </si>
  <si>
    <t>EMMESSA</t>
  </si>
  <si>
    <t>WINPRO INDUSTRIES LIMITED</t>
  </si>
  <si>
    <t>WINPRO</t>
  </si>
  <si>
    <t>Indus Finance Ltd</t>
  </si>
  <si>
    <t>INDUSFINL</t>
  </si>
  <si>
    <t>Valson Industries Ltd</t>
  </si>
  <si>
    <t>VALSONQ</t>
  </si>
  <si>
    <t>Anupam Finserv Ltd</t>
  </si>
  <si>
    <t>ANUPAM</t>
  </si>
  <si>
    <t>Easy Fincorp Ltd</t>
  </si>
  <si>
    <t>EASYFIN</t>
  </si>
  <si>
    <t>Yash Management &amp; Satellite Ltd.</t>
  </si>
  <si>
    <t>YASHMGM</t>
  </si>
  <si>
    <t>Novateor Research Laboratories Ltd</t>
  </si>
  <si>
    <t>NOVATEOR</t>
  </si>
  <si>
    <t>Jaihind Synthetics Ltd</t>
  </si>
  <si>
    <t>JAIHINDS</t>
  </si>
  <si>
    <t>Prag Bosimi Synthetics Ltd</t>
  </si>
  <si>
    <t>PRAGBOS</t>
  </si>
  <si>
    <t>Reetech International Cargo and Courier Ltd</t>
  </si>
  <si>
    <t>REETECH</t>
  </si>
  <si>
    <t>Innovatus Entertainment Networks Ltd</t>
  </si>
  <si>
    <t>INNOVATUS</t>
  </si>
  <si>
    <t>Octaware Technologies Ltd</t>
  </si>
  <si>
    <t>OCTAWARE</t>
  </si>
  <si>
    <t>Axis NIFTY India Consumption ETF</t>
  </si>
  <si>
    <t>AXISCETF</t>
  </si>
  <si>
    <t>Shreevatsaa Finance and Leasing Ltd</t>
  </si>
  <si>
    <t>SHVFL</t>
  </si>
  <si>
    <t>Sibar Auto Parts Ltd</t>
  </si>
  <si>
    <t>SIBARAUT</t>
  </si>
  <si>
    <t>Sarthak Industries Ltd</t>
  </si>
  <si>
    <t>SARTHAKIND</t>
  </si>
  <si>
    <t>Franklin Leasing and Finance Ltd</t>
  </si>
  <si>
    <t>FRANKLIN</t>
  </si>
  <si>
    <t>Ishita Drugs and Industries Ltd</t>
  </si>
  <si>
    <t>ISHITADR</t>
  </si>
  <si>
    <t>Ind Renewable Energy Ltd</t>
  </si>
  <si>
    <t>INDRENEW</t>
  </si>
  <si>
    <t>Pro Fin Capital Services Ltd</t>
  </si>
  <si>
    <t>PROFINC</t>
  </si>
  <si>
    <t>Gautam Exim Ltd</t>
  </si>
  <si>
    <t>GEL</t>
  </si>
  <si>
    <t>Paos Industries Ltd</t>
  </si>
  <si>
    <t>PAOS</t>
  </si>
  <si>
    <t>Labelkraft Technologies Ltd</t>
  </si>
  <si>
    <t>LABELKRAFT</t>
  </si>
  <si>
    <t>Bothra Metals and Alloys Ltd</t>
  </si>
  <si>
    <t>BMAL</t>
  </si>
  <si>
    <t>Shree Bhavya Fabrics Ltd</t>
  </si>
  <si>
    <t>SBFL</t>
  </si>
  <si>
    <t>Antarctica Ltd</t>
  </si>
  <si>
    <t>ANTGRAPHIC</t>
  </si>
  <si>
    <t>ICICI Pru Nifty 5 yr Benchmark G-SEC ETF</t>
  </si>
  <si>
    <t>GSEC5IETF</t>
  </si>
  <si>
    <t>HB Leasing and Finance Co Ltd</t>
  </si>
  <si>
    <t>HBLEAS</t>
  </si>
  <si>
    <t>Octavius Plantations Ltd</t>
  </si>
  <si>
    <t>OCTAVIUSPL</t>
  </si>
  <si>
    <t>Duke Offshore Ltd</t>
  </si>
  <si>
    <t>DUKEOFS</t>
  </si>
  <si>
    <t>Vamshi Rubber Ltd</t>
  </si>
  <si>
    <t>VAMSHIRU</t>
  </si>
  <si>
    <t>Fruition venture Ltd</t>
  </si>
  <si>
    <t>FRUTION</t>
  </si>
  <si>
    <t>Darshan Orna Ltd</t>
  </si>
  <si>
    <t>DARSHANORNA</t>
  </si>
  <si>
    <t>ETT Ltd</t>
  </si>
  <si>
    <t>ETT</t>
  </si>
  <si>
    <t>Classic Filaments Ltd</t>
  </si>
  <si>
    <t>CFL</t>
  </si>
  <si>
    <t>R R Financial Consultants Ltd</t>
  </si>
  <si>
    <t>RRFIN</t>
  </si>
  <si>
    <t>Tasty Dairy Specialities Ltd</t>
  </si>
  <si>
    <t>TDSL</t>
  </si>
  <si>
    <t>Gujarat Hy Spin Ltd</t>
  </si>
  <si>
    <t>GUJHYSPIN</t>
  </si>
  <si>
    <t>Sterling Powergensys Ltd</t>
  </si>
  <si>
    <t>STERPOW</t>
  </si>
  <si>
    <t>G K P Printing &amp; Packaging Ltd</t>
  </si>
  <si>
    <t>GKP</t>
  </si>
  <si>
    <t>Nippon India ETF Nifty IT</t>
  </si>
  <si>
    <t>ITBEES</t>
  </si>
  <si>
    <t>RTCL Ltd</t>
  </si>
  <si>
    <t>RAGHUTOB</t>
  </si>
  <si>
    <t>Daulat Securities Ltd</t>
  </si>
  <si>
    <t>DAULAT</t>
  </si>
  <si>
    <t>Onelife Capital Advisors Ltd</t>
  </si>
  <si>
    <t>ONELIFECAP</t>
  </si>
  <si>
    <t>Howard Hotels Ltd</t>
  </si>
  <si>
    <t>HOWARHO</t>
  </si>
  <si>
    <t>Kamanwala Housing Construction Ltd</t>
  </si>
  <si>
    <t>KAMANWALA</t>
  </si>
  <si>
    <t>Kunststoffe Industries Ltd</t>
  </si>
  <si>
    <t>KUNSTOFF</t>
  </si>
  <si>
    <t>O P Chains Ltd</t>
  </si>
  <si>
    <t>OPCHAINS</t>
  </si>
  <si>
    <t>Southern Latex Ltd</t>
  </si>
  <si>
    <t>SOUTLAT</t>
  </si>
  <si>
    <t>Dynamic Industries Ltd</t>
  </si>
  <si>
    <t>DYNAMIND</t>
  </si>
  <si>
    <t>Sarvottam Finvest Ltd</t>
  </si>
  <si>
    <t>SARVOTTAM</t>
  </si>
  <si>
    <t>Finelistings Technologies Ltd</t>
  </si>
  <si>
    <t>FTL</t>
  </si>
  <si>
    <t>IEL Ltd</t>
  </si>
  <si>
    <t>INDXTRA</t>
  </si>
  <si>
    <t>Ironwood Education Ltd</t>
  </si>
  <si>
    <t>IRONWOOD</t>
  </si>
  <si>
    <t>Asian Petro Products and Exports Ltd</t>
  </si>
  <si>
    <t>ASINPET</t>
  </si>
  <si>
    <t>Richirich Inventures Ltd</t>
  </si>
  <si>
    <t>KISAAN</t>
  </si>
  <si>
    <t>Nippon India ETF Nifty India Consumption</t>
  </si>
  <si>
    <t>CONSUMBEES</t>
  </si>
  <si>
    <t>Crane Infrastructure Ltd</t>
  </si>
  <si>
    <t>CRANEINFRA</t>
  </si>
  <si>
    <t>Margo Finance Ltd</t>
  </si>
  <si>
    <t>MARGOFIN</t>
  </si>
  <si>
    <t>Palm Jewels Limited</t>
  </si>
  <si>
    <t>PALMJEWELS</t>
  </si>
  <si>
    <t>Gem Spinners India Ltd</t>
  </si>
  <si>
    <t>GEMSPIN</t>
  </si>
  <si>
    <t>Glance Finance Ltd</t>
  </si>
  <si>
    <t>GLANCE</t>
  </si>
  <si>
    <t>Sanghvi Brands Ltd</t>
  </si>
  <si>
    <t>SBRANDS</t>
  </si>
  <si>
    <t>DSP Silver ETF</t>
  </si>
  <si>
    <t>SILVERADD</t>
  </si>
  <si>
    <t>Ranjeet Mechatronics Ltd</t>
  </si>
  <si>
    <t>RANJEET</t>
  </si>
  <si>
    <t>Spice Islands Industries Ltd</t>
  </si>
  <si>
    <t>SPICEISLIN</t>
  </si>
  <si>
    <t>Stampede Capital Ltd</t>
  </si>
  <si>
    <t>GATECHDVR</t>
  </si>
  <si>
    <t>Northlink Fiscal and Capital Services Ltd</t>
  </si>
  <si>
    <t>NORTHLINK</t>
  </si>
  <si>
    <t>Velan Hotels Ltd</t>
  </si>
  <si>
    <t>VELHO</t>
  </si>
  <si>
    <t>Yogi Infra Projects Ltd</t>
  </si>
  <si>
    <t>YOGISUNG</t>
  </si>
  <si>
    <t>Bohra Industries Ltd</t>
  </si>
  <si>
    <t>BOHRAIND</t>
  </si>
  <si>
    <t>Flora Textiles Ltd</t>
  </si>
  <si>
    <t>FLORATX</t>
  </si>
  <si>
    <t>Indiabulls NIFTY50 Exchange Traded Fund</t>
  </si>
  <si>
    <t>IBMFNIFTY</t>
  </si>
  <si>
    <t>Sujala Trading &amp; Holdings Ltd</t>
  </si>
  <si>
    <t>SUJALA</t>
  </si>
  <si>
    <t>Yunik Managing Advisors Ltd</t>
  </si>
  <si>
    <t>YUNIKM</t>
  </si>
  <si>
    <t>Adinath Textiles Ltd</t>
  </si>
  <si>
    <t>ADINATH</t>
  </si>
  <si>
    <t>Osiajee Texfab Ltd</t>
  </si>
  <si>
    <t>OSIAJEE</t>
  </si>
  <si>
    <t>NIKS Technology Ltd</t>
  </si>
  <si>
    <t>NIKSTECH</t>
  </si>
  <si>
    <t>Nippon India ETF S&amp;P BSE Sensex Next 50</t>
  </si>
  <si>
    <t>SNXT50BEES</t>
  </si>
  <si>
    <t>Neelkanth Ltd</t>
  </si>
  <si>
    <t>NEELKANTH</t>
  </si>
  <si>
    <t>Patron Exim Ltd</t>
  </si>
  <si>
    <t>PATRON</t>
  </si>
  <si>
    <t>Brandbucket Media &amp; Technology Ltd</t>
  </si>
  <si>
    <t>BRANDBUCKT</t>
  </si>
  <si>
    <t>Polymac Thermoformers Ltd</t>
  </si>
  <si>
    <t>POLYMAC</t>
  </si>
  <si>
    <t>S R G Securities Finance Ltd</t>
  </si>
  <si>
    <t>SRGSFL</t>
  </si>
  <si>
    <t>Shree Metalloys Ltd</t>
  </si>
  <si>
    <t>SHREMETAL</t>
  </si>
  <si>
    <t>Hindustan Agrigentics Ltd</t>
  </si>
  <si>
    <t>HINDUST</t>
  </si>
  <si>
    <t>Silver Oak (India) Ltd</t>
  </si>
  <si>
    <t>SILVOAK</t>
  </si>
  <si>
    <t>Vivanza Biosciences Ltd</t>
  </si>
  <si>
    <t>VIVANZA</t>
  </si>
  <si>
    <t>Shree Karthik Papers Ltd</t>
  </si>
  <si>
    <t>SHKARTP</t>
  </si>
  <si>
    <t>Marg Techno-Projects Ltd</t>
  </si>
  <si>
    <t>MTPL</t>
  </si>
  <si>
    <t>Milestone Global Limited</t>
  </si>
  <si>
    <t>MILESTONE</t>
  </si>
  <si>
    <t>Samtex Fashions Ltd</t>
  </si>
  <si>
    <t>SAMTEX</t>
  </si>
  <si>
    <t>ICICI Prudential Nifty FMCG ETF</t>
  </si>
  <si>
    <t>FMCGIETF</t>
  </si>
  <si>
    <t>Silly Monks Entertainment Ltd</t>
  </si>
  <si>
    <t>SILLYMONKS</t>
  </si>
  <si>
    <t>Eastern Treads Ltd</t>
  </si>
  <si>
    <t>EASTRED</t>
  </si>
  <si>
    <t>Tci Finance Ltd</t>
  </si>
  <si>
    <t>TCIFINANCE</t>
  </si>
  <si>
    <t>Kahan Packaging Ltd</t>
  </si>
  <si>
    <t>KAHAN</t>
  </si>
  <si>
    <t>Suncity Synthetics Ltd</t>
  </si>
  <si>
    <t>SUNCITYSY</t>
  </si>
  <si>
    <t>Titaanium Ten Enterprise Ltd</t>
  </si>
  <si>
    <t>TITAANIUM</t>
  </si>
  <si>
    <t>Link Pharmachem Ltd</t>
  </si>
  <si>
    <t>LINKPH</t>
  </si>
  <si>
    <t>Jackson Investments Ltd</t>
  </si>
  <si>
    <t>JACKSON</t>
  </si>
  <si>
    <t>Nyssa Corporation Ltd</t>
  </si>
  <si>
    <t>NYSSACORP</t>
  </si>
  <si>
    <t>Husys Consulting Ltd</t>
  </si>
  <si>
    <t>HUSYSLTD</t>
  </si>
  <si>
    <t>Rajkamal Synthetics Ltd</t>
  </si>
  <si>
    <t>RAJKSYN</t>
  </si>
  <si>
    <t>Bhudevi Infra Projects Ltd</t>
  </si>
  <si>
    <t>BHUDEVI</t>
  </si>
  <si>
    <t>Regent Enterprises Ltd</t>
  </si>
  <si>
    <t>REGENTRP</t>
  </si>
  <si>
    <t>Sterling Guaranty &amp; Finance Ltd</t>
  </si>
  <si>
    <t>STRLGUA</t>
  </si>
  <si>
    <t>BKV Industries Ltd</t>
  </si>
  <si>
    <t>BKV</t>
  </si>
  <si>
    <t>Euphoria Infotech (India) Ltd</t>
  </si>
  <si>
    <t>EUPHORIAIT</t>
  </si>
  <si>
    <t>ICICI Prudential Nifty 100 ETF</t>
  </si>
  <si>
    <t>NIF100IETF</t>
  </si>
  <si>
    <t>U H Zaveri Ltd</t>
  </si>
  <si>
    <t>UHZAVERI</t>
  </si>
  <si>
    <t>Jai Mata Glass Ltd</t>
  </si>
  <si>
    <t>JAIMATAG</t>
  </si>
  <si>
    <t>Rishabh Digha Steel and Allied Products Ltd</t>
  </si>
  <si>
    <t>RISHDIGA</t>
  </si>
  <si>
    <t>Switching Technologies Gunther Ltd</t>
  </si>
  <si>
    <t>SWITCHTE</t>
  </si>
  <si>
    <t>Richfield Financial Services Ltd</t>
  </si>
  <si>
    <t>RFSL</t>
  </si>
  <si>
    <t>Gala Global Products Ltd</t>
  </si>
  <si>
    <t>GGPL</t>
  </si>
  <si>
    <t>Dipna Pharmachem Ltd</t>
  </si>
  <si>
    <t>DPL</t>
  </si>
  <si>
    <t>Lime Chemicals Ltd</t>
  </si>
  <si>
    <t>LIMECHM</t>
  </si>
  <si>
    <t>A F Enterprises Ltd</t>
  </si>
  <si>
    <t>AFEL</t>
  </si>
  <si>
    <t>Helpage Finlease Ltd</t>
  </si>
  <si>
    <t>HELPAGE</t>
  </si>
  <si>
    <t>Shree Ganesh Elastoplast Ltd</t>
  </si>
  <si>
    <t>SHGANEL</t>
  </si>
  <si>
    <t>Vaxtex Cotfab Ltd</t>
  </si>
  <si>
    <t>VCL</t>
  </si>
  <si>
    <t>Span Divergent Ltd</t>
  </si>
  <si>
    <t>SDL</t>
  </si>
  <si>
    <t>Manraj Housing Finance Ltd</t>
  </si>
  <si>
    <t>MANRAJH</t>
  </si>
  <si>
    <t>Garbi Finvest Ltd</t>
  </si>
  <si>
    <t>GARBIFIN</t>
  </si>
  <si>
    <t>Saianand Commercial Ltd</t>
  </si>
  <si>
    <t>SAICOM</t>
  </si>
  <si>
    <t>Prism Finance Ltd</t>
  </si>
  <si>
    <t>PRISMFN</t>
  </si>
  <si>
    <t>ISF Ltd</t>
  </si>
  <si>
    <t>ISFL</t>
  </si>
  <si>
    <t>Dhanuka Realty Ltd</t>
  </si>
  <si>
    <t>DRL</t>
  </si>
  <si>
    <t>MPL Plastics Ltd</t>
  </si>
  <si>
    <t>MPL</t>
  </si>
  <si>
    <t>Polo Hotels Ltd</t>
  </si>
  <si>
    <t>POLOHOT</t>
  </si>
  <si>
    <t>Natraj Proteins Ltd</t>
  </si>
  <si>
    <t>NATRAJPR</t>
  </si>
  <si>
    <t>Shiva Granito Export Ltd</t>
  </si>
  <si>
    <t>SHIVAEXPO</t>
  </si>
  <si>
    <t>Parshwanath Corp Ltd</t>
  </si>
  <si>
    <t>PARSHWANA</t>
  </si>
  <si>
    <t>GCM Securities Ltd</t>
  </si>
  <si>
    <t>GCMSECU</t>
  </si>
  <si>
    <t>Sugal and Damani Share Brokers Ltd</t>
  </si>
  <si>
    <t>SUGALDAM</t>
  </si>
  <si>
    <t>KMG Milk Food Ltd</t>
  </si>
  <si>
    <t>KMGMILK</t>
  </si>
  <si>
    <t>Uniroyal Industries Ltd</t>
  </si>
  <si>
    <t>UNIROYAL</t>
  </si>
  <si>
    <t>APT Packaging Ltd</t>
  </si>
  <si>
    <t>APTPACK</t>
  </si>
  <si>
    <t>Interstate Oil Carrier Ltd</t>
  </si>
  <si>
    <t>INTSTOIL</t>
  </si>
  <si>
    <t>K K Fincorp Ltd</t>
  </si>
  <si>
    <t>KKFIN</t>
  </si>
  <si>
    <t>Nippon India ETF Nifty Infrastructure BeES</t>
  </si>
  <si>
    <t>INFRABEES</t>
  </si>
  <si>
    <t>Madhya Pradesh Today Media Ltd</t>
  </si>
  <si>
    <t>MPTODAY</t>
  </si>
  <si>
    <t>Bridge Securities Ltd</t>
  </si>
  <si>
    <t>BRIDGESE</t>
  </si>
  <si>
    <t>Mansi Finance (Chennai) Ltd</t>
  </si>
  <si>
    <t>MANSIFIN</t>
  </si>
  <si>
    <t>7NR Retail Ltd</t>
  </si>
  <si>
    <t>7NR</t>
  </si>
  <si>
    <t>Decipher Labs Ltd</t>
  </si>
  <si>
    <t>DECIPHER</t>
  </si>
  <si>
    <t>Premier Capital Services Ltd</t>
  </si>
  <si>
    <t>PREMCAP</t>
  </si>
  <si>
    <t>Mehta Integrated Finance Ltd</t>
  </si>
  <si>
    <t>MEHIF</t>
  </si>
  <si>
    <t>Hira Automobiles Ltd</t>
  </si>
  <si>
    <t>HIRAUTO</t>
  </si>
  <si>
    <t>Amrapali Capital and Finance Services Ltd</t>
  </si>
  <si>
    <t>ACFSL</t>
  </si>
  <si>
    <t>Tarai Foods Ltd</t>
  </si>
  <si>
    <t>TARAI</t>
  </si>
  <si>
    <t>Rita Finance and Leasing Ltd</t>
  </si>
  <si>
    <t>RFLL</t>
  </si>
  <si>
    <t>IB Infotech Enterprises Ltd</t>
  </si>
  <si>
    <t>IBINFO</t>
  </si>
  <si>
    <t>Billwin Industries Ltd</t>
  </si>
  <si>
    <t>BILLWIN</t>
  </si>
  <si>
    <t>Metalyst Forgings Ltd</t>
  </si>
  <si>
    <t>METALFORGE</t>
  </si>
  <si>
    <t>Solid Stone Co Ltd</t>
  </si>
  <si>
    <t>SOLIDSTON</t>
  </si>
  <si>
    <t>Econo Trade (India) Ltd</t>
  </si>
  <si>
    <t>ETIL</t>
  </si>
  <si>
    <t>Padam Cotton Yarns Ltd</t>
  </si>
  <si>
    <t>PADAMCO</t>
  </si>
  <si>
    <t>S V J Enterprises Ltd</t>
  </si>
  <si>
    <t>SVJ</t>
  </si>
  <si>
    <t>Mid India Industries Ltd</t>
  </si>
  <si>
    <t>MIDINDIA</t>
  </si>
  <si>
    <t>Square Four Projects India Ltd</t>
  </si>
  <si>
    <t>SFPIL</t>
  </si>
  <si>
    <t>PBA Infrastructure Ltd</t>
  </si>
  <si>
    <t>PBAINFRA</t>
  </si>
  <si>
    <t>Lypsa Gems &amp; Jewellery Ltd</t>
  </si>
  <si>
    <t>LYPSAGEMS</t>
  </si>
  <si>
    <t>Aditya BSL Silver ETF</t>
  </si>
  <si>
    <t>SILVER</t>
  </si>
  <si>
    <t>Future Supply Chain Solutions Ltd</t>
  </si>
  <si>
    <t>FSC</t>
  </si>
  <si>
    <t>ICICI Prudential Nifty Healthcare ETF</t>
  </si>
  <si>
    <t>HEALTHIETF</t>
  </si>
  <si>
    <t>Hisar Spinning Mills Ltd</t>
  </si>
  <si>
    <t>HISARSP</t>
  </si>
  <si>
    <t>Saroja Pharma Industries India Ltd</t>
  </si>
  <si>
    <t>SAROJA</t>
  </si>
  <si>
    <t>Shanti Overseas (India) Ltd</t>
  </si>
  <si>
    <t>SHANTI</t>
  </si>
  <si>
    <t>Tokyo Finance Ltd</t>
  </si>
  <si>
    <t>TOKYOFIN</t>
  </si>
  <si>
    <t>White Organic Retail Ltd</t>
  </si>
  <si>
    <t>WORL</t>
  </si>
  <si>
    <t>RICHA INFO SYSTEMS LIMITED</t>
  </si>
  <si>
    <t>RICHA</t>
  </si>
  <si>
    <t>Amrapali Fincap Ltd</t>
  </si>
  <si>
    <t>AMRAFIN</t>
  </si>
  <si>
    <t>Enbee Trade and Finance Ltd</t>
  </si>
  <si>
    <t>ENBETRD</t>
  </si>
  <si>
    <t>ICICI Prudential Nifty Auto ETF</t>
  </si>
  <si>
    <t>AUTOIETF</t>
  </si>
  <si>
    <t>Amarnath Securities Ltd</t>
  </si>
  <si>
    <t>AMARSEC</t>
  </si>
  <si>
    <t>Orosil Smiths India Ltd</t>
  </si>
  <si>
    <t>OROSMITHS</t>
  </si>
  <si>
    <t>Rite Zone Chemcon India Ltd</t>
  </si>
  <si>
    <t>RITEZONE</t>
  </si>
  <si>
    <t>S M Gold Ltd</t>
  </si>
  <si>
    <t>SMGOLD</t>
  </si>
  <si>
    <t>Delta Industrial Resources Ltd</t>
  </si>
  <si>
    <t>DELTA</t>
  </si>
  <si>
    <t>Harish Textile Engineers Ltd</t>
  </si>
  <si>
    <t>HARISH</t>
  </si>
  <si>
    <t>Sahara Maritime Ltd</t>
  </si>
  <si>
    <t>SMARITIME</t>
  </si>
  <si>
    <t>United Credit Ltd</t>
  </si>
  <si>
    <t>UNITDCR</t>
  </si>
  <si>
    <t>Nagarjuna Agri Tech Ltd</t>
  </si>
  <si>
    <t>NAGTECH</t>
  </si>
  <si>
    <t>Muller and Phipps (India) Ltd</t>
  </si>
  <si>
    <t>MULLER</t>
  </si>
  <si>
    <t>Genomic Valley Biotech Ltd</t>
  </si>
  <si>
    <t>GVBL</t>
  </si>
  <si>
    <t>Bright Solar Ltd</t>
  </si>
  <si>
    <t>Premier Ltd</t>
  </si>
  <si>
    <t>PREMIER</t>
  </si>
  <si>
    <t>Omkar Speciality Chemicals Ltd</t>
  </si>
  <si>
    <t>OMKARCHEM</t>
  </si>
  <si>
    <t>Mitshi India Ltd</t>
  </si>
  <si>
    <t>MITSHI</t>
  </si>
  <si>
    <t>Vikalp Securities Ltd</t>
  </si>
  <si>
    <t>VIKALPS</t>
  </si>
  <si>
    <t>Jattashankar Industries Ltd</t>
  </si>
  <si>
    <t>JATTAINDUS</t>
  </si>
  <si>
    <t>Bloom Industries Ltd</t>
  </si>
  <si>
    <t>BLOIN</t>
  </si>
  <si>
    <t>Ras Resorts and Apart Hotels Ltd</t>
  </si>
  <si>
    <t>RASRESOR</t>
  </si>
  <si>
    <t>Unistar Multimedia Ltd</t>
  </si>
  <si>
    <t>UNISTRMU</t>
  </si>
  <si>
    <t>Kkalpana Plastick Limited</t>
  </si>
  <si>
    <t>KKPLASTICK</t>
  </si>
  <si>
    <t>Pradhin Ltd</t>
  </si>
  <si>
    <t>PRADHIN</t>
  </si>
  <si>
    <t>Vishvprabha Ventures Ltd</t>
  </si>
  <si>
    <t>VISVEN</t>
  </si>
  <si>
    <t>Continental Chemicals Ltd</t>
  </si>
  <si>
    <t>CONTCHM</t>
  </si>
  <si>
    <t>SBI Nifty Consumption ETF</t>
  </si>
  <si>
    <t>SBIETFCON</t>
  </si>
  <si>
    <t>Amforge Industries Ltd</t>
  </si>
  <si>
    <t>AMFORG</t>
  </si>
  <si>
    <t>Vivo Collaboration Solutions Ltd</t>
  </si>
  <si>
    <t>VIVO</t>
  </si>
  <si>
    <t>Chandni Machines Ltd</t>
  </si>
  <si>
    <t>CHANDNIMACH</t>
  </si>
  <si>
    <t>Super Fine Knitters Ltd</t>
  </si>
  <si>
    <t>SKL</t>
  </si>
  <si>
    <t>R J Shah and Company Ltd</t>
  </si>
  <si>
    <t>RJSHAH</t>
  </si>
  <si>
    <t>Hathway Bhawani Cabletel and Datacom Ltd</t>
  </si>
  <si>
    <t>HATHWAYB</t>
  </si>
  <si>
    <t>Tirth Plastic Ltd</t>
  </si>
  <si>
    <t>TIRTPLS</t>
  </si>
  <si>
    <t>Golechha Global Finance Ltd</t>
  </si>
  <si>
    <t>GOLECHA</t>
  </si>
  <si>
    <t>DSP Nifty Midcap 150 Quality 50 ETF</t>
  </si>
  <si>
    <t>MIDQ50ADD</t>
  </si>
  <si>
    <t>Shyam Telecom Ltd</t>
  </si>
  <si>
    <t>SHYAMTEL</t>
  </si>
  <si>
    <t>Parmax Pharma Ltd</t>
  </si>
  <si>
    <t>PARMAX</t>
  </si>
  <si>
    <t>BFL Asset Finvest Ltd</t>
  </si>
  <si>
    <t>BFLAFL</t>
  </si>
  <si>
    <t>Meyer Apparel Ltd</t>
  </si>
  <si>
    <t>Sovereign Diamonds Ltd</t>
  </si>
  <si>
    <t>SOVERDIA</t>
  </si>
  <si>
    <t>Colinz Laboratories Ltd</t>
  </si>
  <si>
    <t>COLINZ</t>
  </si>
  <si>
    <t>Prism Medico and Pharmacy Ltd</t>
  </si>
  <si>
    <t>PRISMMEDI</t>
  </si>
  <si>
    <t>RAP Media Ltd</t>
  </si>
  <si>
    <t>RAP</t>
  </si>
  <si>
    <t>CRP Risk Management Ltd</t>
  </si>
  <si>
    <t>CRPRISK</t>
  </si>
  <si>
    <t>Triveni Enterprises Ltd</t>
  </si>
  <si>
    <t>TRIVENIENT</t>
  </si>
  <si>
    <t>HDFC Nifty50 Value 20 ETF</t>
  </si>
  <si>
    <t>HDFCVALUE</t>
  </si>
  <si>
    <t>Kuwer Industries Ltd</t>
  </si>
  <si>
    <t>KUWERIN</t>
  </si>
  <si>
    <t>Maitri Enterprises Ltd</t>
  </si>
  <si>
    <t>MAITRI</t>
  </si>
  <si>
    <t>Sita Enterprises Ltd</t>
  </si>
  <si>
    <t>SITAENT</t>
  </si>
  <si>
    <t>Southern Infosys Ltd</t>
  </si>
  <si>
    <t>SOUTHERNIN</t>
  </si>
  <si>
    <t>Vivaa Tradecom Ltd</t>
  </si>
  <si>
    <t>VIVAA</t>
  </si>
  <si>
    <t>Beryl Drugs Ltd</t>
  </si>
  <si>
    <t>BERLDRG</t>
  </si>
  <si>
    <t>Neueon Towers Ltd</t>
  </si>
  <si>
    <t>NTL</t>
  </si>
  <si>
    <t>Parle Industries Ltd</t>
  </si>
  <si>
    <t>PARLEIND</t>
  </si>
  <si>
    <t>Koura Fine Diamond Jewelry Ltd</t>
  </si>
  <si>
    <t>KOURA</t>
  </si>
  <si>
    <t>SOFCOM Systems Ltd</t>
  </si>
  <si>
    <t>SOFCOM</t>
  </si>
  <si>
    <t>DAPS Advertising Ltd</t>
  </si>
  <si>
    <t>DAPS</t>
  </si>
  <si>
    <t>Ortin Laboratories Ltd</t>
  </si>
  <si>
    <t>ORTINLAB</t>
  </si>
  <si>
    <t>Tata Nifty India Digital Exchange Traded Fund</t>
  </si>
  <si>
    <t>TNIDETF</t>
  </si>
  <si>
    <t>Pasari Spinning Mills Ltd</t>
  </si>
  <si>
    <t>PASARI</t>
  </si>
  <si>
    <t>Swarna Securities Ltd</t>
  </si>
  <si>
    <t>SWRNASE</t>
  </si>
  <si>
    <t>Galaxy Agrico Exports Ltd</t>
  </si>
  <si>
    <t>GALAGEX</t>
  </si>
  <si>
    <t>Yash Innoventures Ltd</t>
  </si>
  <si>
    <t>YASHINNO</t>
  </si>
  <si>
    <t>Padmanabh Alloys and Polymers Ltd</t>
  </si>
  <si>
    <t>PADALPO</t>
  </si>
  <si>
    <t>Sun Retail Ltd</t>
  </si>
  <si>
    <t>SUNRETAIL</t>
  </si>
  <si>
    <t>First Custodian Fund (India) Ltd</t>
  </si>
  <si>
    <t>1STCUS</t>
  </si>
  <si>
    <t>Objectone Information Systems Ltd</t>
  </si>
  <si>
    <t>OONE</t>
  </si>
  <si>
    <t>HDFC Nifty 100 ETF</t>
  </si>
  <si>
    <t>HDFCNIF100</t>
  </si>
  <si>
    <t>Modern Shares and Stockbrokers Ltd</t>
  </si>
  <si>
    <t>MODRNSH</t>
  </si>
  <si>
    <t>United Interactive Ltd</t>
  </si>
  <si>
    <t>UNITEDINT</t>
  </si>
  <si>
    <t>Jindal Leasefin Ltd</t>
  </si>
  <si>
    <t>JLL</t>
  </si>
  <si>
    <t>Kotak Nifty Midcap 50 ETF</t>
  </si>
  <si>
    <t>MIDCAP</t>
  </si>
  <si>
    <t>Amalgamated Electricity Company Ltd</t>
  </si>
  <si>
    <t>AMALGAM</t>
  </si>
  <si>
    <t>Svaraj Trading and Agencies Ltd</t>
  </si>
  <si>
    <t>ZSVARAJT</t>
  </si>
  <si>
    <t>Kachchh Minerals Ltd</t>
  </si>
  <si>
    <t>KACHCHH</t>
  </si>
  <si>
    <t>Ador Multi Products Ltd</t>
  </si>
  <si>
    <t>ADORMUL</t>
  </si>
  <si>
    <t>Ekennis Software Service Ltd</t>
  </si>
  <si>
    <t>EKENNIS</t>
  </si>
  <si>
    <t>Indo-City Infotech Ltd</t>
  </si>
  <si>
    <t>INDOCITY</t>
  </si>
  <si>
    <t>GTN Textiles Ltd</t>
  </si>
  <si>
    <t>GTNTEX</t>
  </si>
  <si>
    <t>Kretto Syscon Ltd</t>
  </si>
  <si>
    <t>KRETTOSYS</t>
  </si>
  <si>
    <t>Rajasthan Tube Manufacturing Co Ltd</t>
  </si>
  <si>
    <t>RAJTUBE</t>
  </si>
  <si>
    <t>Coastal Roadways Ltd</t>
  </si>
  <si>
    <t>COARO</t>
  </si>
  <si>
    <t>Norben Tea and Exports Ltd</t>
  </si>
  <si>
    <t>NORBTEAEXP</t>
  </si>
  <si>
    <t>Raama Paper Mills Ltd</t>
  </si>
  <si>
    <t>RAMAPPR-B</t>
  </si>
  <si>
    <t>Moongipa Capital Finance Ltd</t>
  </si>
  <si>
    <t>MONGIPA</t>
  </si>
  <si>
    <t>Olympic Oil Industries Ltd</t>
  </si>
  <si>
    <t>OLYOI</t>
  </si>
  <si>
    <t>Globe Multi Ventures Ltd</t>
  </si>
  <si>
    <t>GLCL</t>
  </si>
  <si>
    <t>Octal Credit Capital Ltd</t>
  </si>
  <si>
    <t>OCTAL</t>
  </si>
  <si>
    <t>Cubical Financial Services Ltd</t>
  </si>
  <si>
    <t>CUBIFIN</t>
  </si>
  <si>
    <t>Sri Nachammai Cotton Mills Ltd</t>
  </si>
  <si>
    <t>SRINACHA</t>
  </si>
  <si>
    <t>Transwind Infrastructures Ltd</t>
  </si>
  <si>
    <t>TRANSWIND</t>
  </si>
  <si>
    <t>Raunaq lnternational Ltd</t>
  </si>
  <si>
    <t>RAUNAQEPC</t>
  </si>
  <si>
    <t>Sri Lakshmi Saraswathi Textiles (Arni) Ltd</t>
  </si>
  <si>
    <t>SLSTLQ</t>
  </si>
  <si>
    <t>Prime Capital Market Ltd</t>
  </si>
  <si>
    <t>PRIMECAPM</t>
  </si>
  <si>
    <t>Opal Luxury Time Products Ltd</t>
  </si>
  <si>
    <t>OPAL</t>
  </si>
  <si>
    <t>Radaan Media Works India Ltd</t>
  </si>
  <si>
    <t>RADAAN</t>
  </si>
  <si>
    <t>Integrated Capital Services Ltd</t>
  </si>
  <si>
    <t>ICSL</t>
  </si>
  <si>
    <t>Prima Agro Ltd</t>
  </si>
  <si>
    <t>PRIMAGR</t>
  </si>
  <si>
    <t>Rapid Investments Ltd</t>
  </si>
  <si>
    <t>RAPIDIN</t>
  </si>
  <si>
    <t>EPIC Energy Ltd</t>
  </si>
  <si>
    <t>EPIC</t>
  </si>
  <si>
    <t>Mirae Asset Hang Seng TECH ETF</t>
  </si>
  <si>
    <t>MAHKTECH</t>
  </si>
  <si>
    <t>Bharat Bhushan Finance And Commodity Brokers Ltd</t>
  </si>
  <si>
    <t>BHARAT</t>
  </si>
  <si>
    <t>SRM Energy Ltd</t>
  </si>
  <si>
    <t>SRMENERGY</t>
  </si>
  <si>
    <t>Kotia Enterprises Ltd</t>
  </si>
  <si>
    <t>Rajdarshan Industries Ltd</t>
  </si>
  <si>
    <t>ARENTERP</t>
  </si>
  <si>
    <t>India Lease Development Ltd</t>
  </si>
  <si>
    <t>INDLEASE</t>
  </si>
  <si>
    <t>Alps Industries Ltd</t>
  </si>
  <si>
    <t>ALPSINDUS</t>
  </si>
  <si>
    <t>Gilada Finance and Investments Ltd</t>
  </si>
  <si>
    <t>GILADAFINS</t>
  </si>
  <si>
    <t>Amiable Logistics (India) Ltd</t>
  </si>
  <si>
    <t>AMIABLE</t>
  </si>
  <si>
    <t>Kakatiya Textiles Ltd</t>
  </si>
  <si>
    <t>KAKTEX</t>
  </si>
  <si>
    <t>Photoquip India Ltd</t>
  </si>
  <si>
    <t>PHOTOQUP</t>
  </si>
  <si>
    <t>Abhishek Finlease Ltd</t>
  </si>
  <si>
    <t>ABHIFIN</t>
  </si>
  <si>
    <t>Beryl Securities Ltd</t>
  </si>
  <si>
    <t>BERYLSE</t>
  </si>
  <si>
    <t>Shricon Industries Ltd</t>
  </si>
  <si>
    <t>SHRICON</t>
  </si>
  <si>
    <t>Supreme (India) Impex Ltd</t>
  </si>
  <si>
    <t>SIIL</t>
  </si>
  <si>
    <t>Anka India Ltd</t>
  </si>
  <si>
    <t>ANKIN</t>
  </si>
  <si>
    <t>Step Two Corporation Ltd</t>
  </si>
  <si>
    <t>STEP2COR</t>
  </si>
  <si>
    <t>Dalal Street Investments Ltd</t>
  </si>
  <si>
    <t>DSINVEST</t>
  </si>
  <si>
    <t>Deccan Bearings Ltd</t>
  </si>
  <si>
    <t>DECANBRG</t>
  </si>
  <si>
    <t>Midwest Gold Ltd</t>
  </si>
  <si>
    <t>MIDWEST</t>
  </si>
  <si>
    <t>Kush Industries Ltd</t>
  </si>
  <si>
    <t>KUSHIND</t>
  </si>
  <si>
    <t>Norris Medicines Ltd</t>
  </si>
  <si>
    <t>NORRIS</t>
  </si>
  <si>
    <t>Disha Resources Ltd</t>
  </si>
  <si>
    <t>Eastcoast Steel Ltd</t>
  </si>
  <si>
    <t>ECSTSTL</t>
  </si>
  <si>
    <t>Amraworld Agrico Ltd</t>
  </si>
  <si>
    <t>AMRAAGRI</t>
  </si>
  <si>
    <t>Sonalis Consumer Products Ltd</t>
  </si>
  <si>
    <t>SONALIS</t>
  </si>
  <si>
    <t>Alexander Stamps and Coin Ltd</t>
  </si>
  <si>
    <t>ALEXANDER</t>
  </si>
  <si>
    <t>Jakharia Fabric Ltd</t>
  </si>
  <si>
    <t>JAKHARIA</t>
  </si>
  <si>
    <t>ICICI Prudential Nifty50 Value 20 ETF</t>
  </si>
  <si>
    <t>NV20IETF</t>
  </si>
  <si>
    <t>Polycon International Ltd</t>
  </si>
  <si>
    <t>POLYCON</t>
  </si>
  <si>
    <t>Esaar (India) Ltd</t>
  </si>
  <si>
    <t>ESARIND</t>
  </si>
  <si>
    <t>Rander Corp Ltd</t>
  </si>
  <si>
    <t>RANDER</t>
  </si>
  <si>
    <t>Radha Madhav Corp Ltd</t>
  </si>
  <si>
    <t>RMCL</t>
  </si>
  <si>
    <t>DCM Financial Services Ltd</t>
  </si>
  <si>
    <t>DCMFINSERV</t>
  </si>
  <si>
    <t>Yashraj Containeurs Ltd</t>
  </si>
  <si>
    <t>YASHRAJC</t>
  </si>
  <si>
    <t>Raj Packaging Industries Ltd</t>
  </si>
  <si>
    <t>RAJPACK</t>
  </si>
  <si>
    <t>Velox Industries Ltd</t>
  </si>
  <si>
    <t>VELOXIND</t>
  </si>
  <si>
    <t>Ace men engg works Ltd</t>
  </si>
  <si>
    <t>ACEMEN</t>
  </si>
  <si>
    <t>Trinity League India Ltd</t>
  </si>
  <si>
    <t>TRINITYLEA</t>
  </si>
  <si>
    <t>Asia Pack Ltd</t>
  </si>
  <si>
    <t>ASIAPAK</t>
  </si>
  <si>
    <t>Phyto Chem (India) Ltd</t>
  </si>
  <si>
    <t>PHYTO</t>
  </si>
  <si>
    <t>Konark Synthetic Ltd</t>
  </si>
  <si>
    <t>KONARKSY</t>
  </si>
  <si>
    <t>Rich Universe Network Ltd</t>
  </si>
  <si>
    <t>RICHUNV</t>
  </si>
  <si>
    <t>Gemstone Investments Ltd</t>
  </si>
  <si>
    <t>GEMSI</t>
  </si>
  <si>
    <t>Longview Tea Co Ltd</t>
  </si>
  <si>
    <t>LONTE</t>
  </si>
  <si>
    <t>Seven Hill Industries Ltd</t>
  </si>
  <si>
    <t>SEVENHILL</t>
  </si>
  <si>
    <t>Organic Coatings Ltd</t>
  </si>
  <si>
    <t>ORGCOAT</t>
  </si>
  <si>
    <t>NPR Finance Ltd</t>
  </si>
  <si>
    <t>NPRFIN</t>
  </si>
  <si>
    <t>Kashyap Tele-Medicines Ltd</t>
  </si>
  <si>
    <t>KASHYAP</t>
  </si>
  <si>
    <t>York Exports Ltd</t>
  </si>
  <si>
    <t>YORKEXP</t>
  </si>
  <si>
    <t>Manav Infra Projects Ltd</t>
  </si>
  <si>
    <t>MANAV</t>
  </si>
  <si>
    <t>Lords Ishwar Hotels Ltd</t>
  </si>
  <si>
    <t>LORDSHOTL</t>
  </si>
  <si>
    <t>Inani Securities Ltd</t>
  </si>
  <si>
    <t>INANISEC</t>
  </si>
  <si>
    <t>Catvision Ltd</t>
  </si>
  <si>
    <t>CATVISION</t>
  </si>
  <si>
    <t>Jointeca Education Solutions Ltd</t>
  </si>
  <si>
    <t>JOINTECAED</t>
  </si>
  <si>
    <t>Eurotex Industries and Exports Ltd</t>
  </si>
  <si>
    <t>EUROTEXIND</t>
  </si>
  <si>
    <t>SK International Export Ltd</t>
  </si>
  <si>
    <t>SKIEL</t>
  </si>
  <si>
    <t>ICICI Prudential Nifty India Consumption ETF</t>
  </si>
  <si>
    <t>CONSUMIETF</t>
  </si>
  <si>
    <t>Prabhat Dairy Ltd</t>
  </si>
  <si>
    <t>PRABHAT</t>
  </si>
  <si>
    <t>SMVD Poly Pack Ltd</t>
  </si>
  <si>
    <t>SMVD</t>
  </si>
  <si>
    <t>Sumeru Industries Ltd</t>
  </si>
  <si>
    <t>SUMERUIND</t>
  </si>
  <si>
    <t>UTL Industries Ltd</t>
  </si>
  <si>
    <t>UTLINDS</t>
  </si>
  <si>
    <t>Kothari Industrial Corp Ltd</t>
  </si>
  <si>
    <t>KOTIC</t>
  </si>
  <si>
    <t>Panth Infinity Ltd</t>
  </si>
  <si>
    <t>PANTH</t>
  </si>
  <si>
    <t>National Plywood Industries Ltd</t>
  </si>
  <si>
    <t>NATPLY</t>
  </si>
  <si>
    <t>Mehta Securities Ltd</t>
  </si>
  <si>
    <t>MEHSECU</t>
  </si>
  <si>
    <t>Arunis Abode Ltd</t>
  </si>
  <si>
    <t>ARUNIS</t>
  </si>
  <si>
    <t>Skyline Ventures India Ltd</t>
  </si>
  <si>
    <t>SKILVEN</t>
  </si>
  <si>
    <t>Gowra Leasing and Finance Ltd</t>
  </si>
  <si>
    <t>GOWRALE</t>
  </si>
  <si>
    <t>Pratiksha Chemicals Ltd</t>
  </si>
  <si>
    <t>PRATIKSH</t>
  </si>
  <si>
    <t>BCL Enterprises Ltd</t>
  </si>
  <si>
    <t>BCLENTERPR</t>
  </si>
  <si>
    <t>SI Capital &amp; Financial Services Ltd</t>
  </si>
  <si>
    <t>SICAPIT</t>
  </si>
  <si>
    <t>Panafic Industrials Ltd</t>
  </si>
  <si>
    <t>PANAFIC</t>
  </si>
  <si>
    <t>DSP Nifty 50 ETF</t>
  </si>
  <si>
    <t>NIFTY50ADD</t>
  </si>
  <si>
    <t>Libord Securities Ltd</t>
  </si>
  <si>
    <t>LIBORD</t>
  </si>
  <si>
    <t>HDFC Nifty Private Bank ETF</t>
  </si>
  <si>
    <t>HDFCPVTBAN</t>
  </si>
  <si>
    <t>Anjani Finance Ltd</t>
  </si>
  <si>
    <t>ANJANIFIN</t>
  </si>
  <si>
    <t>Sterling Greenwoods Ltd</t>
  </si>
  <si>
    <t>STRGRENWO</t>
  </si>
  <si>
    <t>Surya India Ltd</t>
  </si>
  <si>
    <t>SURYAINDIA</t>
  </si>
  <si>
    <t>Shree Steel Wire Ropes Ltd</t>
  </si>
  <si>
    <t>SSWRL</t>
  </si>
  <si>
    <t>Garware Marine Industries Ltd</t>
  </si>
  <si>
    <t>GARWAMAR</t>
  </si>
  <si>
    <t>Indo Euro Indchem Ltd</t>
  </si>
  <si>
    <t>INDOEURO</t>
  </si>
  <si>
    <t>Aditya BSL S&amp;P BSE Sensex ETF</t>
  </si>
  <si>
    <t>BSLSENETFG</t>
  </si>
  <si>
    <t>Natural Biocon (India) Ltd</t>
  </si>
  <si>
    <t>NATURAL</t>
  </si>
  <si>
    <t>Swagtam Trading and Services Ltd</t>
  </si>
  <si>
    <t>SWAGTAM</t>
  </si>
  <si>
    <t>Nippon IN ETF Nifty 8-13 yr G-Sec Long Term Gilt</t>
  </si>
  <si>
    <t>LTGILTBEES</t>
  </si>
  <si>
    <t>S V Trading and Agencies Ltd</t>
  </si>
  <si>
    <t>ZSVTRADI</t>
  </si>
  <si>
    <t>Suryavanshi Spinning Mills Ltd</t>
  </si>
  <si>
    <t>SURYVANSP</t>
  </si>
  <si>
    <t>Shah Foods Ltd</t>
  </si>
  <si>
    <t>SHAHFOOD</t>
  </si>
  <si>
    <t>Times Green Energy (India) Ltd</t>
  </si>
  <si>
    <t>TIMESGREEN</t>
  </si>
  <si>
    <t>Shyamkamal Investments Ltd</t>
  </si>
  <si>
    <t>SHYMINV</t>
  </si>
  <si>
    <t>Rajasthan Cylinders and Containers Ltd</t>
  </si>
  <si>
    <t>RCCL</t>
  </si>
  <si>
    <t>Seasons Textiles Ltd</t>
  </si>
  <si>
    <t>SEASONST</t>
  </si>
  <si>
    <t>Quantum Nifty 50 ETF</t>
  </si>
  <si>
    <t>QNIFTY</t>
  </si>
  <si>
    <t>Sirohia &amp; Sons Ltd</t>
  </si>
  <si>
    <t>SIROHIA</t>
  </si>
  <si>
    <t>Shukra Bullions Ltd</t>
  </si>
  <si>
    <t>SKRABUL</t>
  </si>
  <si>
    <t>Motilal Oswal S&amp;P BSE Low Volatility ETF</t>
  </si>
  <si>
    <t>MOLOWVOL</t>
  </si>
  <si>
    <t>Sharpline Broadcast Ltd</t>
  </si>
  <si>
    <t>SHARPLINE</t>
  </si>
  <si>
    <t>Lippi Systems Ltd</t>
  </si>
  <si>
    <t>LIPPISYS</t>
  </si>
  <si>
    <t>Elegant Floriculture &amp; Agrotech (India) Ltd</t>
  </si>
  <si>
    <t>ELEFLOR</t>
  </si>
  <si>
    <t>Millennium Online Solutions (India) Ltd</t>
  </si>
  <si>
    <t>MILLENNIUM</t>
  </si>
  <si>
    <t>Ganga Pharmaceuticals Ltd</t>
  </si>
  <si>
    <t>GANGAPHARM</t>
  </si>
  <si>
    <t>Kalyani Commercials Ltd</t>
  </si>
  <si>
    <t>Consecutive Investments &amp; Trading Co Ltd</t>
  </si>
  <si>
    <t>CITL</t>
  </si>
  <si>
    <t>MPAgro Industries Ltd</t>
  </si>
  <si>
    <t>MPAGI</t>
  </si>
  <si>
    <t>Vani Commercials Ltd</t>
  </si>
  <si>
    <t>VANICOM</t>
  </si>
  <si>
    <t>Mahan Industries Ltd</t>
  </si>
  <si>
    <t>MAHANIN</t>
  </si>
  <si>
    <t>Munoth Communication Ltd</t>
  </si>
  <si>
    <t>MCLTD</t>
  </si>
  <si>
    <t>SRU Steels Ltd</t>
  </si>
  <si>
    <t>SRUSTEELS</t>
  </si>
  <si>
    <t>Transpact Enterprises Ltd</t>
  </si>
  <si>
    <t>TRANSPACT</t>
  </si>
  <si>
    <t>Creative Eye Ltd</t>
  </si>
  <si>
    <t>CREATIVEYE</t>
  </si>
  <si>
    <t>Mac Hotels Ltd</t>
  </si>
  <si>
    <t>MACH</t>
  </si>
  <si>
    <t>Blue Coast Hotels Ltd</t>
  </si>
  <si>
    <t>BLUECOAST</t>
  </si>
  <si>
    <t>Anna Infrastructures Ltd</t>
  </si>
  <si>
    <t>ANNAINFRA</t>
  </si>
  <si>
    <t>Shree Manufacturing Co Ltd</t>
  </si>
  <si>
    <t>SHRMFGC</t>
  </si>
  <si>
    <t>Bacil Pharma Ltd</t>
  </si>
  <si>
    <t>BACPHAR</t>
  </si>
  <si>
    <t>GCM Capital Advisors Ltd</t>
  </si>
  <si>
    <t>GCMCAPI</t>
  </si>
  <si>
    <t>Sab Events &amp; Governance Now Media Ltd</t>
  </si>
  <si>
    <t>SABEVENTS</t>
  </si>
  <si>
    <t>Raconteur Global Resources Ltd</t>
  </si>
  <si>
    <t>RACONTEUR</t>
  </si>
  <si>
    <t>Sailani Tours N Travel Limited</t>
  </si>
  <si>
    <t>SAILANI</t>
  </si>
  <si>
    <t>SC Agrotech Ltd</t>
  </si>
  <si>
    <t>SCAGRO</t>
  </si>
  <si>
    <t>Senthil Infotek Ltd</t>
  </si>
  <si>
    <t>SENINFO</t>
  </si>
  <si>
    <t>Kotak Nifty Alpha 50 ETF</t>
  </si>
  <si>
    <t>ALPHA</t>
  </si>
  <si>
    <t>Soma Papers and Industries Ltd</t>
  </si>
  <si>
    <t>SOMAPPR</t>
  </si>
  <si>
    <t>Harmony Capital Services Ltd</t>
  </si>
  <si>
    <t>HRMNYCP</t>
  </si>
  <si>
    <t>Bisil Plast Ltd</t>
  </si>
  <si>
    <t>BISIL</t>
  </si>
  <si>
    <t>Supertex Industries Ltd</t>
  </si>
  <si>
    <t>SUPERTEX</t>
  </si>
  <si>
    <t>Niraj Ispat Industries Ltd</t>
  </si>
  <si>
    <t>NIRAJISPAT</t>
  </si>
  <si>
    <t>Dr Lalchandani Labs Ltd</t>
  </si>
  <si>
    <t>DLCL</t>
  </si>
  <si>
    <t>Arihant's Securities Ltd</t>
  </si>
  <si>
    <t>ARISE</t>
  </si>
  <si>
    <t>Univa Foods Ltd</t>
  </si>
  <si>
    <t>UNIVAFOODS</t>
  </si>
  <si>
    <t>Goenka Business &amp; Finance Ltd</t>
  </si>
  <si>
    <t>GBFL</t>
  </si>
  <si>
    <t>Soni Medicare Ltd</t>
  </si>
  <si>
    <t>SML</t>
  </si>
  <si>
    <t>Market Creators Ltd</t>
  </si>
  <si>
    <t>MKTCREAT</t>
  </si>
  <si>
    <t>Kotak Nifty 100 Low Volatility 30 ETF</t>
  </si>
  <si>
    <t>LOWVOL1</t>
  </si>
  <si>
    <t>Nexus Surgical and Medicare Ltd</t>
  </si>
  <si>
    <t>NEXUSSURGL</t>
  </si>
  <si>
    <t>Nippon India ETF Nifty 100</t>
  </si>
  <si>
    <t>NIF100BEES</t>
  </si>
  <si>
    <t>RGF Capital Markets Ltd</t>
  </si>
  <si>
    <t>RGF</t>
  </si>
  <si>
    <t>Pyxis Finvest Ltd</t>
  </si>
  <si>
    <t>PYXISFIN</t>
  </si>
  <si>
    <t>Garware Synthetics Ltd</t>
  </si>
  <si>
    <t>GARWSYN</t>
  </si>
  <si>
    <t>Vedant Asset Ltd</t>
  </si>
  <si>
    <t>VEDANTASSET</t>
  </si>
  <si>
    <t>Mipco Seamless Rings (Gujarat) Ltd</t>
  </si>
  <si>
    <t>MPCOSEMB</t>
  </si>
  <si>
    <t>Simplex Mills Company Ltd</t>
  </si>
  <si>
    <t>SIMPLXMIL</t>
  </si>
  <si>
    <t>Sea TV Network Ltd</t>
  </si>
  <si>
    <t>SEATV</t>
  </si>
  <si>
    <t>Accord Synergy Ltd</t>
  </si>
  <si>
    <t>ACCORD</t>
  </si>
  <si>
    <t>Sanco Industries Ltd</t>
  </si>
  <si>
    <t>SANCO</t>
  </si>
  <si>
    <t>Esha Media Research Ltd</t>
  </si>
  <si>
    <t>ESHAMEDIA</t>
  </si>
  <si>
    <t>Rajasthan Petro Synthetics Ltd</t>
  </si>
  <si>
    <t>RAJSPTR</t>
  </si>
  <si>
    <t>Nippon India ETF Hang Seng BeES</t>
  </si>
  <si>
    <t>HNGSNGBEES</t>
  </si>
  <si>
    <t>Panabyte Technologies Ltd</t>
  </si>
  <si>
    <t>PANABYTE</t>
  </si>
  <si>
    <t>Motilal Oswal Nasdaq Q50 ETF</t>
  </si>
  <si>
    <t>MONQ50</t>
  </si>
  <si>
    <t>Stellar Capital Services Ltd</t>
  </si>
  <si>
    <t>STELLAR</t>
  </si>
  <si>
    <t>Synthiko Foils Ltd</t>
  </si>
  <si>
    <t>SYNTHFO</t>
  </si>
  <si>
    <t>Navigant Corporate Advisors Ltd</t>
  </si>
  <si>
    <t>NAVIGANT</t>
  </si>
  <si>
    <t>Photon Capital Advisors Ltd</t>
  </si>
  <si>
    <t>PHOTON</t>
  </si>
  <si>
    <t>Shakti Press Ltd</t>
  </si>
  <si>
    <t>SHAKTIPR</t>
  </si>
  <si>
    <t>Risa International Ltd</t>
  </si>
  <si>
    <t>RISAINTL</t>
  </si>
  <si>
    <t>Premier Synthetics Ltd</t>
  </si>
  <si>
    <t>PREMSYN</t>
  </si>
  <si>
    <t>VCU Data Management Ltd</t>
  </si>
  <si>
    <t>VCU</t>
  </si>
  <si>
    <t>G K Consultants Ltd</t>
  </si>
  <si>
    <t>GKCONS</t>
  </si>
  <si>
    <t>Gallops Enterprise Ltd</t>
  </si>
  <si>
    <t>GALLOPENT</t>
  </si>
  <si>
    <t>Bhagawati Oxygen Ltd</t>
  </si>
  <si>
    <t>BHAGWOX</t>
  </si>
  <si>
    <t>HDFC Nifty100 Quality 30 ETF</t>
  </si>
  <si>
    <t>HDFCQUAL</t>
  </si>
  <si>
    <t>Sanchay Finvest Ltd</t>
  </si>
  <si>
    <t>SANCF</t>
  </si>
  <si>
    <t>Glittek Granites Ltd</t>
  </si>
  <si>
    <t>GLITTEKG</t>
  </si>
  <si>
    <t>GSB Finance Ltd</t>
  </si>
  <si>
    <t>GSBFIN</t>
  </si>
  <si>
    <t>Pankaj Piyush Trade and Investment Ltd</t>
  </si>
  <si>
    <t>PANKAJPIYUS</t>
  </si>
  <si>
    <t>Unjha Formulations Ltd</t>
  </si>
  <si>
    <t>UNJHAFOR</t>
  </si>
  <si>
    <t>Tulasee Bio-Ethanol Ltd</t>
  </si>
  <si>
    <t>TULASEEBIOE</t>
  </si>
  <si>
    <t>Subhash Silk Mills Ltd</t>
  </si>
  <si>
    <t>SUBSM</t>
  </si>
  <si>
    <t>Abhinav Leasing &amp; Finance Ltd</t>
  </si>
  <si>
    <t>ALFL</t>
  </si>
  <si>
    <t>Sharma East India Hospitals and Medical Research Ltd</t>
  </si>
  <si>
    <t>SHARMEH</t>
  </si>
  <si>
    <t>First Fintec Ltd</t>
  </si>
  <si>
    <t>FIRSTFIN</t>
  </si>
  <si>
    <t>Euro-Leder Fashion Ltd</t>
  </si>
  <si>
    <t>EUROLED</t>
  </si>
  <si>
    <t>Zinema Media and Entertainment Ltd</t>
  </si>
  <si>
    <t>ZINEMA</t>
  </si>
  <si>
    <t>Bazel International Ltd</t>
  </si>
  <si>
    <t>BAZELINTER</t>
  </si>
  <si>
    <t>Rajputana Investment &amp; Finance Ltd</t>
  </si>
  <si>
    <t>RAJPUTANA</t>
  </si>
  <si>
    <t>Suumaya Corporation Ltd</t>
  </si>
  <si>
    <t>SUUMAYA</t>
  </si>
  <si>
    <t>Longspur International Ventures Ltd</t>
  </si>
  <si>
    <t>CONFINT</t>
  </si>
  <si>
    <t>Universal Office Automation Ltd</t>
  </si>
  <si>
    <t>UNIOFFICE</t>
  </si>
  <si>
    <t>VB Industries Ltd</t>
  </si>
  <si>
    <t>VBIND</t>
  </si>
  <si>
    <t>Shivagrico Implements Ltd</t>
  </si>
  <si>
    <t>SHIVAGR</t>
  </si>
  <si>
    <t>Vaksons Automobiles Ltd</t>
  </si>
  <si>
    <t>NAKSH</t>
  </si>
  <si>
    <t>C J Gelatine Products Ltd</t>
  </si>
  <si>
    <t>CJGEL</t>
  </si>
  <si>
    <t>Uniroyal Marine Exports Ltd</t>
  </si>
  <si>
    <t>UNRYLMA</t>
  </si>
  <si>
    <t>Net Pix Shorts Digital Media Ltd</t>
  </si>
  <si>
    <t>NETPIX</t>
  </si>
  <si>
    <t>RLF Ltd</t>
  </si>
  <si>
    <t>RLF</t>
  </si>
  <si>
    <t>Ladam Affordable Housing Ltd</t>
  </si>
  <si>
    <t>LAHL</t>
  </si>
  <si>
    <t>Ashtasidhhi Industries Ltd</t>
  </si>
  <si>
    <t>GUJINV</t>
  </si>
  <si>
    <t>Adinath Exim Resources Ltd</t>
  </si>
  <si>
    <t>ADIEXRE</t>
  </si>
  <si>
    <t>KOBO Biotech Ltd</t>
  </si>
  <si>
    <t>KOBO</t>
  </si>
  <si>
    <t>Virgo Global Ltd</t>
  </si>
  <si>
    <t>VIRGOGLOB</t>
  </si>
  <si>
    <t>Gagan Gases Ltd</t>
  </si>
  <si>
    <t>GAGAN</t>
  </si>
  <si>
    <t>Agio Paper &amp; Industries Ltd</t>
  </si>
  <si>
    <t>AGIOPAPER</t>
  </si>
  <si>
    <t>Setubandhan Infrastructure Ltd</t>
  </si>
  <si>
    <t>SETUINFRA</t>
  </si>
  <si>
    <t>Indra Industries Ltd</t>
  </si>
  <si>
    <t>INDRAIND</t>
  </si>
  <si>
    <t>Integra Capital Ltd</t>
  </si>
  <si>
    <t>INTCAPL</t>
  </si>
  <si>
    <t>Bindal Exports Ltd</t>
  </si>
  <si>
    <t>BINDALEXPO</t>
  </si>
  <si>
    <t>KMF Builders and Developers Ltd</t>
  </si>
  <si>
    <t>KMFBLDR</t>
  </si>
  <si>
    <t>Ashiana Agro Industries Ltd</t>
  </si>
  <si>
    <t>ASHAI</t>
  </si>
  <si>
    <t>NB Footwear Ltd</t>
  </si>
  <si>
    <t>NBFOOT</t>
  </si>
  <si>
    <t>Mystic Electronics Ltd</t>
  </si>
  <si>
    <t>MYSTICELE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</si>
  <si>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</si>
  <si>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</si>
  <si>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</si>
  <si>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</si>
  <si>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</si>
  <si>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</si>
  <si>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Minolta Finance Ltd</t>
  </si>
  <si>
    <t>MINOLTAF</t>
  </si>
  <si>
    <t>RCI Industries &amp; Technologies Ltd</t>
  </si>
  <si>
    <t>RCIIND</t>
  </si>
  <si>
    <t>Goyal Associates Ltd</t>
  </si>
  <si>
    <t>GOYALASS</t>
  </si>
  <si>
    <t>K Z Leasing and Finance Ltd</t>
  </si>
  <si>
    <t>KZLFIN</t>
  </si>
  <si>
    <t>Chemo Pharma Laboratories Ltd</t>
  </si>
  <si>
    <t>CHEMOPH</t>
  </si>
  <si>
    <t>Ushakiran Finance Ltd</t>
  </si>
  <si>
    <t>USHAKIRA</t>
  </si>
  <si>
    <t>Kandagiri Spinning Millis Ltd</t>
  </si>
  <si>
    <t>KANDAGIRI</t>
  </si>
  <si>
    <t>Siddha Ventures Ltd</t>
  </si>
  <si>
    <t>SIDDHA</t>
  </si>
  <si>
    <t>Flora Corporation Ltd</t>
  </si>
  <si>
    <t>FLORACORP</t>
  </si>
  <si>
    <t>BGIL Films &amp; Technologies Ltd</t>
  </si>
  <si>
    <t>BGIL</t>
  </si>
  <si>
    <t>OTCO International Ltd</t>
  </si>
  <si>
    <t>OTCO</t>
  </si>
  <si>
    <t>Dhyaani Tradeventtures Ltd</t>
  </si>
  <si>
    <t>DHYAANITR</t>
  </si>
  <si>
    <t>F G P Ltd</t>
  </si>
  <si>
    <t>FGP</t>
  </si>
  <si>
    <t>Perfect-Octave Media Projects Ltd</t>
  </si>
  <si>
    <t>OCTAVE</t>
  </si>
  <si>
    <t>V B Desai Financial Services Ltd</t>
  </si>
  <si>
    <t>VBDESAI</t>
  </si>
  <si>
    <t>ANS Industries Ltd</t>
  </si>
  <si>
    <t>ANSINDUS</t>
  </si>
  <si>
    <t>BKM Industries Ltd</t>
  </si>
  <si>
    <t>BKMINDST</t>
  </si>
  <si>
    <t>Kiran Print Pack Ltd</t>
  </si>
  <si>
    <t>KIRANPR</t>
  </si>
  <si>
    <t>Vision Cinemas Ltd</t>
  </si>
  <si>
    <t>VISIONCINE</t>
  </si>
  <si>
    <t>Nouveau Global Ventures Ltd</t>
  </si>
  <si>
    <t>NOUVEAU</t>
  </si>
  <si>
    <t>Super Bakers Ltd</t>
  </si>
  <si>
    <t>SUPERBAK</t>
  </si>
  <si>
    <t>Mount Housing and Infrastructure Ltd</t>
  </si>
  <si>
    <t>MOUNT</t>
  </si>
  <si>
    <t>Retro Green Revolution Ltd</t>
  </si>
  <si>
    <t>RGRL</t>
  </si>
  <si>
    <t>Jonjua Overseas Ltd</t>
  </si>
  <si>
    <t>JONJUA</t>
  </si>
  <si>
    <t>Jagsonpal Finance and Leasing Ltd</t>
  </si>
  <si>
    <t>JAGSONFI</t>
  </si>
  <si>
    <t>Shashwat Furnishing Solutions Ltd</t>
  </si>
  <si>
    <t>SFSL</t>
  </si>
  <si>
    <t>Adline Chem Lab Ltd</t>
  </si>
  <si>
    <t>ADLINE</t>
  </si>
  <si>
    <t>Peeti Securities Ltd</t>
  </si>
  <si>
    <t>PEETISEC</t>
  </si>
  <si>
    <t>IGC Industries Ltd</t>
  </si>
  <si>
    <t>IGCIL</t>
  </si>
  <si>
    <t>Parker Agro Chem Exports Ltd</t>
  </si>
  <si>
    <t>PARKERAC</t>
  </si>
  <si>
    <t>Chadha Papers Ltd</t>
  </si>
  <si>
    <t>CHADPAP</t>
  </si>
  <si>
    <t>Hasti Finance Ltd</t>
  </si>
  <si>
    <t>HASTIFIN</t>
  </si>
  <si>
    <t>Artificial Electronics Intelligent Material Ltd</t>
  </si>
  <si>
    <t>AEIM</t>
  </si>
  <si>
    <t>J J Finance Corporation Ltd</t>
  </si>
  <si>
    <t>JJFINCOR</t>
  </si>
  <si>
    <t>Quantum Build-Tech Ltd</t>
  </si>
  <si>
    <t>QUANTBUILD</t>
  </si>
  <si>
    <t>Haria Apparels Ltd</t>
  </si>
  <si>
    <t>HARIAAPL</t>
  </si>
  <si>
    <t>Ambassador Intra Holdings Ltd</t>
  </si>
  <si>
    <t>AIHL</t>
  </si>
  <si>
    <t>Bloom Dekor Ltd</t>
  </si>
  <si>
    <t>BLOOM</t>
  </si>
  <si>
    <t>Symbiox Investment &amp; Trading Co Ltd</t>
  </si>
  <si>
    <t>SYMBIOX</t>
  </si>
  <si>
    <t>Neo Infracon Ltd</t>
  </si>
  <si>
    <t>NEOINFRA</t>
  </si>
  <si>
    <t>Rajath Finance Ltd</t>
  </si>
  <si>
    <t>RAJATH</t>
  </si>
  <si>
    <t>Karnimata Cold Storage Ltd</t>
  </si>
  <si>
    <t>KCSL</t>
  </si>
  <si>
    <t>Tashi India Ltd</t>
  </si>
  <si>
    <t>TASHIND</t>
  </si>
  <si>
    <t>HDFC Nifty NEXT 50 ETF</t>
  </si>
  <si>
    <t>HDFCNEXT50</t>
  </si>
  <si>
    <t>Dhanvantri Jeevan Rekha Ltd</t>
  </si>
  <si>
    <t>ZDHJERK</t>
  </si>
  <si>
    <t>AMS Polymers Ltd</t>
  </si>
  <si>
    <t>AMS</t>
  </si>
  <si>
    <t>Promact Impex Ltd</t>
  </si>
  <si>
    <t>PROMACT</t>
  </si>
  <si>
    <t>Jet infraventure Ltd</t>
  </si>
  <si>
    <t>JETINFRA</t>
  </si>
  <si>
    <t>Vaxfab Enterprises Ltd</t>
  </si>
  <si>
    <t>VEL</t>
  </si>
  <si>
    <t>Aravali Securities and Finance Ltd</t>
  </si>
  <si>
    <t>ARAVALIS</t>
  </si>
  <si>
    <t>Ramsons Projects Ltd</t>
  </si>
  <si>
    <t>RAMSONS</t>
  </si>
  <si>
    <t>UTI S&amp;P BSE Sensex Next 50 Exchange Traded Fund</t>
  </si>
  <si>
    <t>UTISXN50</t>
  </si>
  <si>
    <t>Shangar Decor Ltd</t>
  </si>
  <si>
    <t>SHANGAR</t>
  </si>
  <si>
    <t>CDG Petchem Ltd</t>
  </si>
  <si>
    <t>CDG</t>
  </si>
  <si>
    <t>Gujarat Cotex Ltd</t>
  </si>
  <si>
    <t>GUJCOTEX</t>
  </si>
  <si>
    <t>Worldwide Aluminium Limited</t>
  </si>
  <si>
    <t>WWALUM</t>
  </si>
  <si>
    <t>Shukra Jewellery Ltd</t>
  </si>
  <si>
    <t>SHUKJEW</t>
  </si>
  <si>
    <t>Janus Corporation Ltd</t>
  </si>
  <si>
    <t>JANUSCORP</t>
  </si>
  <si>
    <t>Shree Salasar Investments Ltd</t>
  </si>
  <si>
    <t>SALSAIN</t>
  </si>
  <si>
    <t>Welterman International Ltd</t>
  </si>
  <si>
    <t>WELTI</t>
  </si>
  <si>
    <t>Kumbhat Financial Services Ltd</t>
  </si>
  <si>
    <t>KUMPFIN</t>
  </si>
  <si>
    <t>Hittco Tools Ltd</t>
  </si>
  <si>
    <t>HITTCO</t>
  </si>
  <si>
    <t>Lexoraa Industries Ltd</t>
  </si>
  <si>
    <t>SERVOTEACH</t>
  </si>
  <si>
    <t>Monind Ltd</t>
  </si>
  <si>
    <t>MONIND</t>
  </si>
  <si>
    <t>Shoora Designs Ltd</t>
  </si>
  <si>
    <t>SHOORA</t>
  </si>
  <si>
    <t>Sybly Industries Ltd</t>
  </si>
  <si>
    <t>SYBLY</t>
  </si>
  <si>
    <t>Agarwal Fortune India Ltd</t>
  </si>
  <si>
    <t>AGARWAL</t>
  </si>
  <si>
    <t>Sabrimala Industries India Ltd</t>
  </si>
  <si>
    <t>Kore Foods Ltd</t>
  </si>
  <si>
    <t>Mukta Agriculture Ltd</t>
  </si>
  <si>
    <t>MUKTA</t>
  </si>
  <si>
    <t>Hindustan Bio Sciences Ltd</t>
  </si>
  <si>
    <t>HINDBIO</t>
  </si>
  <si>
    <t>GSL Securities Ltd</t>
  </si>
  <si>
    <t>GSLSEC</t>
  </si>
  <si>
    <t>Continental Controls Ltd</t>
  </si>
  <si>
    <t>CONTICON</t>
  </si>
  <si>
    <t>Amanaya Ventures Ltd</t>
  </si>
  <si>
    <t>AMANAYA</t>
  </si>
  <si>
    <t>Axis Silver ETF</t>
  </si>
  <si>
    <t>AXISILVER</t>
  </si>
  <si>
    <t>iStreet Network Ltd</t>
  </si>
  <si>
    <t>ISTRNETWK</t>
  </si>
  <si>
    <t>Trio Mercantile And Trading Ltd</t>
  </si>
  <si>
    <t>TRIOMERC</t>
  </si>
  <si>
    <t>Fone4 Communications(India) Ltd</t>
  </si>
  <si>
    <t>FONE4</t>
  </si>
  <si>
    <t>Krishna Capital and Securities Ltd</t>
  </si>
  <si>
    <t>KRISHNACAP</t>
  </si>
  <si>
    <t>Sri Amarnath Finance Ltd</t>
  </si>
  <si>
    <t>AMARNATH</t>
  </si>
  <si>
    <t>Vinayak Polycon International Ltd</t>
  </si>
  <si>
    <t>VINAYAKPOL</t>
  </si>
  <si>
    <t>Enterprise International Ltd</t>
  </si>
  <si>
    <t>ENTRINT</t>
  </si>
  <si>
    <t>Milestone Furniture Ltd</t>
  </si>
  <si>
    <t>MILEFUR</t>
  </si>
  <si>
    <t>Shri Niwas Leasing and Finance Ltd</t>
  </si>
  <si>
    <t>SHRINIWAS</t>
  </si>
  <si>
    <t>Foundry Fuel Products Ltd</t>
  </si>
  <si>
    <t>FFPL</t>
  </si>
  <si>
    <t>Kabra Commercial Ltd</t>
  </si>
  <si>
    <t>KCL</t>
  </si>
  <si>
    <t>CMI Ltd</t>
  </si>
  <si>
    <t>CMICABLES</t>
  </si>
  <si>
    <t>Thirani Projects Ltd</t>
  </si>
  <si>
    <t>TPROJECT</t>
  </si>
  <si>
    <t>Tranway Technologies Ltd</t>
  </si>
  <si>
    <t>TRANWAY</t>
  </si>
  <si>
    <t>Mafia Trends Ltd</t>
  </si>
  <si>
    <t>MAFIA</t>
  </si>
  <si>
    <t>Golkonda Aluminium Extrusions Ltd</t>
  </si>
  <si>
    <t>GOLKONDA</t>
  </si>
  <si>
    <t>Wherrelz IT Solutions Ltd</t>
  </si>
  <si>
    <t>WITS</t>
  </si>
  <si>
    <t>Ashram Online.com Ltd</t>
  </si>
  <si>
    <t>ASHRAM</t>
  </si>
  <si>
    <t>Tamil Nadu Steel Tubes Ltd</t>
  </si>
  <si>
    <t>TNSTLTU</t>
  </si>
  <si>
    <t>Khandelwal Extractions Ltd</t>
  </si>
  <si>
    <t>ZKHANDEN</t>
  </si>
  <si>
    <t>Amit International Ltd</t>
  </si>
  <si>
    <t>AMITINT</t>
  </si>
  <si>
    <t>Vision Corporation Ltd</t>
  </si>
  <si>
    <t>VISIONCO</t>
  </si>
  <si>
    <t>Stanpacks (India) Ltd</t>
  </si>
  <si>
    <t>STANPACK</t>
  </si>
  <si>
    <t>Silver Pearl Hospitality &amp; Luxury Spaces Ltd</t>
  </si>
  <si>
    <t>SILVERPRL</t>
  </si>
  <si>
    <t>NCC Blue Water Products Ltd</t>
  </si>
  <si>
    <t>NCCBLUE</t>
  </si>
  <si>
    <t>Ramgopal Polytex Ltd</t>
  </si>
  <si>
    <t>RAMGOPOLY</t>
  </si>
  <si>
    <t>Brawn Biotech Ltd</t>
  </si>
  <si>
    <t>BRAWN</t>
  </si>
  <si>
    <t>SDC Techmedia Ltd</t>
  </si>
  <si>
    <t>SDC</t>
  </si>
  <si>
    <t>Interactive Financial Services Ltd</t>
  </si>
  <si>
    <t>IFINSER</t>
  </si>
  <si>
    <t>Oswal Yarns Ltd</t>
  </si>
  <si>
    <t>OSWAYRN</t>
  </si>
  <si>
    <t>Jain Marmo Industries Ltd</t>
  </si>
  <si>
    <t>JAINMARMO</t>
  </si>
  <si>
    <t>Neelkanth Rock-Minerals Ltd</t>
  </si>
  <si>
    <t>NEELKAN</t>
  </si>
  <si>
    <t>Jayatma Industries Ltd</t>
  </si>
  <si>
    <t>JAYIND</t>
  </si>
  <si>
    <t>Beeyu Overseas Ltd</t>
  </si>
  <si>
    <t>BEEYU</t>
  </si>
  <si>
    <t>Umiya Tubes Ltd</t>
  </si>
  <si>
    <t>UMIYA</t>
  </si>
  <si>
    <t>Decillion Finance Ltd</t>
  </si>
  <si>
    <t>DFL</t>
  </si>
  <si>
    <t>Integrated Hitech Ltd</t>
  </si>
  <si>
    <t>INTEGHIT</t>
  </si>
  <si>
    <t>Quasar India Ltd</t>
  </si>
  <si>
    <t>QUASAR</t>
  </si>
  <si>
    <t>S G N Telecoms Ltd</t>
  </si>
  <si>
    <t>SGNTE</t>
  </si>
  <si>
    <t>Bijoy Hans Ltd</t>
  </si>
  <si>
    <t>BIJHANS</t>
  </si>
  <si>
    <t>Wagend Infra Venture Ltd</t>
  </si>
  <si>
    <t>WAGEND</t>
  </si>
  <si>
    <t>Triliance Polymers Ltd</t>
  </si>
  <si>
    <t>TRILIANCE</t>
  </si>
  <si>
    <t>Rahul Merchandising Ltd</t>
  </si>
  <si>
    <t>RAHME</t>
  </si>
  <si>
    <t>Aryan Share &amp; Stock Brokers Ltd</t>
  </si>
  <si>
    <t>ARYAN</t>
  </si>
  <si>
    <t>Kanungo Financiers Ltd</t>
  </si>
  <si>
    <t>KANUNGO</t>
  </si>
  <si>
    <t>Narmada Macplast Drip Irrigation Systems Ltd</t>
  </si>
  <si>
    <t>NARMP</t>
  </si>
  <si>
    <t>AVI Products India Ltd</t>
  </si>
  <si>
    <t>APIL</t>
  </si>
  <si>
    <t>Chambal Breweries and Distilleries Ltd</t>
  </si>
  <si>
    <t>CHMBBRW</t>
  </si>
  <si>
    <t>HDFC Nifty200 Momentum 30 ETF</t>
  </si>
  <si>
    <t>HDFCMOMENT</t>
  </si>
  <si>
    <t>Ramchandra Leasing and Finance Ltd</t>
  </si>
  <si>
    <t>RLFL</t>
  </si>
  <si>
    <t>CHD Chemicals Ltd</t>
  </si>
  <si>
    <t>CHDCHEM</t>
  </si>
  <si>
    <t>Jetmall Spices and Masala Ltd</t>
  </si>
  <si>
    <t>JETMALL</t>
  </si>
  <si>
    <t>Satiate Agri Ltd</t>
  </si>
  <si>
    <t>SATAGRI</t>
  </si>
  <si>
    <t>Sharanam Infraproject and Trading Ltd</t>
  </si>
  <si>
    <t>SIPTL</t>
  </si>
  <si>
    <t>Unishire Urban Infra Ltd</t>
  </si>
  <si>
    <t>UNISHIRE</t>
  </si>
  <si>
    <t>Haria Exports Ltd</t>
  </si>
  <si>
    <t>HARIAEXPO</t>
  </si>
  <si>
    <t>Oswal Overseas Ltd</t>
  </si>
  <si>
    <t>OSWALOR</t>
  </si>
  <si>
    <t>Lakshmi Precision Screws Ltd</t>
  </si>
  <si>
    <t>LAKPRE</t>
  </si>
  <si>
    <t>Incon Engineers Ltd</t>
  </si>
  <si>
    <t>INCON</t>
  </si>
  <si>
    <t>Ganesh Holdings Ltd</t>
  </si>
  <si>
    <t>GANHOLD</t>
  </si>
  <si>
    <t>Omnipotent Industries Ltd</t>
  </si>
  <si>
    <t>OMNIPOTENT</t>
  </si>
  <si>
    <t>Shree Precoated Steels Ltd</t>
  </si>
  <si>
    <t>SPSL</t>
  </si>
  <si>
    <t>Svam Software Ltd</t>
  </si>
  <si>
    <t>SVAMSOF</t>
  </si>
  <si>
    <t>Mathew Easow Research Securities Ltd</t>
  </si>
  <si>
    <t>MATHEWE</t>
  </si>
  <si>
    <t>Omni AX's Software Ltd</t>
  </si>
  <si>
    <t>OMNIAX</t>
  </si>
  <si>
    <t>Clio Infotech Ltd</t>
  </si>
  <si>
    <t>CLIOINFO</t>
  </si>
  <si>
    <t>Modella Woollens Ltd</t>
  </si>
  <si>
    <t>MODWOOL</t>
  </si>
  <si>
    <t>Taparia Tools Ltd</t>
  </si>
  <si>
    <t>TAPARIA</t>
  </si>
  <si>
    <t>United Leasing &amp; Industries Ltd</t>
  </si>
  <si>
    <t>UNTTEMI</t>
  </si>
  <si>
    <t>Sheshadri Industries Ltd</t>
  </si>
  <si>
    <t>SHESHAINDS</t>
  </si>
  <si>
    <t>VXL Instruments Ltd</t>
  </si>
  <si>
    <t>VXLINSTR</t>
  </si>
  <si>
    <t>Melstar Information Technologies Ltd</t>
  </si>
  <si>
    <t>MELSTAR</t>
  </si>
  <si>
    <t>Sophia Traexpo Ltd</t>
  </si>
  <si>
    <t>STRAEXPO</t>
  </si>
  <si>
    <t>ICICI Prudential Nifty Infrastructure ETF</t>
  </si>
  <si>
    <t>INFRAIETF</t>
  </si>
  <si>
    <t>Shri Ram Switchgears Ltd</t>
  </si>
  <si>
    <t>SRIRAM</t>
  </si>
  <si>
    <t>Vintage Securities Ltd</t>
  </si>
  <si>
    <t>VINTAGES</t>
  </si>
  <si>
    <t>International Data Management Ltd</t>
  </si>
  <si>
    <t>IDM</t>
  </si>
  <si>
    <t>Jainco Projects (India) Ltd</t>
  </si>
  <si>
    <t>JAINCO</t>
  </si>
  <si>
    <t>TeleCanor Global Ltd</t>
  </si>
  <si>
    <t>TELECANOR</t>
  </si>
  <si>
    <t>Fabino Enterprises Ltd</t>
  </si>
  <si>
    <t>FABINO</t>
  </si>
  <si>
    <t>Citi Port Financial Services Ltd</t>
  </si>
  <si>
    <t>CITIPOR</t>
  </si>
  <si>
    <t>Progrex Ventures Ltd</t>
  </si>
  <si>
    <t>PROGREXV</t>
  </si>
  <si>
    <t>Vas Infrastructure Ltd (cn)</t>
  </si>
  <si>
    <t>VASINFRA</t>
  </si>
  <si>
    <t>Motilal Oswal S&amp;P BSE Enhanced Value ETF</t>
  </si>
  <si>
    <t>MOVALUE</t>
  </si>
  <si>
    <t>ADITYA BSL Nifty 200 Momentum 30 ETF</t>
  </si>
  <si>
    <t>MOMENTUM</t>
  </si>
  <si>
    <t>Olympic Cards Ltd</t>
  </si>
  <si>
    <t>OLPCL</t>
  </si>
  <si>
    <t>Gratex Industries Ltd</t>
  </si>
  <si>
    <t>GRATEXI</t>
  </si>
  <si>
    <t>Prashant India Ltd</t>
  </si>
  <si>
    <t>PRSNTIN</t>
  </si>
  <si>
    <t>Suryo Foods and Industries Ltd</t>
  </si>
  <si>
    <t>SURFI</t>
  </si>
  <si>
    <t>Integrated Proteins Ltd</t>
  </si>
  <si>
    <t>INTEGFD</t>
  </si>
  <si>
    <t>Coral Newsprints Ltd</t>
  </si>
  <si>
    <t>CORNE</t>
  </si>
  <si>
    <t>Looks Health Services Ltd</t>
  </si>
  <si>
    <t>LOOKS</t>
  </si>
  <si>
    <t>Classic Leasing &amp; Finance Ltd</t>
  </si>
  <si>
    <t>CLFL</t>
  </si>
  <si>
    <t>Raghunath International Ltd</t>
  </si>
  <si>
    <t>RAGHUNAT</t>
  </si>
  <si>
    <t>Ramasigns Industries Ltd</t>
  </si>
  <si>
    <t>RAMASIGNS</t>
  </si>
  <si>
    <t>Patidar Buildcon Ltd</t>
  </si>
  <si>
    <t>PATIDAR</t>
  </si>
  <si>
    <t>Chandrima Mercantiles Ltd</t>
  </si>
  <si>
    <t>CHANDRIMA</t>
  </si>
  <si>
    <t>Nutech Global Ltd</t>
  </si>
  <si>
    <t>NUTECGLOB</t>
  </si>
  <si>
    <t>Mahalaxmi Seamless Ltd</t>
  </si>
  <si>
    <t>MAHALXSE</t>
  </si>
  <si>
    <t>Space Incubatrics Technologies Ltd</t>
  </si>
  <si>
    <t>SPACEINCUBA</t>
  </si>
  <si>
    <t>Shamrock Industrial Company Ltd</t>
  </si>
  <si>
    <t>SHAMROIN</t>
  </si>
  <si>
    <t>Pankaj Polymers Ltd</t>
  </si>
  <si>
    <t>PANKAJPO</t>
  </si>
  <si>
    <t>Nihar Info Global Ltd</t>
  </si>
  <si>
    <t>NIHARINF</t>
  </si>
  <si>
    <t>Jayabharat Credit Ltd</t>
  </si>
  <si>
    <t>JAYBHCR</t>
  </si>
  <si>
    <t>Sikozy Realtors Ltd</t>
  </si>
  <si>
    <t>SIKOZY</t>
  </si>
  <si>
    <t>Konndor Industries Ltd</t>
  </si>
  <si>
    <t>KONNDOR</t>
  </si>
  <si>
    <t>Mercury Trade Links Ltd</t>
  </si>
  <si>
    <t>MERCTRD</t>
  </si>
  <si>
    <t>Navoday Enterprises Ltd</t>
  </si>
  <si>
    <t>NAVODAYENT</t>
  </si>
  <si>
    <t>Ganon Products Ltd</t>
  </si>
  <si>
    <t>GANONPRO</t>
  </si>
  <si>
    <t>Voltaire Leasing and Finance Ltd</t>
  </si>
  <si>
    <t>VOLLF</t>
  </si>
  <si>
    <t>Quintegra Solutions Ltd</t>
  </si>
  <si>
    <t>QUINTEGRA</t>
  </si>
  <si>
    <t>Vardhman Concrete Ltd</t>
  </si>
  <si>
    <t>VARDHMAN</t>
  </si>
  <si>
    <t>Motilal Oswal S&amp;P BSE Quality ETF</t>
  </si>
  <si>
    <t>MOQUALITY</t>
  </si>
  <si>
    <t>Sree Jayalakshmi Autospin Ltd</t>
  </si>
  <si>
    <t>SREEJAYA</t>
  </si>
  <si>
    <t>Aditya Ispat Ltd</t>
  </si>
  <si>
    <t>ADITYA</t>
  </si>
  <si>
    <t>Motilal Oswal S&amp;P BSE Healthcare ETF</t>
  </si>
  <si>
    <t>MOHEALTH</t>
  </si>
  <si>
    <t>Aadi Industries Ltd</t>
  </si>
  <si>
    <t>AADIIND</t>
  </si>
  <si>
    <t>Typhoon Financial Services Ltd</t>
  </si>
  <si>
    <t>TFSL</t>
  </si>
  <si>
    <t>Shyama Infosys Ltd</t>
  </si>
  <si>
    <t>SHYAMAINFO</t>
  </si>
  <si>
    <t>HDFC Nifty100 Low Volatility 30 ETF</t>
  </si>
  <si>
    <t>HDFCLOWVOL</t>
  </si>
  <si>
    <t>Explicit Finance Ltd</t>
  </si>
  <si>
    <t>EXPLICITFIN</t>
  </si>
  <si>
    <t>Pacheli Industrial Finance Ltd</t>
  </si>
  <si>
    <t>PIFL</t>
  </si>
  <si>
    <t>Athena Constructions Ltd</t>
  </si>
  <si>
    <t>ATHCON</t>
  </si>
  <si>
    <t>Quantum Digital Vision (India) Ltd</t>
  </si>
  <si>
    <t>QUANTDIA</t>
  </si>
  <si>
    <t>Pradip Overseas Ltd</t>
  </si>
  <si>
    <t>PRADIP</t>
  </si>
  <si>
    <t>Brijlaxmi Leasing &amp; Finance Ltd</t>
  </si>
  <si>
    <t>BRIJLEAS</t>
  </si>
  <si>
    <t>Penta Gold Ltd</t>
  </si>
  <si>
    <t>PENTAGOLD</t>
  </si>
  <si>
    <t>Unitech International Ltd</t>
  </si>
  <si>
    <t>UNITINT</t>
  </si>
  <si>
    <t>Mega Nirman &amp; Industries Ltd</t>
  </si>
  <si>
    <t>MNIL</t>
  </si>
  <si>
    <t>Svarnim Trade Udyog Ltd</t>
  </si>
  <si>
    <t>SNIM</t>
  </si>
  <si>
    <t>Saffron Industries Ltd</t>
  </si>
  <si>
    <t>SAFFRON</t>
  </si>
  <si>
    <t>Kuber Udyog Ltd</t>
  </si>
  <si>
    <t>KUBERJI</t>
  </si>
  <si>
    <t>Corporate Merchant Bankers Ltd</t>
  </si>
  <si>
    <t>CMBL</t>
  </si>
  <si>
    <t>Afloat Enterprises Ltd</t>
  </si>
  <si>
    <t>ADISHAKTI</t>
  </si>
  <si>
    <t>52 Weeks Entertainment Ltd</t>
  </si>
  <si>
    <t>SHAQUAK</t>
  </si>
  <si>
    <t>Kotak Nifty MNC ETF</t>
  </si>
  <si>
    <t>MNC</t>
  </si>
  <si>
    <t>P M Telelinnks Ltd</t>
  </si>
  <si>
    <t>PMTELELIN</t>
  </si>
  <si>
    <t>Garodia Chemicals Ltd</t>
  </si>
  <si>
    <t>GARODCH</t>
  </si>
  <si>
    <t>Relic Technologies Ltd</t>
  </si>
  <si>
    <t>RELICTEC</t>
  </si>
  <si>
    <t>Vallabh Steels Ltd</t>
  </si>
  <si>
    <t>VALLABHSQ</t>
  </si>
  <si>
    <t>Kotak Nifty India Consumption ETF</t>
  </si>
  <si>
    <t>CONS</t>
  </si>
  <si>
    <t>Sungold Capital Ltd</t>
  </si>
  <si>
    <t>SUNGOLD</t>
  </si>
  <si>
    <t>Ontic Finserve Ltd</t>
  </si>
  <si>
    <t>ONTIC</t>
  </si>
  <si>
    <t>ADITYA BSL Nifty 200 Quality 30 ETF</t>
  </si>
  <si>
    <t>NIFTYQLITY</t>
  </si>
  <si>
    <t>Aananda Lakshmi Spinning Mills Ltd</t>
  </si>
  <si>
    <t>AANANDALAK</t>
  </si>
  <si>
    <t>Bharatiya Global Infomedia Ltd</t>
  </si>
  <si>
    <t>BGLOBAL</t>
  </si>
  <si>
    <t>Ishaan Infrastructures and Shelters Ltd</t>
  </si>
  <si>
    <t>IISL</t>
  </si>
  <si>
    <t>Williamson Financial Services Ltd</t>
  </si>
  <si>
    <t>WILLIMFI</t>
  </si>
  <si>
    <t>Sunraj Diamond Exports Ltd</t>
  </si>
  <si>
    <t>SUNRAJDI</t>
  </si>
  <si>
    <t>Simplex Papers Ltd</t>
  </si>
  <si>
    <t>SIMPLXPAP</t>
  </si>
  <si>
    <t>Scintilla Commercial &amp; Credit Ltd</t>
  </si>
  <si>
    <t>SCC</t>
  </si>
  <si>
    <t>Universal Arts Ltd</t>
  </si>
  <si>
    <t>UNIVARTS</t>
  </si>
  <si>
    <t>Epsom Properties Ltd</t>
  </si>
  <si>
    <t>EPSOMPRO</t>
  </si>
  <si>
    <t>Mahasagar Travels Ltd</t>
  </si>
  <si>
    <t>MHSGRMS</t>
  </si>
  <si>
    <t>Asia Capital Ltd</t>
  </si>
  <si>
    <t>ASIACAP</t>
  </si>
  <si>
    <t>GCM Commodity &amp; Derivatives Ltd</t>
  </si>
  <si>
    <t>GCMCOMM</t>
  </si>
  <si>
    <t>Sashwat Technocrats Ltd</t>
  </si>
  <si>
    <t>SASHWAT</t>
  </si>
  <si>
    <t>Galada Finance Ltd</t>
  </si>
  <si>
    <t>GALADAFIN</t>
  </si>
  <si>
    <t>JMG Corporation Ltd</t>
  </si>
  <si>
    <t>JMGCORP</t>
  </si>
  <si>
    <t>SW Investments Ltd</t>
  </si>
  <si>
    <t>SW1</t>
  </si>
  <si>
    <t>Cindrella Financial Services Ltd</t>
  </si>
  <si>
    <t>CINDRELL</t>
  </si>
  <si>
    <t>Shantai Industries Ltd</t>
  </si>
  <si>
    <t>SHANTAI</t>
  </si>
  <si>
    <t>Mayur Floorings Ltd</t>
  </si>
  <si>
    <t>MAYURFL</t>
  </si>
  <si>
    <t>Khyati Multimedia Entertainment Ltd</t>
  </si>
  <si>
    <t>KHYATI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</si>
  <si>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</si>
  <si>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</si>
  <si>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</si>
  <si>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</si>
  <si>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</si>
  <si>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</si>
  <si>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Superior Finlease Ltd</t>
  </si>
  <si>
    <t>SUPERIOR</t>
  </si>
  <si>
    <t>Ken Financial Services Ltd</t>
  </si>
  <si>
    <t>KENFIN</t>
  </si>
  <si>
    <t>Padmalaya Telefilms Ltd</t>
  </si>
  <si>
    <t>PADMALAYAT</t>
  </si>
  <si>
    <t>Mideast Portfolio Management Ltd</t>
  </si>
  <si>
    <t>MIDEASTP</t>
  </si>
  <si>
    <t>Datiware Maritime Infra Ltd</t>
  </si>
  <si>
    <t>DATIWARE</t>
  </si>
  <si>
    <t>Multipurpose Trading and Agencies Ltd</t>
  </si>
  <si>
    <t>ZMULTIPU</t>
  </si>
  <si>
    <t>Hanman Fit Ltd</t>
  </si>
  <si>
    <t>HANMAN</t>
  </si>
  <si>
    <t>Siddheswari Garments Ltd</t>
  </si>
  <si>
    <t>SIDDHEGA</t>
  </si>
  <si>
    <t>Pro Clb Global Ltd</t>
  </si>
  <si>
    <t>PROCLB</t>
  </si>
  <si>
    <t>Lead Financial Services Ltd</t>
  </si>
  <si>
    <t>LEADFIN</t>
  </si>
  <si>
    <t>Ortel Communications Ltd</t>
  </si>
  <si>
    <t>ORTEL</t>
  </si>
  <si>
    <t>IMP Powers Ltd</t>
  </si>
  <si>
    <t>INDLMETER</t>
  </si>
  <si>
    <t>Ekam Leasing and Finance Co Ltd</t>
  </si>
  <si>
    <t>EKAMLEA</t>
  </si>
  <si>
    <t>AVI Polymers Ltd</t>
  </si>
  <si>
    <t>AVI</t>
  </si>
  <si>
    <t>Ambitious Plastomac Company Ltd</t>
  </si>
  <si>
    <t>AMBIT</t>
  </si>
  <si>
    <t>Checkpoint Trends Ltd</t>
  </si>
  <si>
    <t>CHECKPOINT</t>
  </si>
  <si>
    <t>Jyothi Infraventures Ltd</t>
  </si>
  <si>
    <t>JYOTHI</t>
  </si>
  <si>
    <t>Jalan Transolutions (India) Ltd</t>
  </si>
  <si>
    <t>JALAN</t>
  </si>
  <si>
    <t>Atharv Enterprises Ltd</t>
  </si>
  <si>
    <t>ATHARVENT</t>
  </si>
  <si>
    <t>Amerise Biosciences Ltd</t>
  </si>
  <si>
    <t>AMERISE</t>
  </si>
  <si>
    <t>Elango Industries Ltd</t>
  </si>
  <si>
    <t>ELANGO</t>
  </si>
  <si>
    <t>Futuristic Securities Ltd</t>
  </si>
  <si>
    <t>FUTURSEC</t>
  </si>
  <si>
    <t>Ashoka Refineries Ltd</t>
  </si>
  <si>
    <t>ASHOKRE</t>
  </si>
  <si>
    <t>Desh Rakshak Aushdhalaya Ltd</t>
  </si>
  <si>
    <t>DESHRAK</t>
  </si>
  <si>
    <t>Gyan Developers and Builders Ltd</t>
  </si>
  <si>
    <t>GYANDEV</t>
  </si>
  <si>
    <t>S K S Textiles Ltd</t>
  </si>
  <si>
    <t>SKSTEXTILE</t>
  </si>
  <si>
    <t>Manipal Finance Corp Ltd</t>
  </si>
  <si>
    <t>MNPLFIN</t>
  </si>
  <si>
    <t>Crimson Metal Engineering Company Ltd</t>
  </si>
  <si>
    <t>CRIMSON</t>
  </si>
  <si>
    <t>Aarcon Facilities Ltd</t>
  </si>
  <si>
    <t>RBGUPTA</t>
  </si>
  <si>
    <t>Mahaveer Infoway Ltd</t>
  </si>
  <si>
    <t>MINFY</t>
  </si>
  <si>
    <t>Richa Industries Ltd</t>
  </si>
  <si>
    <t>RICHAIND</t>
  </si>
  <si>
    <t>Rajkot Investment Trust Ltd</t>
  </si>
  <si>
    <t>RAJKOTINV</t>
  </si>
  <si>
    <t>Oscar Global Ltd</t>
  </si>
  <si>
    <t>OSCARGLO</t>
  </si>
  <si>
    <t>Purple Entertainment Ltd</t>
  </si>
  <si>
    <t>PURPLE</t>
  </si>
  <si>
    <t>Innocorp Ltd</t>
  </si>
  <si>
    <t>INNOCORP</t>
  </si>
  <si>
    <t>Dharani Finance Ltd</t>
  </si>
  <si>
    <t>DHARFIN</t>
  </si>
  <si>
    <t>Encode Packaging India Ltd</t>
  </si>
  <si>
    <t>ENCODE</t>
  </si>
  <si>
    <t>Gravity (India) Ltd</t>
  </si>
  <si>
    <t>GRAVITY</t>
  </si>
  <si>
    <t>Kaarya Facilities &amp; Services Ltd</t>
  </si>
  <si>
    <t>KAARYAFSL</t>
  </si>
  <si>
    <t>Shelter Infra Projects Ltd</t>
  </si>
  <si>
    <t>SIPL</t>
  </si>
  <si>
    <t>Gangotri Textiles Ltd</t>
  </si>
  <si>
    <t>GANGOTRI</t>
  </si>
  <si>
    <t>Jauss Polymers Ltd</t>
  </si>
  <si>
    <t>JAUSPOL</t>
  </si>
  <si>
    <t>T Spiritual World Ltd</t>
  </si>
  <si>
    <t>TSPIRITUAL</t>
  </si>
  <si>
    <t>Manor Estates and Industries Ltd</t>
  </si>
  <si>
    <t>KARANWO</t>
  </si>
  <si>
    <t>Capricorn Systems Global Solutions Ltd</t>
  </si>
  <si>
    <t>CAPRICORN</t>
  </si>
  <si>
    <t>Pioneer Agro Extracts Ltd</t>
  </si>
  <si>
    <t>PIONAGR</t>
  </si>
  <si>
    <t>EMA India Ltd</t>
  </si>
  <si>
    <t>EMAINDIA</t>
  </si>
  <si>
    <t>Adjia Technologies Ltd</t>
  </si>
  <si>
    <t>ADJIA</t>
  </si>
  <si>
    <t>Diksha Greens Ltd</t>
  </si>
  <si>
    <t>DGL</t>
  </si>
  <si>
    <t>Heera Ispat Ltd</t>
  </si>
  <si>
    <t>HEERAISP</t>
  </si>
  <si>
    <t>CKP Leisure Ltd</t>
  </si>
  <si>
    <t>CKPLEISURE</t>
  </si>
  <si>
    <t>Nippon India ETF Nifty 50 Shariah BeES</t>
  </si>
  <si>
    <t>SHARIABEES</t>
  </si>
  <si>
    <t>Priya Ltd</t>
  </si>
  <si>
    <t>PRIYALT</t>
  </si>
  <si>
    <t>Fraser and Co Ltd</t>
  </si>
  <si>
    <t>FRASER</t>
  </si>
  <si>
    <t>Filmcity Media Ltd</t>
  </si>
  <si>
    <t>FILME</t>
  </si>
  <si>
    <t>High Street Filatex Ltd</t>
  </si>
  <si>
    <t>HIGHSTREE</t>
  </si>
  <si>
    <t>Pagaria Energy Ltd</t>
  </si>
  <si>
    <t>WOMENNET</t>
  </si>
  <si>
    <t>Shiva Suitings Ltd</t>
  </si>
  <si>
    <t>SHVSUIT</t>
  </si>
  <si>
    <t>Padmanabh Industries Ltd</t>
  </si>
  <si>
    <t>PADMAIND</t>
  </si>
  <si>
    <t>Abhishek Infraventures Ltd</t>
  </si>
  <si>
    <t>ABHIINFRA</t>
  </si>
  <si>
    <t>Krishna Filament Industries Ltd</t>
  </si>
  <si>
    <t>KRIFILIND</t>
  </si>
  <si>
    <t>SS Infrastructure Development Consultants Ltd</t>
  </si>
  <si>
    <t>SSINFRA</t>
  </si>
  <si>
    <t>Regency Trust Ltd</t>
  </si>
  <si>
    <t>REGTRUS</t>
  </si>
  <si>
    <t>Gopal Iron and Steels Company (Gujarat) Ltd</t>
  </si>
  <si>
    <t>GOPAIST</t>
  </si>
  <si>
    <t>Autoriders International Ltd</t>
  </si>
  <si>
    <t>AUTOINT</t>
  </si>
  <si>
    <t>Hemo Organic Ltd</t>
  </si>
  <si>
    <t>HEMORGANIC</t>
  </si>
  <si>
    <t>Spectra Industries Ltd</t>
  </si>
  <si>
    <t>SPECTRA</t>
  </si>
  <si>
    <t>Kiran Syntex Ltd</t>
  </si>
  <si>
    <t>KIRANSY-B</t>
  </si>
  <si>
    <t>Jumbo Bag Ltd</t>
  </si>
  <si>
    <t>JUMBO</t>
  </si>
  <si>
    <t>Vasa Retail and Overseas Ltd</t>
  </si>
  <si>
    <t>VASA</t>
  </si>
  <si>
    <t>Systematix Securities Ltd</t>
  </si>
  <si>
    <t>SYTIXSE</t>
  </si>
  <si>
    <t>R R Securities Ltd</t>
  </si>
  <si>
    <t>RRSECUR</t>
  </si>
  <si>
    <t>CMM Infraprojects Ltd</t>
  </si>
  <si>
    <t>CMMIPL</t>
  </si>
  <si>
    <t>Edelweiss Nifty 50 ETF</t>
  </si>
  <si>
    <t>NIFTYEES</t>
  </si>
  <si>
    <t>Hi-Klass Trading and Investment Ltd</t>
  </si>
  <si>
    <t>HIKLASS</t>
  </si>
  <si>
    <t>Tridev Infraestates Ltd</t>
  </si>
  <si>
    <t>ASHUTPM</t>
  </si>
  <si>
    <t>MFS Intercorp Ltd</t>
  </si>
  <si>
    <t>MFSINTRCRP</t>
  </si>
  <si>
    <t>Eureka Industries Ltd</t>
  </si>
  <si>
    <t>EUREKAI</t>
  </si>
  <si>
    <t>Adarsh Mercantile Ltd</t>
  </si>
  <si>
    <t>ADARSH</t>
  </si>
  <si>
    <t>IEC Education Ltd</t>
  </si>
  <si>
    <t>IECEDU</t>
  </si>
  <si>
    <t>Invesco India Nifty 50 ETF</t>
  </si>
  <si>
    <t>IVZINNIFTY</t>
  </si>
  <si>
    <t>City Online Services Ltd</t>
  </si>
  <si>
    <t>CITYONLINE</t>
  </si>
  <si>
    <t>Radhagobind Commercial Ltd</t>
  </si>
  <si>
    <t>RCL</t>
  </si>
  <si>
    <t>Ahimsa Industries Ltd</t>
  </si>
  <si>
    <t>AHIMSA</t>
  </si>
  <si>
    <t>Arcee Industries Ltd</t>
  </si>
  <si>
    <t>ARCEEIN</t>
  </si>
  <si>
    <t>Kuberan Global Edu Solutions Ltd</t>
  </si>
  <si>
    <t>KGES</t>
  </si>
  <si>
    <t>SSPN Finance Ltd</t>
  </si>
  <si>
    <t>SSPNFIN</t>
  </si>
  <si>
    <t>Nippon India ETF Nifty Dividend Opportunities 50</t>
  </si>
  <si>
    <t>DIVOPPBEES</t>
  </si>
  <si>
    <t>Natura Hue Chem Ltd</t>
  </si>
  <si>
    <t>NATHUEC</t>
  </si>
  <si>
    <t>Shri Kalyan Holdings Ltd</t>
  </si>
  <si>
    <t>SHKALYN</t>
  </si>
  <si>
    <t>Saptak Chem and Business Ltd</t>
  </si>
  <si>
    <t>SCBL</t>
  </si>
  <si>
    <t>SBL Infratech Ltd</t>
  </si>
  <si>
    <t>SBLI</t>
  </si>
  <si>
    <t>Decorous Investment and Trading Co Ltd</t>
  </si>
  <si>
    <t>DITCO</t>
  </si>
  <si>
    <t>Capfin India Ltd</t>
  </si>
  <si>
    <t>CAPFIN</t>
  </si>
  <si>
    <t>Kovalam Investment and Trading Co Ltd</t>
  </si>
  <si>
    <t>ZKOVALIN</t>
  </si>
  <si>
    <t>Source Industries (India) Ltd</t>
  </si>
  <si>
    <t>SOURCEIND</t>
  </si>
  <si>
    <t>S R Industries Ltd</t>
  </si>
  <si>
    <t>SRIND</t>
  </si>
  <si>
    <t>People's Investment Ltd</t>
  </si>
  <si>
    <t>PEOPLIN</t>
  </si>
  <si>
    <t>Thakkers Group Limited</t>
  </si>
  <si>
    <t>THAKKERS</t>
  </si>
  <si>
    <t>Gleam Fabmat Ltd</t>
  </si>
  <si>
    <t>GLEAM</t>
  </si>
  <si>
    <t>Tiaan Consumer Ltd</t>
  </si>
  <si>
    <t>TIAANC</t>
  </si>
  <si>
    <t>AAR Shyam India Investment Company Ltd</t>
  </si>
  <si>
    <t>AARSHYAM</t>
  </si>
  <si>
    <t>IDFC Nifty 50 ETF</t>
  </si>
  <si>
    <t>IDFNIFTYET</t>
  </si>
  <si>
    <t>Rajvir Industries Ltd</t>
  </si>
  <si>
    <t>RAJVIR</t>
  </si>
  <si>
    <t>Nikki Global Finance Ltd</t>
  </si>
  <si>
    <t>NIKKIGL</t>
  </si>
  <si>
    <t>SPV Global Trading Ltd</t>
  </si>
  <si>
    <t>SPVGLOBAL</t>
  </si>
  <si>
    <t>SVA India Ltd</t>
  </si>
  <si>
    <t>SVAINDIA</t>
  </si>
  <si>
    <t>Bansisons Tea Industries Ltd</t>
  </si>
  <si>
    <t>BANSTEA</t>
  </si>
  <si>
    <t>JLA Infraville Shoppers Ltd</t>
  </si>
  <si>
    <t>JSHL</t>
  </si>
  <si>
    <t>Shivansh Finserve Ltd</t>
  </si>
  <si>
    <t>SHIVA</t>
  </si>
  <si>
    <t>Kanel Industries Ltd</t>
  </si>
  <si>
    <t>KANELIND</t>
  </si>
  <si>
    <t>Euro Asia Exports Ltd</t>
  </si>
  <si>
    <t>EUROASIA</t>
  </si>
  <si>
    <t>G D L Leasing and Finance Ltd</t>
  </si>
  <si>
    <t>GDLLEAS</t>
  </si>
  <si>
    <t>Gaekwar Mills Ltd</t>
  </si>
  <si>
    <t>ZGAEKWAR</t>
  </si>
  <si>
    <t>Tricom Fruit Products Ltd</t>
  </si>
  <si>
    <t>TRICOMFRU</t>
  </si>
  <si>
    <t>Jaihind Projects Ltd</t>
  </si>
  <si>
    <t>JAIHINDPRO</t>
  </si>
  <si>
    <t>Anand Projects Ltd</t>
  </si>
  <si>
    <t>ANANDPROJ</t>
  </si>
  <si>
    <t>Hindusthan Udyog Ltd</t>
  </si>
  <si>
    <t>ZHINUDYP</t>
  </si>
  <si>
    <t>Transglobe Foods Ltd</t>
  </si>
  <si>
    <t>TRANSFD</t>
  </si>
  <si>
    <t>M Lakhamsi Industries Ltd</t>
  </si>
  <si>
    <t>MLINDLTD</t>
  </si>
  <si>
    <t>Motilal Oswal Nifty 200 Momentum 30 ETF</t>
  </si>
  <si>
    <t>MOMOMENTUM</t>
  </si>
  <si>
    <t>Pasupati Fincap Ltd</t>
  </si>
  <si>
    <t>PASUFIN</t>
  </si>
  <si>
    <t>Brilliant Portfolios Ltd</t>
  </si>
  <si>
    <t>BRIPORT</t>
  </si>
  <si>
    <t>Goldcoin Health Foods Ltd</t>
  </si>
  <si>
    <t>GOLDCOINHF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</si>
  <si>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</si>
  <si>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</si>
  <si>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</si>
  <si>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</si>
  <si>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</si>
  <si>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</si>
  <si>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</si>
  <si>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</si>
  <si>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</si>
  <si>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</si>
  <si>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Stellant Securities (India) Ltd</t>
  </si>
  <si>
    <t>STELLANT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</si>
  <si>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</si>
  <si>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</si>
  <si>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</si>
  <si>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</si>
  <si>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</si>
  <si>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</si>
  <si>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</si>
  <si>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</si>
  <si>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</si>
  <si>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</si>
  <si>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</si>
  <si>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</si>
  <si>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</si>
  <si>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</si>
  <si>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</si>
  <si>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</si>
  <si>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</si>
  <si>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</si>
  <si>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</si>
  <si>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</si>
  <si>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</si>
  <si>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</si>
  <si>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</si>
  <si>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</si>
  <si>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</si>
  <si>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</si>
  <si>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</si>
  <si>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</si>
  <si>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</si>
  <si>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</si>
  <si>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</si>
  <si>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</si>
  <si>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</si>
  <si>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</si>
  <si>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</si>
  <si>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</si>
  <si>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</si>
  <si>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</si>
  <si>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</si>
  <si>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</si>
  <si>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</si>
  <si>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</si>
  <si>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</si>
  <si>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</si>
  <si>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</si>
  <si>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</si>
  <si>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</si>
  <si>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</si>
  <si>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</si>
  <si>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</si>
  <si>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</si>
  <si>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</si>
  <si>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</si>
  <si>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</si>
  <si>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</si>
  <si>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</si>
  <si>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</si>
  <si>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</si>
  <si>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</si>
  <si>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</si>
  <si>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</si>
  <si>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</si>
  <si>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</si>
  <si>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</si>
  <si>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</si>
  <si>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</si>
  <si>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</si>
  <si>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</si>
  <si>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</si>
  <si>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</si>
  <si>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</si>
  <si>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</si>
  <si>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</si>
  <si>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</si>
  <si>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</si>
  <si>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</si>
  <si>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</si>
  <si>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</si>
  <si>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</si>
  <si>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</si>
  <si>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</si>
  <si>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</si>
  <si>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</si>
  <si>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</si>
  <si>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</si>
  <si>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</si>
  <si>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</si>
  <si>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</si>
  <si>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</si>
  <si>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</si>
  <si>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</si>
  <si>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</si>
  <si>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</si>
  <si>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</si>
  <si>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</si>
  <si>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</si>
  <si>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</si>
  <si>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</si>
  <si>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</si>
  <si>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</si>
  <si>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</si>
  <si>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</si>
  <si>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</si>
  <si>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</si>
  <si>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</si>
  <si>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</si>
  <si>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</si>
  <si>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</si>
  <si>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</si>
  <si>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</si>
  <si>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</si>
  <si>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</si>
  <si>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</si>
  <si>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</si>
  <si>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</si>
  <si>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</si>
  <si>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</si>
  <si>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</si>
  <si>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</si>
  <si>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</si>
  <si>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</si>
  <si>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</si>
  <si>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</si>
  <si>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</si>
  <si>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</si>
  <si>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</si>
  <si>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</si>
  <si>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</si>
  <si>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</si>
  <si>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</si>
  <si>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</si>
  <si>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</si>
  <si>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</si>
  <si>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</si>
  <si>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</si>
  <si>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</si>
  <si>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</si>
  <si>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</si>
  <si>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</si>
  <si>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</si>
  <si>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</si>
  <si>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</si>
  <si>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</si>
  <si>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</si>
  <si>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</si>
  <si>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</si>
  <si>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</si>
  <si>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</si>
  <si>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</si>
  <si>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</si>
  <si>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</si>
  <si>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</si>
  <si>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</si>
  <si>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</si>
  <si>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</si>
  <si>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</si>
  <si>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</si>
  <si>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</si>
  <si>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</si>
  <si>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</si>
  <si>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</si>
  <si>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</si>
  <si>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</si>
  <si>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</si>
  <si>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</si>
  <si>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</si>
  <si>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</si>
  <si>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</si>
  <si>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</si>
  <si>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</si>
  <si>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</si>
  <si>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</si>
  <si>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</si>
  <si>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</si>
  <si>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</si>
  <si>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</si>
  <si>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</si>
  <si>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</si>
  <si>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</si>
  <si>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</si>
  <si>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</si>
  <si>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</si>
  <si>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</si>
  <si>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</si>
  <si>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</si>
  <si>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</si>
  <si>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</si>
  <si>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</si>
  <si>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</si>
  <si>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</si>
  <si>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</si>
  <si>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</si>
  <si>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</si>
  <si>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</si>
  <si>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</si>
  <si>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</si>
  <si>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</si>
  <si>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</si>
  <si>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</si>
  <si>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</si>
  <si>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</si>
  <si>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</si>
  <si>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</si>
  <si>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</si>
  <si>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</si>
  <si>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</si>
  <si>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</si>
  <si>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</si>
  <si>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</si>
  <si>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</si>
  <si>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</si>
  <si>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</si>
  <si>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</si>
  <si>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</si>
  <si>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</si>
  <si>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</si>
  <si>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</si>
  <si>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</si>
  <si>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</si>
  <si>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</si>
  <si>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</si>
  <si>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</si>
  <si>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</si>
  <si>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</si>
  <si>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</si>
  <si>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</si>
  <si>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</si>
  <si>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</si>
  <si>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</si>
  <si>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</si>
  <si>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</si>
  <si>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</si>
  <si>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</si>
  <si>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</si>
  <si>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</si>
  <si>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</si>
  <si>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</si>
  <si>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</si>
  <si>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</si>
  <si>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</si>
  <si>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</si>
  <si>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</si>
  <si>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</si>
  <si>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</si>
  <si>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</si>
  <si>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</si>
  <si>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</si>
  <si>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</si>
  <si>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</si>
  <si>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</si>
  <si>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</si>
  <si>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</si>
  <si>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</si>
  <si>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</si>
  <si>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</si>
  <si>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</si>
  <si>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</si>
  <si>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</si>
  <si>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</si>
  <si>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</si>
  <si>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</si>
  <si>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</si>
  <si>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</si>
  <si>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</si>
  <si>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</si>
  <si>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</si>
  <si>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</si>
  <si>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</si>
  <si>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</si>
  <si>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</si>
  <si>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</si>
  <si>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</si>
  <si>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</si>
  <si>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</si>
  <si>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</si>
  <si>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</si>
  <si>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</si>
  <si>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</si>
  <si>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</si>
  <si>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</si>
  <si>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</si>
  <si>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</si>
  <si>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</si>
  <si>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</si>
  <si>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</si>
  <si>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</si>
  <si>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</si>
  <si>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</si>
  <si>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</si>
  <si>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</si>
  <si>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</si>
  <si>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</si>
  <si>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</si>
  <si>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</si>
  <si>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</si>
  <si>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</si>
  <si>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</si>
  <si>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</si>
  <si>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</si>
  <si>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</si>
  <si>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</si>
  <si>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</si>
  <si>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</si>
  <si>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</si>
  <si>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</si>
  <si>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</si>
  <si>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</si>
  <si>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</si>
  <si>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</si>
  <si>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</si>
  <si>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</si>
  <si>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</si>
  <si>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</si>
  <si>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</si>
  <si>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</si>
  <si>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</si>
  <si>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</si>
  <si>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</si>
  <si>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</si>
  <si>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</si>
  <si>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</si>
  <si>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</si>
  <si>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</si>
  <si>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</si>
  <si>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</si>
  <si>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</si>
  <si>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</si>
  <si>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</si>
  <si>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</si>
  <si>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</si>
  <si>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</si>
  <si>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</si>
  <si>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</si>
  <si>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</si>
  <si>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</si>
  <si>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</si>
  <si>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</si>
  <si>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</si>
  <si>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</si>
  <si>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</si>
  <si>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</si>
  <si>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</si>
  <si>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</si>
  <si>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</si>
  <si>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</si>
  <si>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</si>
  <si>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</si>
  <si>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</si>
  <si>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</si>
  <si>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</si>
  <si>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</si>
  <si>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</si>
  <si>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</si>
  <si>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</si>
  <si>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</si>
  <si>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</si>
  <si>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</si>
  <si>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</si>
  <si>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</si>
  <si>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</si>
  <si>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</si>
  <si>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</si>
  <si>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</si>
  <si>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</si>
  <si>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</si>
  <si>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</si>
  <si>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</si>
  <si>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</si>
  <si>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</si>
  <si>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</si>
  <si>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</si>
  <si>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</si>
  <si>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</si>
  <si>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</si>
  <si>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</si>
  <si>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</si>
  <si>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</si>
  <si>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</si>
  <si>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</si>
  <si>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</si>
  <si>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</si>
  <si>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</si>
  <si>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</si>
  <si>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</si>
  <si>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</si>
  <si>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</si>
  <si>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</si>
  <si>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</si>
  <si>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</si>
  <si>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</si>
  <si>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</si>
  <si>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</si>
  <si>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</si>
  <si>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</si>
  <si>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</si>
  <si>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</si>
  <si>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</si>
  <si>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</si>
  <si>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</si>
  <si>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</si>
  <si>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</si>
  <si>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</si>
  <si>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</si>
  <si>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</si>
  <si>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</si>
  <si>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</si>
  <si>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</si>
  <si>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</si>
  <si>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</si>
  <si>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</si>
  <si>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</si>
  <si>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</si>
  <si>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</si>
  <si>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</si>
  <si>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</si>
  <si>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</si>
  <si>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</si>
  <si>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</si>
  <si>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</si>
  <si>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</si>
  <si>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</si>
  <si>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</si>
  <si>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</si>
  <si>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</si>
  <si>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</si>
  <si>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</si>
  <si>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</si>
  <si>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</si>
  <si>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</si>
  <si>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</si>
  <si>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</si>
  <si>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</si>
  <si>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</si>
  <si>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</si>
  <si>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</si>
  <si>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</si>
  <si>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</si>
  <si>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</si>
  <si>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</si>
  <si>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</si>
  <si>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</si>
  <si>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</si>
  <si>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</si>
  <si>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</si>
  <si>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</si>
  <si>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</si>
  <si>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</si>
  <si>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</si>
  <si>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</si>
  <si>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</si>
  <si>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</si>
  <si>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</si>
  <si>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</si>
  <si>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</si>
  <si>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</si>
  <si>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</si>
  <si>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</si>
  <si>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</si>
  <si>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</si>
  <si>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</si>
  <si>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</si>
  <si>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</si>
  <si>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</si>
  <si>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</si>
  <si>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</si>
  <si>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</si>
  <si>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</si>
  <si>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</si>
  <si>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</si>
  <si>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Sahaj Solar Ltd</t>
  </si>
  <si>
    <t>SAHAJSOLAR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</si>
  <si>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</si>
  <si>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</si>
  <si>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</si>
  <si>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</si>
  <si>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</si>
  <si>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</si>
  <si>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</si>
  <si>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</si>
  <si>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</si>
  <si>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</si>
  <si>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</si>
  <si>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Construction Materials</t>
  </si>
  <si>
    <t>Capital Goods</t>
  </si>
  <si>
    <t>Consumer Services</t>
  </si>
  <si>
    <t>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</si>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</sst>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861D6-D70E-4DDF-9397-BD2A8901A04F}" name="Table3" displayName="Table3" ref="A1:Z122" totalsRowShown="0">
  <autoFilter ref="A1:Z122" xr:uid="{E27861D6-D70E-4DDF-9397-BD2A8901A04F}"/>
  <sortState xmlns:xlrd2="http://schemas.microsoft.com/office/spreadsheetml/2017/richdata2" ref="A2:Z122">
    <sortCondition ref="Z1:Z122"/>
  </sortState>
  <tableColumns count="26">
    <tableColumn id="1" xr3:uid="{87F0D556-1223-4DD3-B1B0-DF0B19D4611A}" name="Sub-Sector"/>
    <tableColumn id="2" xr3:uid="{B10F7E00-BBC8-4EB5-B400-FB8EC2402C56}" name="Count" dataDxfId="56">
      <calculatedColumnFormula>COUNTIFS(Table2[Sub-Sector],Table3[[#This Row],[Sub-Sector]])</calculatedColumnFormula>
    </tableColumn>
    <tableColumn id="3" xr3:uid="{4B9C31DE-3792-4100-AC2E-772EF4F099AC}" name="Uptrend" dataDxfId="55">
      <calculatedColumnFormula>COUNTIFS(Table2[Sub-Sector],Table3[[#This Row],[Sub-Sector]],Table2[Uptrend],"Uptrend")/Table3[[#This Row],[Count]]</calculatedColumnFormula>
    </tableColumn>
    <tableColumn id="4" xr3:uid="{76E4DBA5-C5C2-4697-8EC5-BCF68296369B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A565FDC1-3DF0-473A-B20B-A3EB42A2CE40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C1E19A82-E857-4AC0-AE70-544C726B8F55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249CEAD0-E45C-477E-9A65-633C1299912F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0A0CA755-A8D8-42A0-9658-EB930BC29E75}" name="RSI" dataDxfId="50">
      <calculatedColumnFormula>COUNTIFS(Table2[Sub-Sector],Table3[[#This Row],[Sub-Sector]],Table2[RSI Exponential â€“ 14D],"&gt;=50")/Table3[[#This Row],[Count]]</calculatedColumnFormula>
    </tableColumn>
    <tableColumn id="9" xr3:uid="{4199031C-9E17-4638-A242-17187D1E5566}" name="Relative Volume" dataDxfId="49">
      <calculatedColumnFormula>COUNTIFS(Table2[Sub-Sector],Table3[[#This Row],[Sub-Sector]],Table2[Relative Volume],"&gt;=1")/Table3[[#This Row],[Count]]</calculatedColumnFormula>
    </tableColumn>
    <tableColumn id="10" xr3:uid="{CBB2A6C0-1E8A-460C-AF16-FDB25CD298CD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14C1D8E7-0723-4951-A5F2-6449112B1158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F63143AF-5192-40E4-9095-E733E9E47619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6CC9B39D-794E-41AA-A82C-96758A32716E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0EB6BC04-9279-4455-BE7E-37D3C1D01F6E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BF9D4E6F-7C99-44ED-9352-6642170CC4EA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BAC57CB9-8BC7-47A1-8B46-09CD1D4EF8F5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5CD2B09E-8879-44EE-8799-958E55596988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A146D007-7DED-485A-9EAB-DF12C50C3660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1AB15BD9-FAA2-4692-A503-D3C6E250A333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CC96533A-28AB-47CD-848F-10C13BE0613C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6DD17DCA-8971-45B3-A1BD-EB34C3534DF0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4EDE325A-DB4A-4C5E-A887-A610442DFE89}" name="Sharpe Ratio" dataDxfId="36">
      <calculatedColumnFormula>COUNTIFS(Table2[Sub-Sector],Table3[[#This Row],[Sub-Sector]],Table2[Sharpe Ratio],"&gt;=0.10")/Table3[[#This Row],[Count]]</calculatedColumnFormula>
    </tableColumn>
    <tableColumn id="23" xr3:uid="{6D896F01-F162-4AF3-8827-11C5F95CF060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5AC6872B-2C6F-4BE4-862F-D85F58AE84D7}" name="Rank" dataDxfId="34">
      <calculatedColumnFormula>_xlfn.RANK.AVG(Table3[[#This Row],[Score]],Table3[Score],1)</calculatedColumnFormula>
    </tableColumn>
    <tableColumn id="25" xr3:uid="{2B4E369C-4E08-446D-B9C1-675A44B7C802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82A9C59D-536A-405E-8034-5F8DEF3E5971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84D0E-C2A0-448A-89E5-D7CA7554BFE5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49E61A46-FAED-499A-92BF-D5F6A5550620}" name="Name"/>
    <tableColumn id="2" xr3:uid="{8F258588-3356-4FEB-83DE-A47B0FF02D1D}" name="Ticker"/>
    <tableColumn id="3" xr3:uid="{E74953EE-87E9-403E-8FE5-DCD08527BC97}" name="Industry"/>
    <tableColumn id="4" xr3:uid="{AC65F162-B80A-4D1F-BC2E-AA9079A648AE}" name="Sub-Sector"/>
    <tableColumn id="5" xr3:uid="{E3DD74FC-41AB-43E0-9C8A-0121FD2C41DE}" name="Market Cap"/>
    <tableColumn id="6" xr3:uid="{0850E71B-B1E7-4ECE-AEE7-1E333747D1F1}" name="Close Price"/>
    <tableColumn id="7" xr3:uid="{71A171B9-D4CA-4B66-86EE-78A614211991}" name="1Y Return vs Nifty"/>
    <tableColumn id="18" xr3:uid="{D65FD214-4A1C-44D3-BB6D-A9612B64F310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0B3A089C-717B-4F1F-A4F5-257044B4D4EB}" name="1M Return vs Nifty"/>
    <tableColumn id="19" xr3:uid="{6A34E1A4-A40F-4BAE-A6C2-900A552F5C38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886E622C-6DC3-4F44-8386-8B1311532171}" name="6M Return vs Nifty"/>
    <tableColumn id="20" xr3:uid="{AA4AD6D2-B0FD-4FF8-9182-548DE568F312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D651DCF8-24CA-42FC-AF3F-5B9E4DCCE3F0}" name="1W Return vs Nifty"/>
    <tableColumn id="22" xr3:uid="{6351B8A7-240F-4EB6-9796-80C4E93250DF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205C6CE1-01BF-4E17-A9BC-12E0AC3ED0C2}" name="20D EMA" dataDxfId="27"/>
    <tableColumn id="11" xr3:uid="{D800EE60-4AC1-429D-8C11-15243FCBA97A}" name="50D EMA"/>
    <tableColumn id="12" xr3:uid="{83A29B83-F6DC-49FD-96BA-1068A1AA4B00}" name="200D EMA"/>
    <tableColumn id="13" xr3:uid="{53F36AEF-F5ED-479F-B4C8-6FEE4D63295C}" name="RSI Exponential â€“ 14D"/>
    <tableColumn id="25" xr3:uid="{BE64DDE9-D425-426B-9BEE-5DDAA2A50BFE}" name="% Price above 20 EMA" dataDxfId="26">
      <calculatedColumnFormula>(Table2[[#This Row],[Close Price]]-Table2[[#This Row],[20D EMA]])/Table2[[#This Row],[20D EMA]]</calculatedColumnFormula>
    </tableColumn>
    <tableColumn id="24" xr3:uid="{70E822E5-0259-4752-AF16-299F1A2313BC}" name="% Price above 50 EMA" dataDxfId="25">
      <calculatedColumnFormula>(Table2[[#This Row],[Close Price]]-Table2[[#This Row],[50D EMA]])/Table2[[#This Row],[50D EMA]]</calculatedColumnFormula>
    </tableColumn>
    <tableColumn id="23" xr3:uid="{22EBCEDC-0A65-4B12-9D6E-0799361CA7E8}" name="% Price above 200 EMA" dataDxfId="24">
      <calculatedColumnFormula>(Table2[[#This Row],[Close Price]]-Table2[[#This Row],[200D EMA]])/Table2[[#This Row],[200D EMA]]</calculatedColumnFormula>
    </tableColumn>
    <tableColumn id="14" xr3:uid="{5A37E417-814F-413B-8BA5-93BD5D27346F}" name="Relative Volume"/>
    <tableColumn id="37" xr3:uid="{7EDE67E5-E5AD-4FFA-B15C-0F9631FCB048}" name="Day Low" dataDxfId="23"/>
    <tableColumn id="36" xr3:uid="{F6CBF3A5-2DC3-40B3-B56A-07A461D65641}" name="Day High" dataDxfId="22"/>
    <tableColumn id="35" xr3:uid="{332F1DA6-3067-42CF-BB39-1BA921BCA0B4}" name="Current Week Low" dataDxfId="21"/>
    <tableColumn id="34" xr3:uid="{CBA46241-071F-4D33-A041-5F3CCD3BC036}" name="Current Week High" dataDxfId="20"/>
    <tableColumn id="33" xr3:uid="{095C148A-7675-47AD-9C18-B46C9524126C}" name="Current Month Low" dataDxfId="19"/>
    <tableColumn id="32" xr3:uid="{B8321C4C-FD01-4A82-B559-D6FC12471162}" name="Current Month High" dataDxfId="18"/>
    <tableColumn id="31" xr3:uid="{7BB28693-500D-48A5-9319-94C0902E7366}" name="% Away From Day Low" dataDxfId="17">
      <calculatedColumnFormula>(Table2[[#This Row],[Close Price]]/Table2[[#This Row],[Day Low]])-1</calculatedColumnFormula>
    </tableColumn>
    <tableColumn id="30" xr3:uid="{10418658-0AAA-4DDB-9AB1-184CED19A069}" name="% Away From Day High" dataDxfId="16">
      <calculatedColumnFormula>(Table2[[#This Row],[Day High]]/Table2[[#This Row],[Close Price]])-1</calculatedColumnFormula>
    </tableColumn>
    <tableColumn id="29" xr3:uid="{EC97AD0E-728E-48E7-9D23-43784BC8F3E2}" name="% Away From Current Week Low" dataDxfId="15">
      <calculatedColumnFormula>(Table2[[#This Row],[Close Price]]/Table2[[#This Row],[Current Week Low]])-1</calculatedColumnFormula>
    </tableColumn>
    <tableColumn id="28" xr3:uid="{EDF8B335-E18C-40C9-9C80-6AF7EF390574}" name="% Away From Current Week High" dataDxfId="14">
      <calculatedColumnFormula>(Table2[[#This Row],[Current Week High]]/Table2[[#This Row],[Close Price]])-1</calculatedColumnFormula>
    </tableColumn>
    <tableColumn id="27" xr3:uid="{68A7F8EE-A2D5-436F-BBB6-0B0D3B87FF83}" name="% Away From Current Month Low" dataDxfId="13">
      <calculatedColumnFormula>(Table2[[#This Row],[Close Price]]/Table2[[#This Row],[Current Month Low]])-1</calculatedColumnFormula>
    </tableColumn>
    <tableColumn id="26" xr3:uid="{7773A130-6BBF-43A3-B1D2-46230CD4E7AD}" name="% Away From Current Month High" dataDxfId="12">
      <calculatedColumnFormula>(Table2[[#This Row],[Current Month High]]/Table2[[#This Row],[Close Price]])-1</calculatedColumnFormula>
    </tableColumn>
    <tableColumn id="15" xr3:uid="{8A90E8EF-B561-45D2-8290-117EEFF8FF50}" name="% Away From 52W High"/>
    <tableColumn id="16" xr3:uid="{626CC5DA-A6D0-4B6B-8AEF-A4A1797DF36F}" name="% Away From 52W Low"/>
    <tableColumn id="39" xr3:uid="{5912044D-EAC4-447C-B1D4-4C95D9CDFFBA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E33BE2EC-F3B1-4034-9F9A-23D1447FD9F8}" name="Relative Strength Sector Index" dataDxfId="10"/>
    <tableColumn id="42" xr3:uid="{FAED61B7-DFFA-494D-9894-0D5F441027DF}" name="Relative Strength Sector Index - Zone" dataDxfId="9"/>
    <tableColumn id="41" xr3:uid="{A948A29A-54C6-4288-9DE2-316C3EE42FA5}" name="Rate of Change" dataDxfId="8"/>
    <tableColumn id="40" xr3:uid="{21B1EF84-C043-4361-96CF-6DD071C3C2FD}" name="Rate of Change - Zone" dataDxfId="7"/>
    <tableColumn id="17" xr3:uid="{5D34AAEA-E599-47CF-8067-CF918F184FD5}" name="Sharpe Ratio"/>
    <tableColumn id="44" xr3:uid="{45CB7AEC-D9D8-464A-B7D9-F703C1DE602B}" name="Sharpe Ratio Z-Score" dataDxfId="6">
      <calculatedColumnFormula>(Table2[[#This Row],[Sharpe Ratio]]-AVERAGE(Table2[Sharpe Ratio]))/_xlfn.STDEV.P(Table2[Sharpe Ratio])</calculatedColumnFormula>
    </tableColumn>
    <tableColumn id="45" xr3:uid="{DE5F64AC-F332-4D08-ADDF-A344CDB28757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199E4C38-1786-4F9C-A913-07E8C3698304}" name="Rank 1Y" dataDxfId="4">
      <calculatedColumnFormula>_xlfn.RANK.AVG(Table2[[#This Row],[1Y Return vs Nifty Z-Score]],Table2[1Y Return vs Nifty Z-Score])</calculatedColumnFormula>
    </tableColumn>
    <tableColumn id="47" xr3:uid="{19343432-340B-468C-B74D-9F3552AE5747}" name="Rank 6M" dataDxfId="3">
      <calculatedColumnFormula>_xlfn.RANK.AVG(Table2[[#This Row],[6M Return vs Nifty Z-Score]],Table2[6M Return vs Nifty Z-Score])</calculatedColumnFormula>
    </tableColumn>
    <tableColumn id="48" xr3:uid="{B90DFA6E-3338-4FEE-B9A6-76AA588BA33A}" name="Rank Sharpe" dataDxfId="2">
      <calculatedColumnFormula>_xlfn.RANK.AVG(Table2[[#This Row],[Sharpe Ratio Z-Score]],Table2[Sharpe Ratio Z-Score])</calculatedColumnFormula>
    </tableColumn>
    <tableColumn id="49" xr3:uid="{D9C2CADF-E48C-41C1-855C-F51CB3A25BDB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705BC-5C2E-4D80-A281-1F831A76E3A8}" name="Table1" displayName="Table1" ref="A1:Q4993" totalsRowShown="0">
  <autoFilter ref="A1:Q4993" xr:uid="{033705BC-5C2E-4D80-A281-1F831A76E3A8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8B24F55-4A32-49FA-A82F-60D7D002214C}" name="Name"/>
    <tableColumn id="2" xr3:uid="{989B9A8D-8215-456C-B721-844F07D86305}" name="Ticker"/>
    <tableColumn id="17" xr3:uid="{8BEDBCA4-6CC4-467A-9CBB-C8B79A7CBD0D}" name="Industry" dataDxfId="0">
      <calculatedColumnFormula>IFERROR(VLOOKUP(Table1[[#This Row],[Ticker]],[1]!Table1[[Symbol]:[Industry]],2,FALSE),"-")</calculatedColumnFormula>
    </tableColumn>
    <tableColumn id="3" xr3:uid="{9DDAB5E4-3B98-4F0F-91C8-3F1926F7E105}" name="Sub-Sector"/>
    <tableColumn id="4" xr3:uid="{8C274F2F-6999-4FD6-A00E-3AD9759E5848}" name="Market Cap"/>
    <tableColumn id="5" xr3:uid="{1E27AAEF-B9A8-4DD8-B564-4E692D124A93}" name="Close Price"/>
    <tableColumn id="6" xr3:uid="{BF44A123-F53F-475E-BDDF-D3C84AE90856}" name="1Y Return vs Nifty"/>
    <tableColumn id="7" xr3:uid="{1FE098A4-FB46-42B7-A29A-26157F508FF6}" name="1M Return vs Nifty"/>
    <tableColumn id="8" xr3:uid="{903FF2E7-D06A-499F-9743-466F70EAF782}" name="6M Return vs Nifty"/>
    <tableColumn id="9" xr3:uid="{7F8AE933-8724-4A22-B9FE-43A86FD752DC}" name="1W Return vs Nifty"/>
    <tableColumn id="10" xr3:uid="{4524192F-7526-460C-8A38-8C16DA420819}" name="50D EMA"/>
    <tableColumn id="11" xr3:uid="{2C5C27B6-8B4D-466C-AF28-12423E70A324}" name="200D EMA"/>
    <tableColumn id="12" xr3:uid="{4CC93C01-ED42-4F7E-873A-640915B9BF72}" name="RSI Exponential â€“ 14D"/>
    <tableColumn id="13" xr3:uid="{95785B86-8EC4-4A18-BEF1-394D640A0ECA}" name="Relative Volume"/>
    <tableColumn id="14" xr3:uid="{B9DB7C59-1B4F-4C2E-AEBB-5D6C947D01C1}" name="% Away From 52W High"/>
    <tableColumn id="15" xr3:uid="{4924AA62-90C0-4CBF-9515-FE17EB609537}" name="% Away From 52W Low"/>
    <tableColumn id="16" xr3:uid="{4386634C-0764-4D27-8456-ED79B3EA9F84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12A2-1CEC-4C64-AF29-C69EC5FEE70D}">
  <dimension ref="A1:Z122"/>
  <sheetViews>
    <sheetView topLeftCell="P1" workbookViewId="0">
      <selection activeCell="Z1" sqref="Z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10198</v>
      </c>
      <c r="C1" t="s">
        <v>10184</v>
      </c>
      <c r="D1" t="s">
        <v>10199</v>
      </c>
      <c r="E1" t="s">
        <v>10200</v>
      </c>
      <c r="F1" t="s">
        <v>7</v>
      </c>
      <c r="G1" t="s">
        <v>5</v>
      </c>
      <c r="H1" t="s">
        <v>10201</v>
      </c>
      <c r="I1" t="s">
        <v>12</v>
      </c>
      <c r="J1" t="s">
        <v>10178</v>
      </c>
      <c r="K1" t="s">
        <v>10179</v>
      </c>
      <c r="L1" t="s">
        <v>10180</v>
      </c>
      <c r="M1" t="s">
        <v>10181</v>
      </c>
      <c r="N1" t="s">
        <v>10182</v>
      </c>
      <c r="O1" t="s">
        <v>10183</v>
      </c>
      <c r="P1" t="s">
        <v>13</v>
      </c>
      <c r="Q1" t="s">
        <v>14</v>
      </c>
      <c r="R1" t="s">
        <v>10202</v>
      </c>
      <c r="S1" t="s">
        <v>10170</v>
      </c>
      <c r="T1" t="s">
        <v>10171</v>
      </c>
      <c r="U1" t="s">
        <v>10188</v>
      </c>
      <c r="V1" t="s">
        <v>15</v>
      </c>
      <c r="W1" t="s">
        <v>10193</v>
      </c>
      <c r="X1" t="s">
        <v>10203</v>
      </c>
      <c r="Y1" t="s">
        <v>10204</v>
      </c>
      <c r="Z1" t="s">
        <v>10205</v>
      </c>
    </row>
    <row r="2" spans="1:26" x14ac:dyDescent="0.3">
      <c r="A2" t="s">
        <v>276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0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2" s="3">
        <f>_xlfn.RANK.AVG(Table3[[#This Row],[Score]],Table3[Score],1)</f>
        <v>7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46.5</v>
      </c>
      <c r="Z2" s="3">
        <f>_xlfn.RANK.AVG(Table3[[#This Row],[Score 2 ]],Table3[[Score 2 ]],1)</f>
        <v>1</v>
      </c>
    </row>
    <row r="3" spans="1:26" x14ac:dyDescent="0.3">
      <c r="A3" t="s">
        <v>54</v>
      </c>
      <c r="B3">
        <f>COUNTIFS(Table2[Sub-Sector],Table3[[#This Row],[Sub-Sector]])</f>
        <v>3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0.66666666666666663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0.66666666666666663</v>
      </c>
      <c r="M3" s="2">
        <f>COUNTIFS(Table2[Sub-Sector],Table3[[#This Row],[Sub-Sector]],Table2[% Away From Current Week High],"&lt;=0.05")/Table3[[#This Row],[Count]]</f>
        <v>0.66666666666666663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0.66666666666666663</v>
      </c>
      <c r="P3" s="2">
        <f>COUNTIFS(Table2[Sub-Sector],Table3[[#This Row],[Sub-Sector]],Table2[% Away From 52W High],"&lt;=10")/Table3[[#This Row],[Count]]</f>
        <v>0.66666666666666663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0.66666666666666663</v>
      </c>
      <c r="W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116.5</v>
      </c>
      <c r="X3" s="3">
        <f>_xlfn.RANK.AVG(Table3[[#This Row],[Score]],Table3[Score],1)</f>
        <v>1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84.5</v>
      </c>
      <c r="Z3" s="3">
        <f>_xlfn.RANK.AVG(Table3[[#This Row],[Score 2 ]],Table3[[Score 2 ]],1)</f>
        <v>2</v>
      </c>
    </row>
    <row r="4" spans="1:26" x14ac:dyDescent="0.3">
      <c r="A4" t="s">
        <v>111</v>
      </c>
      <c r="B4">
        <f>COUNTIFS(Table2[Sub-Sector],Table3[[#This Row],[Sub-Sector]])</f>
        <v>7</v>
      </c>
      <c r="C4" s="2">
        <f>COUNTIFS(Table2[Sub-Sector],Table3[[#This Row],[Sub-Sector]],Table2[Uptrend],"Uptrend")/Table3[[#This Row],[Count]]</f>
        <v>0.8571428571428571</v>
      </c>
      <c r="D4" s="2">
        <f>COUNTIFS(Table2[Sub-Sector],Table3[[#This Row],[Sub-Sector]],Table2[1W Return vs Nifty],"&gt;=5")/Table3[[#This Row],[Count]]</f>
        <v>0.14285714285714285</v>
      </c>
      <c r="E4" s="2">
        <f>COUNTIFS(Table2[Sub-Sector],Table3[[#This Row],[Sub-Sector]],Table2[1M Return vs Nifty],"&gt;=5")/Table3[[#This Row],[Count]]</f>
        <v>0.7142857142857143</v>
      </c>
      <c r="F4" s="2">
        <f>COUNTIFS(Table2[Sub-Sector],Table3[[#This Row],[Sub-Sector]],Table2[6M Return vs Nifty],"&gt;=10")/Table3[[#This Row],[Count]]</f>
        <v>0.8571428571428571</v>
      </c>
      <c r="G4" s="2">
        <f>COUNTIFS(Table2[Sub-Sector],Table3[[#This Row],[Sub-Sector]],Table2[1Y Return vs Nifty],"&gt;=10")/Table3[[#This Row],[Count]]</f>
        <v>0.8571428571428571</v>
      </c>
      <c r="H4" s="2">
        <f>COUNTIFS(Table2[Sub-Sector],Table3[[#This Row],[Sub-Sector]],Table2[RSI Exponential â€“ 14D],"&gt;=50")/Table3[[#This Row],[Count]]</f>
        <v>0.8571428571428571</v>
      </c>
      <c r="I4" s="2">
        <f>COUNTIFS(Table2[Sub-Sector],Table3[[#This Row],[Sub-Sector]],Table2[Relative Volume],"&gt;=1")/Table3[[#This Row],[Count]]</f>
        <v>0.5714285714285714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0.2857142857142857</v>
      </c>
      <c r="N4" s="2">
        <f>COUNTIFS(Table2[Sub-Sector],Table3[[#This Row],[Sub-Sector]],Table2[% Away From Current Month Low],"&gt;=0.05")/Table3[[#This Row],[Count]]</f>
        <v>0.8571428571428571</v>
      </c>
      <c r="O4" s="2">
        <f>COUNTIFS(Table2[Sub-Sector],Table3[[#This Row],[Sub-Sector]],Table2[% Away From Current Month High],"&lt;=0.05")/Table3[[#This Row],[Count]]</f>
        <v>0.14285714285714285</v>
      </c>
      <c r="P4" s="2">
        <f>COUNTIFS(Table2[Sub-Sector],Table3[[#This Row],[Sub-Sector]],Table2[% Away From 52W High],"&lt;=10")/Table3[[#This Row],[Count]]</f>
        <v>0.42857142857142855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0.8571428571428571</v>
      </c>
      <c r="S4" s="2">
        <f>COUNTIFS(Table2[Sub-Sector],Table3[[#This Row],[Sub-Sector]],Table2[% Price above 50 EMA],"&gt;=0")/Table3[[#This Row],[Count]]</f>
        <v>0.8571428571428571</v>
      </c>
      <c r="T4" s="2">
        <f>COUNTIFS(Table2[Sub-Sector],Table3[[#This Row],[Sub-Sector]],Table2[% Price above 200 EMA],"&gt;=0")/Table3[[#This Row],[Count]]</f>
        <v>0.8571428571428571</v>
      </c>
      <c r="U4" s="2">
        <f>COUNTIFS(Table2[Sub-Sector],Table3[[#This Row],[Sub-Sector]],Table2[Rate of Change - Zone],"Positive")/Table3[[#This Row],[Count]]</f>
        <v>0.8571428571428571</v>
      </c>
      <c r="V4" s="2">
        <f>COUNTIFS(Table2[Sub-Sector],Table3[[#This Row],[Sub-Sector]],Table2[Sharpe Ratio],"&gt;=0.10")/Table3[[#This Row],[Count]]</f>
        <v>0.8571428571428571</v>
      </c>
      <c r="W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201.5</v>
      </c>
      <c r="X4" s="3">
        <f>_xlfn.RANK.AVG(Table3[[#This Row],[Score]],Table3[Score],1)</f>
        <v>3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115.5</v>
      </c>
      <c r="Z4" s="3">
        <f>_xlfn.RANK.AVG(Table3[[#This Row],[Score 2 ]],Table3[[Score 2 ]],1)</f>
        <v>3</v>
      </c>
    </row>
    <row r="5" spans="1:26" x14ac:dyDescent="0.3">
      <c r="A5" t="s">
        <v>262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0.33333333333333331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0.33333333333333331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</v>
      </c>
      <c r="P5" s="2">
        <f>COUNTIFS(Table2[Sub-Sector],Table3[[#This Row],[Sub-Sector]],Table2[% Away From 52W High],"&lt;=10")/Table3[[#This Row],[Count]]</f>
        <v>0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222.5</v>
      </c>
      <c r="X5" s="3">
        <f>_xlfn.RANK.AVG(Table3[[#This Row],[Score]],Table3[Score],1)</f>
        <v>4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5" s="3">
        <f>_xlfn.RANK.AVG(Table3[[#This Row],[Score 2 ]],Table3[[Score 2 ]],1)</f>
        <v>4</v>
      </c>
    </row>
    <row r="6" spans="1:26" x14ac:dyDescent="0.3">
      <c r="A6" t="s">
        <v>83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0.66666666666666663</v>
      </c>
      <c r="F6" s="2">
        <f>COUNTIFS(Table2[Sub-Sector],Table3[[#This Row],[Sub-Sector]],Table2[6M Return vs Nifty],"&gt;=10")/Table3[[#This Row],[Count]]</f>
        <v>0.66666666666666663</v>
      </c>
      <c r="G6" s="2">
        <f>COUNTIFS(Table2[Sub-Sector],Table3[[#This Row],[Sub-Sector]],Table2[1Y Return vs Nifty],"&gt;=10")/Table3[[#This Row],[Count]]</f>
        <v>0.66666666666666663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0.66666666666666663</v>
      </c>
      <c r="J6" s="2">
        <f>COUNTIFS(Table2[Sub-Sector],Table3[[#This Row],[Sub-Sector]],Table2[% Away From Day Low],"&gt;=0.05")/Table3[[#This Row],[Count]]</f>
        <v>0.33333333333333331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0.33333333333333331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0.66666666666666663</v>
      </c>
      <c r="P6" s="2">
        <f>COUNTIFS(Table2[Sub-Sector],Table3[[#This Row],[Sub-Sector]],Table2[% Away From 52W High],"&lt;=10")/Table3[[#This Row],[Count]]</f>
        <v>0.66666666666666663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0.33333333333333331</v>
      </c>
      <c r="W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</v>
      </c>
      <c r="X6" s="3">
        <f>_xlfn.RANK.AVG(Table3[[#This Row],[Score]],Table3[Score],1)</f>
        <v>6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120.5</v>
      </c>
      <c r="Z6" s="3">
        <f>_xlfn.RANK.AVG(Table3[[#This Row],[Score 2 ]],Table3[[Score 2 ]],1)</f>
        <v>5</v>
      </c>
    </row>
    <row r="7" spans="1:26" x14ac:dyDescent="0.3">
      <c r="A7" t="s">
        <v>890</v>
      </c>
      <c r="B7">
        <f>COUNTIFS(Table2[Sub-Sector],Table3[[#This Row],[Sub-Sector]])</f>
        <v>2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0.5</v>
      </c>
      <c r="E7" s="2">
        <f>COUNTIFS(Table2[Sub-Sector],Table3[[#This Row],[Sub-Sector]],Table2[1M Return vs Nifty],"&gt;=5")/Table3[[#This Row],[Count]]</f>
        <v>0.5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0.5</v>
      </c>
      <c r="I7" s="2">
        <f>COUNTIFS(Table2[Sub-Sector],Table3[[#This Row],[Sub-Sector]],Table2[Relative Volume],"&gt;=1")/Table3[[#This Row],[Count]]</f>
        <v>0.5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0.5</v>
      </c>
      <c r="N7" s="2">
        <f>COUNTIFS(Table2[Sub-Sector],Table3[[#This Row],[Sub-Sector]],Table2[% Away From Current Month Low],"&gt;=0.05")/Table3[[#This Row],[Count]]</f>
        <v>0.5</v>
      </c>
      <c r="O7" s="2">
        <f>COUNTIFS(Table2[Sub-Sector],Table3[[#This Row],[Sub-Sector]],Table2[% Away From Current Month High],"&lt;=0.05")/Table3[[#This Row],[Count]]</f>
        <v>0</v>
      </c>
      <c r="P7" s="2">
        <f>COUNTIFS(Table2[Sub-Sector],Table3[[#This Row],[Sub-Sector]],Table2[% Away From 52W High],"&lt;=10")/Table3[[#This Row],[Count]]</f>
        <v>0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0.5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0.5</v>
      </c>
      <c r="V7" s="2">
        <f>COUNTIFS(Table2[Sub-Sector],Table3[[#This Row],[Sub-Sector]],Table2[Sharpe Ratio],"&gt;=0.10")/Table3[[#This Row],[Count]]</f>
        <v>1</v>
      </c>
      <c r="W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</v>
      </c>
      <c r="X7" s="3">
        <f>_xlfn.RANK.AVG(Table3[[#This Row],[Score]],Table3[Score],1)</f>
        <v>2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7" s="3">
        <f>_xlfn.RANK.AVG(Table3[[#This Row],[Score 2 ]],Table3[[Score 2 ]],1)</f>
        <v>6.5</v>
      </c>
    </row>
    <row r="8" spans="1:26" x14ac:dyDescent="0.3">
      <c r="A8" t="s">
        <v>330</v>
      </c>
      <c r="B8">
        <f>COUNTIFS(Table2[Sub-Sector],Table3[[#This Row],[Sub-Sector]])</f>
        <v>2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0.5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0.5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0.5</v>
      </c>
      <c r="N8" s="2">
        <f>COUNTIFS(Table2[Sub-Sector],Table3[[#This Row],[Sub-Sector]],Table2[% Away From Current Month Low],"&gt;=0.05")/Table3[[#This Row],[Count]]</f>
        <v>0.5</v>
      </c>
      <c r="O8" s="2">
        <f>COUNTIFS(Table2[Sub-Sector],Table3[[#This Row],[Sub-Sector]],Table2[% Away From Current Month High],"&lt;=0.05")/Table3[[#This Row],[Count]]</f>
        <v>0.5</v>
      </c>
      <c r="P8" s="2">
        <f>COUNTIFS(Table2[Sub-Sector],Table3[[#This Row],[Sub-Sector]],Table2[% Away From 52W High],"&lt;=10")/Table3[[#This Row],[Count]]</f>
        <v>0.5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0.5</v>
      </c>
      <c r="S8" s="2">
        <f>COUNTIFS(Table2[Sub-Sector],Table3[[#This Row],[Sub-Sector]],Table2[% Price above 50 EMA],"&gt;=0")/Table3[[#This Row],[Count]]</f>
        <v>0.5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0.5</v>
      </c>
      <c r="V8" s="2">
        <f>COUNTIFS(Table2[Sub-Sector],Table3[[#This Row],[Sub-Sector]],Table2[Sharpe Ratio],"&gt;=0.10")/Table3[[#This Row],[Count]]</f>
        <v>0.5</v>
      </c>
      <c r="W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258.5</v>
      </c>
      <c r="X8" s="3">
        <f>_xlfn.RANK.AVG(Table3[[#This Row],[Score]],Table3[Score],1)</f>
        <v>10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8" s="3">
        <f>_xlfn.RANK.AVG(Table3[[#This Row],[Score 2 ]],Table3[[Score 2 ]],1)</f>
        <v>6.5</v>
      </c>
    </row>
    <row r="9" spans="1:26" x14ac:dyDescent="0.3">
      <c r="A9" t="s">
        <v>18</v>
      </c>
      <c r="B9">
        <f>COUNTIFS(Table2[Sub-Sector],Table3[[#This Row],[Sub-Sector]])</f>
        <v>6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0.16666666666666666</v>
      </c>
      <c r="E9" s="2">
        <f>COUNTIFS(Table2[Sub-Sector],Table3[[#This Row],[Sub-Sector]],Table2[1M Return vs Nifty],"&gt;=5")/Table3[[#This Row],[Count]]</f>
        <v>0.16666666666666666</v>
      </c>
      <c r="F9" s="2">
        <f>COUNTIFS(Table2[Sub-Sector],Table3[[#This Row],[Sub-Sector]],Table2[6M Return vs Nifty],"&gt;=10")/Table3[[#This Row],[Count]]</f>
        <v>0.5</v>
      </c>
      <c r="G9" s="2">
        <f>COUNTIFS(Table2[Sub-Sector],Table3[[#This Row],[Sub-Sector]],Table2[1Y Return vs Nifty],"&gt;=10")/Table3[[#This Row],[Count]]</f>
        <v>0.83333333333333337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0.16666666666666666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0.16666666666666666</v>
      </c>
      <c r="M9" s="2">
        <f>COUNTIFS(Table2[Sub-Sector],Table3[[#This Row],[Sub-Sector]],Table2[% Away From Current Week High],"&lt;=0.05")/Table3[[#This Row],[Count]]</f>
        <v>0.83333333333333337</v>
      </c>
      <c r="N9" s="2">
        <f>COUNTIFS(Table2[Sub-Sector],Table3[[#This Row],[Sub-Sector]],Table2[% Away From Current Month Low],"&gt;=0.05")/Table3[[#This Row],[Count]]</f>
        <v>0.66666666666666663</v>
      </c>
      <c r="O9" s="2">
        <f>COUNTIFS(Table2[Sub-Sector],Table3[[#This Row],[Sub-Sector]],Table2[% Away From Current Month High],"&lt;=0.05")/Table3[[#This Row],[Count]]</f>
        <v>0.83333333333333337</v>
      </c>
      <c r="P9" s="2">
        <f>COUNTIFS(Table2[Sub-Sector],Table3[[#This Row],[Sub-Sector]],Table2[% Away From 52W High],"&lt;=10")/Table3[[#This Row],[Count]]</f>
        <v>0.5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0.5</v>
      </c>
      <c r="W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9" s="3">
        <f>_xlfn.RANK.AVG(Table3[[#This Row],[Score]],Table3[Score],1)</f>
        <v>8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9" s="3">
        <f>_xlfn.RANK.AVG(Table3[[#This Row],[Score 2 ]],Table3[[Score 2 ]],1)</f>
        <v>8</v>
      </c>
    </row>
    <row r="10" spans="1:26" x14ac:dyDescent="0.3">
      <c r="A10" t="s">
        <v>43</v>
      </c>
      <c r="B10">
        <f>COUNTIFS(Table2[Sub-Sector],Table3[[#This Row],[Sub-Sector]])</f>
        <v>2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0.5</v>
      </c>
      <c r="E10" s="2">
        <f>COUNTIFS(Table2[Sub-Sector],Table3[[#This Row],[Sub-Sector]],Table2[1M Return vs Nifty],"&gt;=5")/Table3[[#This Row],[Count]]</f>
        <v>0</v>
      </c>
      <c r="F10" s="2">
        <f>COUNTIFS(Table2[Sub-Sector],Table3[[#This Row],[Sub-Sector]],Table2[6M Return vs Nifty],"&gt;=10")/Table3[[#This Row],[Count]]</f>
        <v>0.5</v>
      </c>
      <c r="G10" s="2">
        <f>COUNTIFS(Table2[Sub-Sector],Table3[[#This Row],[Sub-Sector]],Table2[1Y Return vs Nifty],"&gt;=10")/Table3[[#This Row],[Count]]</f>
        <v>0.5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1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0.5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0.5</v>
      </c>
      <c r="P10" s="2">
        <f>COUNTIFS(Table2[Sub-Sector],Table3[[#This Row],[Sub-Sector]],Table2[% Away From 52W High],"&lt;=10")/Table3[[#This Row],[Count]]</f>
        <v>0.5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0.5</v>
      </c>
      <c r="W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10" s="3">
        <f>_xlfn.RANK.AVG(Table3[[#This Row],[Score]],Table3[Score],1)</f>
        <v>12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10" s="3">
        <f>_xlfn.RANK.AVG(Table3[[#This Row],[Score 2 ]],Table3[[Score 2 ]],1)</f>
        <v>9.5</v>
      </c>
    </row>
    <row r="11" spans="1:26" x14ac:dyDescent="0.3">
      <c r="A11" t="s">
        <v>926</v>
      </c>
      <c r="B11">
        <f>COUNTIFS(Table2[Sub-Sector],Table3[[#This Row],[Sub-Sector]])</f>
        <v>2</v>
      </c>
      <c r="C11" s="2">
        <f>COUNTIFS(Table2[Sub-Sector],Table3[[#This Row],[Sub-Sector]],Table2[Uptrend],"Uptrend")/Table3[[#This Row],[Count]]</f>
        <v>0.5</v>
      </c>
      <c r="D11" s="2">
        <f>COUNTIFS(Table2[Sub-Sector],Table3[[#This Row],[Sub-Sector]],Table2[1W Return vs Nifty],"&gt;=5")/Table3[[#This Row],[Count]]</f>
        <v>0.5</v>
      </c>
      <c r="E11" s="2">
        <f>COUNTIFS(Table2[Sub-Sector],Table3[[#This Row],[Sub-Sector]],Table2[1M Return vs Nifty],"&gt;=5")/Table3[[#This Row],[Count]]</f>
        <v>0.5</v>
      </c>
      <c r="F11" s="2">
        <f>COUNTIFS(Table2[Sub-Sector],Table3[[#This Row],[Sub-Sector]],Table2[6M Return vs Nifty],"&gt;=10")/Table3[[#This Row],[Count]]</f>
        <v>0.5</v>
      </c>
      <c r="G11" s="2">
        <f>COUNTIFS(Table2[Sub-Sector],Table3[[#This Row],[Sub-Sector]],Table2[1Y Return vs Nifty],"&gt;=10")/Table3[[#This Row],[Count]]</f>
        <v>0.5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0.5</v>
      </c>
      <c r="N11" s="2">
        <f>COUNTIFS(Table2[Sub-Sector],Table3[[#This Row],[Sub-Sector]],Table2[% Away From Current Month Low],"&gt;=0.05")/Table3[[#This Row],[Count]]</f>
        <v>0.5</v>
      </c>
      <c r="O11" s="2">
        <f>COUNTIFS(Table2[Sub-Sector],Table3[[#This Row],[Sub-Sector]],Table2[% Away From Current Month High],"&lt;=0.05")/Table3[[#This Row],[Count]]</f>
        <v>0.5</v>
      </c>
      <c r="P11" s="2">
        <f>COUNTIFS(Table2[Sub-Sector],Table3[[#This Row],[Sub-Sector]],Table2[% Away From 52W High],"&lt;=10")/Table3[[#This Row],[Count]]</f>
        <v>0.5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0.5</v>
      </c>
      <c r="S11" s="2">
        <f>COUNTIFS(Table2[Sub-Sector],Table3[[#This Row],[Sub-Sector]],Table2[% Price above 50 EMA],"&gt;=0")/Table3[[#This Row],[Count]]</f>
        <v>0.5</v>
      </c>
      <c r="T11" s="2">
        <f>COUNTIFS(Table2[Sub-Sector],Table3[[#This Row],[Sub-Sector]],Table2[% Price above 200 EMA],"&gt;=0")/Table3[[#This Row],[Count]]</f>
        <v>0.5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</v>
      </c>
      <c r="W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11" s="3">
        <f>_xlfn.RANK.AVG(Table3[[#This Row],[Score]],Table3[Score],1)</f>
        <v>11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11" s="3">
        <f>_xlfn.RANK.AVG(Table3[[#This Row],[Score 2 ]],Table3[[Score 2 ]],1)</f>
        <v>9.5</v>
      </c>
    </row>
    <row r="12" spans="1:26" x14ac:dyDescent="0.3">
      <c r="A12" t="s">
        <v>643</v>
      </c>
      <c r="B12">
        <f>COUNTIFS(Table2[Sub-Sector],Table3[[#This Row],[Sub-Sector]])</f>
        <v>4</v>
      </c>
      <c r="C12" s="2">
        <f>COUNTIFS(Table2[Sub-Sector],Table3[[#This Row],[Sub-Sector]],Table2[Uptrend],"Uptrend")/Table3[[#This Row],[Count]]</f>
        <v>0.5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</v>
      </c>
      <c r="F12" s="2">
        <f>COUNTIFS(Table2[Sub-Sector],Table3[[#This Row],[Sub-Sector]],Table2[6M Return vs Nifty],"&gt;=10")/Table3[[#This Row],[Count]]</f>
        <v>0.75</v>
      </c>
      <c r="G12" s="2">
        <f>COUNTIFS(Table2[Sub-Sector],Table3[[#This Row],[Sub-Sector]],Table2[1Y Return vs Nifty],"&gt;=10")/Table3[[#This Row],[Count]]</f>
        <v>0.75</v>
      </c>
      <c r="H12" s="2">
        <f>COUNTIFS(Table2[Sub-Sector],Table3[[#This Row],[Sub-Sector]],Table2[RSI Exponential â€“ 14D],"&gt;=50")/Table3[[#This Row],[Count]]</f>
        <v>0.25</v>
      </c>
      <c r="I12" s="2">
        <f>COUNTIFS(Table2[Sub-Sector],Table3[[#This Row],[Sub-Sector]],Table2[Relative Volume],"&gt;=1")/Table3[[#This Row],[Count]]</f>
        <v>0.5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0.5</v>
      </c>
      <c r="N12" s="2">
        <f>COUNTIFS(Table2[Sub-Sector],Table3[[#This Row],[Sub-Sector]],Table2[% Away From Current Month Low],"&gt;=0.05")/Table3[[#This Row],[Count]]</f>
        <v>0.75</v>
      </c>
      <c r="O12" s="2">
        <f>COUNTIFS(Table2[Sub-Sector],Table3[[#This Row],[Sub-Sector]],Table2[% Away From Current Month High],"&lt;=0.05")/Table3[[#This Row],[Count]]</f>
        <v>0.25</v>
      </c>
      <c r="P12" s="2">
        <f>COUNTIFS(Table2[Sub-Sector],Table3[[#This Row],[Sub-Sector]],Table2[% Away From 52W High],"&lt;=10")/Table3[[#This Row],[Count]]</f>
        <v>0.25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0.75</v>
      </c>
      <c r="S12" s="2">
        <f>COUNTIFS(Table2[Sub-Sector],Table3[[#This Row],[Sub-Sector]],Table2[% Price above 50 EMA],"&gt;=0")/Table3[[#This Row],[Count]]</f>
        <v>0.75</v>
      </c>
      <c r="T12" s="2">
        <f>COUNTIFS(Table2[Sub-Sector],Table3[[#This Row],[Sub-Sector]],Table2[% Price above 200 EMA],"&gt;=0")/Table3[[#This Row],[Count]]</f>
        <v>0.75</v>
      </c>
      <c r="U12" s="2">
        <f>COUNTIFS(Table2[Sub-Sector],Table3[[#This Row],[Sub-Sector]],Table2[Rate of Change - Zone],"Positive")/Table3[[#This Row],[Count]]</f>
        <v>0.75</v>
      </c>
      <c r="V12" s="2">
        <f>COUNTIFS(Table2[Sub-Sector],Table3[[#This Row],[Sub-Sector]],Table2[Sharpe Ratio],"&gt;=0.10")/Table3[[#This Row],[Count]]</f>
        <v>0.25</v>
      </c>
      <c r="W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416.5</v>
      </c>
      <c r="X12" s="3">
        <f>_xlfn.RANK.AVG(Table3[[#This Row],[Score]],Table3[Score],1)</f>
        <v>57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2" s="3">
        <f>_xlfn.RANK.AVG(Table3[[#This Row],[Score 2 ]],Table3[[Score 2 ]],1)</f>
        <v>11.5</v>
      </c>
    </row>
    <row r="13" spans="1:26" x14ac:dyDescent="0.3">
      <c r="A13" t="s">
        <v>59</v>
      </c>
      <c r="B13">
        <f>COUNTIFS(Table2[Sub-Sector],Table3[[#This Row],[Sub-Sector]])</f>
        <v>4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</v>
      </c>
      <c r="F13" s="2">
        <f>COUNTIFS(Table2[Sub-Sector],Table3[[#This Row],[Sub-Sector]],Table2[6M Return vs Nifty],"&gt;=10")/Table3[[#This Row],[Count]]</f>
        <v>0.75</v>
      </c>
      <c r="G13" s="2">
        <f>COUNTIFS(Table2[Sub-Sector],Table3[[#This Row],[Sub-Sector]],Table2[1Y Return vs Nifty],"&gt;=10")/Table3[[#This Row],[Count]]</f>
        <v>0.75</v>
      </c>
      <c r="H13" s="2">
        <f>COUNTIFS(Table2[Sub-Sector],Table3[[#This Row],[Sub-Sector]],Table2[RSI Exponential â€“ 14D],"&gt;=50")/Table3[[#This Row],[Count]]</f>
        <v>0.75</v>
      </c>
      <c r="I13" s="2">
        <f>COUNTIFS(Table2[Sub-Sector],Table3[[#This Row],[Sub-Sector]],Table2[Relative Volume],"&gt;=1")/Table3[[#This Row],[Count]]</f>
        <v>0.5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0.75</v>
      </c>
      <c r="O13" s="2">
        <f>COUNTIFS(Table2[Sub-Sector],Table3[[#This Row],[Sub-Sector]],Table2[% Away From Current Month High],"&lt;=0.05")/Table3[[#This Row],[Count]]</f>
        <v>0.75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0.75</v>
      </c>
      <c r="V13" s="2">
        <f>COUNTIFS(Table2[Sub-Sector],Table3[[#This Row],[Sub-Sector]],Table2[Sharpe Ratio],"&gt;=0.10")/Table3[[#This Row],[Count]]</f>
        <v>0.75</v>
      </c>
      <c r="W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13" s="3">
        <f>_xlfn.RANK.AVG(Table3[[#This Row],[Score]],Table3[Score],1)</f>
        <v>28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3" s="3">
        <f>_xlfn.RANK.AVG(Table3[[#This Row],[Score 2 ]],Table3[[Score 2 ]],1)</f>
        <v>11.5</v>
      </c>
    </row>
    <row r="14" spans="1:26" x14ac:dyDescent="0.3">
      <c r="A14" t="s">
        <v>86</v>
      </c>
      <c r="B14">
        <f>COUNTIFS(Table2[Sub-Sector],Table3[[#This Row],[Sub-Sector]])</f>
        <v>3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0.33333333333333331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0.33333333333333331</v>
      </c>
      <c r="I14" s="2">
        <f>COUNTIFS(Table2[Sub-Sector],Table3[[#This Row],[Sub-Sector]],Table2[Relative Volume],"&gt;=1")/Table3[[#This Row],[Count]]</f>
        <v>0.33333333333333331</v>
      </c>
      <c r="J14" s="2">
        <f>COUNTIFS(Table2[Sub-Sector],Table3[[#This Row],[Sub-Sector]],Table2[% Away From Day Low],"&gt;=0.05")/Table3[[#This Row],[Count]]</f>
        <v>0.33333333333333331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0.66666666666666663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0.33333333333333331</v>
      </c>
      <c r="P14" s="2">
        <f>COUNTIFS(Table2[Sub-Sector],Table3[[#This Row],[Sub-Sector]],Table2[% Away From 52W High],"&lt;=10")/Table3[[#This Row],[Count]]</f>
        <v>0.66666666666666663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0.66666666666666663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0.66666666666666663</v>
      </c>
      <c r="V14" s="2">
        <f>COUNTIFS(Table2[Sub-Sector],Table3[[#This Row],[Sub-Sector]],Table2[Sharpe Ratio],"&gt;=0.10")/Table3[[#This Row],[Count]]</f>
        <v>0</v>
      </c>
      <c r="W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14" s="3">
        <f>_xlfn.RANK.AVG(Table3[[#This Row],[Score]],Table3[Score],1)</f>
        <v>14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14" s="3">
        <f>_xlfn.RANK.AVG(Table3[[#This Row],[Score 2 ]],Table3[[Score 2 ]],1)</f>
        <v>13</v>
      </c>
    </row>
    <row r="15" spans="1:26" x14ac:dyDescent="0.3">
      <c r="A15" t="s">
        <v>160</v>
      </c>
      <c r="B15">
        <f>COUNTIFS(Table2[Sub-Sector],Table3[[#This Row],[Sub-Sector]])</f>
        <v>3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0.33333333333333331</v>
      </c>
      <c r="F15" s="2">
        <f>COUNTIFS(Table2[Sub-Sector],Table3[[#This Row],[Sub-Sector]],Table2[6M Return vs Nifty],"&gt;=10")/Table3[[#This Row],[Count]]</f>
        <v>0.33333333333333331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0.33333333333333331</v>
      </c>
      <c r="I15" s="2">
        <f>COUNTIFS(Table2[Sub-Sector],Table3[[#This Row],[Sub-Sector]],Table2[Relative Volume],"&gt;=1")/Table3[[#This Row],[Count]]</f>
        <v>0.66666666666666663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0.33333333333333331</v>
      </c>
      <c r="N15" s="2">
        <f>COUNTIFS(Table2[Sub-Sector],Table3[[#This Row],[Sub-Sector]],Table2[% Away From Current Month Low],"&gt;=0.05")/Table3[[#This Row],[Count]]</f>
        <v>0.66666666666666663</v>
      </c>
      <c r="O15" s="2">
        <f>COUNTIFS(Table2[Sub-Sector],Table3[[#This Row],[Sub-Sector]],Table2[% Away From Current Month High],"&lt;=0.05")/Table3[[#This Row],[Count]]</f>
        <v>0</v>
      </c>
      <c r="P15" s="2">
        <f>COUNTIFS(Table2[Sub-Sector],Table3[[#This Row],[Sub-Sector]],Table2[% Away From 52W High],"&lt;=10")/Table3[[#This Row],[Count]]</f>
        <v>0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0.66666666666666663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0.66666666666666663</v>
      </c>
      <c r="V15" s="2">
        <f>COUNTIFS(Table2[Sub-Sector],Table3[[#This Row],[Sub-Sector]],Table2[Sharpe Ratio],"&gt;=0.10")/Table3[[#This Row],[Count]]</f>
        <v>0.33333333333333331</v>
      </c>
      <c r="W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15" s="3">
        <f>_xlfn.RANK.AVG(Table3[[#This Row],[Score]],Table3[Score],1)</f>
        <v>15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5" s="3">
        <f>_xlfn.RANK.AVG(Table3[[#This Row],[Score 2 ]],Table3[[Score 2 ]],1)</f>
        <v>14</v>
      </c>
    </row>
    <row r="16" spans="1:26" x14ac:dyDescent="0.3">
      <c r="A16" t="s">
        <v>232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1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</v>
      </c>
      <c r="W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</v>
      </c>
      <c r="X16" s="3">
        <f>_xlfn.RANK.AVG(Table3[[#This Row],[Score]],Table3[Score],1)</f>
        <v>9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6" s="3">
        <f>_xlfn.RANK.AVG(Table3[[#This Row],[Score 2 ]],Table3[[Score 2 ]],1)</f>
        <v>17</v>
      </c>
    </row>
    <row r="17" spans="1:26" x14ac:dyDescent="0.3">
      <c r="A17" t="s">
        <v>92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17" s="3">
        <f>_xlfn.RANK.AVG(Table3[[#This Row],[Score]],Table3[Score],1)</f>
        <v>31.5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7" s="3">
        <f>_xlfn.RANK.AVG(Table3[[#This Row],[Score 2 ]],Table3[[Score 2 ]],1)</f>
        <v>17</v>
      </c>
    </row>
    <row r="18" spans="1:26" x14ac:dyDescent="0.3">
      <c r="A18" t="s">
        <v>153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18" s="3">
        <f>_xlfn.RANK.AVG(Table3[[#This Row],[Score]],Table3[Score],1)</f>
        <v>31.5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8" s="3">
        <f>_xlfn.RANK.AVG(Table3[[#This Row],[Score 2 ]],Table3[[Score 2 ]],1)</f>
        <v>17</v>
      </c>
    </row>
    <row r="19" spans="1:26" x14ac:dyDescent="0.3">
      <c r="A19" t="s">
        <v>1153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0</v>
      </c>
      <c r="I19" s="2">
        <f>COUNTIFS(Table2[Sub-Sector],Table3[[#This Row],[Sub-Sector]],Table2[Relative Volume],"&gt;=1")/Table3[[#This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0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0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19" s="3">
        <f>_xlfn.RANK.AVG(Table3[[#This Row],[Score]],Table3[Score],1)</f>
        <v>31.5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9" s="3">
        <f>_xlfn.RANK.AVG(Table3[[#This Row],[Score 2 ]],Table3[[Score 2 ]],1)</f>
        <v>17</v>
      </c>
    </row>
    <row r="20" spans="1:26" x14ac:dyDescent="0.3">
      <c r="A20" t="s">
        <v>1657</v>
      </c>
      <c r="B20">
        <f>COUNTIFS(Table2[Sub-Sector],Table3[[#This Row],[Sub-Sector]])</f>
        <v>1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0</v>
      </c>
      <c r="I20" s="2">
        <f>COUNTIFS(Table2[Sub-Sector],Table3[[#This Row],[Sub-Sector]],Table2[Relative Volume],"&gt;=1")/Table3[[#This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</v>
      </c>
      <c r="O20" s="2">
        <f>COUNTIFS(Table2[Sub-Sector],Table3[[#This Row],[Sub-Sector]],Table2[% Away From Current Month High],"&lt;=0.05")/Table3[[#This Row],[Count]]</f>
        <v>0</v>
      </c>
      <c r="P20" s="2">
        <f>COUNTIFS(Table2[Sub-Sector],Table3[[#This Row],[Sub-Sector]],Table2[% Away From 52W High],"&lt;=10")/Table3[[#This Row],[Count]]</f>
        <v>1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20" s="3">
        <f>_xlfn.RANK.AVG(Table3[[#This Row],[Score]],Table3[Score],1)</f>
        <v>31.5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0" s="3">
        <f>_xlfn.RANK.AVG(Table3[[#This Row],[Score 2 ]],Table3[[Score 2 ]],1)</f>
        <v>17</v>
      </c>
    </row>
    <row r="21" spans="1:26" x14ac:dyDescent="0.3">
      <c r="A21" t="s">
        <v>227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0.66666666666666663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0.33333333333333331</v>
      </c>
      <c r="F21" s="2">
        <f>COUNTIFS(Table2[Sub-Sector],Table3[[#This Row],[Sub-Sector]],Table2[6M Return vs Nifty],"&gt;=10")/Table3[[#This Row],[Count]]</f>
        <v>0.33333333333333331</v>
      </c>
      <c r="G21" s="2">
        <f>COUNTIFS(Table2[Sub-Sector],Table3[[#This Row],[Sub-Sector]],Table2[1Y Return vs Nifty],"&gt;=10")/Table3[[#This Row],[Count]]</f>
        <v>0.66666666666666663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0.66666666666666663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0.66666666666666663</v>
      </c>
      <c r="N21" s="2">
        <f>COUNTIFS(Table2[Sub-Sector],Table3[[#This Row],[Sub-Sector]],Table2[% Away From Current Month Low],"&gt;=0.05")/Table3[[#This Row],[Count]]</f>
        <v>0.66666666666666663</v>
      </c>
      <c r="O21" s="2">
        <f>COUNTIFS(Table2[Sub-Sector],Table3[[#This Row],[Sub-Sector]],Table2[% Away From Current Month High],"&lt;=0.05")/Table3[[#This Row],[Count]]</f>
        <v>0.66666666666666663</v>
      </c>
      <c r="P21" s="2">
        <f>COUNTIFS(Table2[Sub-Sector],Table3[[#This Row],[Sub-Sector]],Table2[% Away From 52W High],"&lt;=10")/Table3[[#This Row],[Count]]</f>
        <v>0.66666666666666663</v>
      </c>
      <c r="Q21" s="2">
        <f>COUNTIFS(Table2[Sub-Sector],Table3[[#This Row],[Sub-Sector]],Table2[% Away From 52W Low],"&gt;=10")/Table3[[#This Row],[Count]]</f>
        <v>0.66666666666666663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</v>
      </c>
      <c r="W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21" s="3">
        <f>_xlfn.RANK.AVG(Table3[[#This Row],[Score]],Table3[Score],1)</f>
        <v>37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1" s="3">
        <f>_xlfn.RANK.AVG(Table3[[#This Row],[Score 2 ]],Table3[[Score 2 ]],1)</f>
        <v>20</v>
      </c>
    </row>
    <row r="22" spans="1:26" x14ac:dyDescent="0.3">
      <c r="A22" t="s">
        <v>103</v>
      </c>
      <c r="B22">
        <f>COUNTIFS(Table2[Sub-Sector],Table3[[#This Row],[Sub-Sector]])</f>
        <v>5</v>
      </c>
      <c r="C22" s="2">
        <f>COUNTIFS(Table2[Sub-Sector],Table3[[#This Row],[Sub-Sector]],Table2[Uptrend],"Uptrend")/Table3[[#This Row],[Count]]</f>
        <v>0.8</v>
      </c>
      <c r="D22" s="2">
        <f>COUNTIFS(Table2[Sub-Sector],Table3[[#This Row],[Sub-Sector]],Table2[1W Return vs Nifty],"&gt;=5")/Table3[[#This Row],[Count]]</f>
        <v>0.2</v>
      </c>
      <c r="E22" s="2">
        <f>COUNTIFS(Table2[Sub-Sector],Table3[[#This Row],[Sub-Sector]],Table2[1M Return vs Nifty],"&gt;=5")/Table3[[#This Row],[Count]]</f>
        <v>0.2</v>
      </c>
      <c r="F22" s="2">
        <f>COUNTIFS(Table2[Sub-Sector],Table3[[#This Row],[Sub-Sector]],Table2[6M Return vs Nifty],"&gt;=10")/Table3[[#This Row],[Count]]</f>
        <v>0.6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0.6</v>
      </c>
      <c r="I22" s="2">
        <f>COUNTIFS(Table2[Sub-Sector],Table3[[#This Row],[Sub-Sector]],Table2[Relative Volume],"&gt;=1")/Table3[[#This Row],[Count]]</f>
        <v>0.4</v>
      </c>
      <c r="J22" s="2">
        <f>COUNTIFS(Table2[Sub-Sector],Table3[[#This Row],[Sub-Sector]],Table2[% Away From Day Low],"&gt;=0.05")/Table3[[#This Row],[Count]]</f>
        <v>0.2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0.2</v>
      </c>
      <c r="M22" s="2">
        <f>COUNTIFS(Table2[Sub-Sector],Table3[[#This Row],[Sub-Sector]],Table2[% Away From Current Week High],"&lt;=0.05")/Table3[[#This Row],[Count]]</f>
        <v>0.6</v>
      </c>
      <c r="N22" s="2">
        <f>COUNTIFS(Table2[Sub-Sector],Table3[[#This Row],[Sub-Sector]],Table2[% Away From Current Month Low],"&gt;=0.05")/Table3[[#This Row],[Count]]</f>
        <v>0.6</v>
      </c>
      <c r="O22" s="2">
        <f>COUNTIFS(Table2[Sub-Sector],Table3[[#This Row],[Sub-Sector]],Table2[% Away From Current Month High],"&lt;=0.05")/Table3[[#This Row],[Count]]</f>
        <v>0.4</v>
      </c>
      <c r="P22" s="2">
        <f>COUNTIFS(Table2[Sub-Sector],Table3[[#This Row],[Sub-Sector]],Table2[% Away From 52W High],"&lt;=10")/Table3[[#This Row],[Count]]</f>
        <v>0.4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0.6</v>
      </c>
      <c r="S22" s="2">
        <f>COUNTIFS(Table2[Sub-Sector],Table3[[#This Row],[Sub-Sector]],Table2[% Price above 50 EMA],"&gt;=0")/Table3[[#This Row],[Count]]</f>
        <v>0.6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0.6</v>
      </c>
      <c r="V22" s="2">
        <f>COUNTIFS(Table2[Sub-Sector],Table3[[#This Row],[Sub-Sector]],Table2[Sharpe Ratio],"&gt;=0.10")/Table3[[#This Row],[Count]]</f>
        <v>0.8</v>
      </c>
      <c r="W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22" s="3">
        <f>_xlfn.RANK.AVG(Table3[[#This Row],[Score]],Table3[Score],1)</f>
        <v>18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2" s="3">
        <f>_xlfn.RANK.AVG(Table3[[#This Row],[Score 2 ]],Table3[[Score 2 ]],1)</f>
        <v>21</v>
      </c>
    </row>
    <row r="23" spans="1:26" x14ac:dyDescent="0.3">
      <c r="A23" t="s">
        <v>46</v>
      </c>
      <c r="B23">
        <f>COUNTIFS(Table2[Sub-Sector],Table3[[#This Row],[Sub-Sector]])</f>
        <v>27</v>
      </c>
      <c r="C23" s="2">
        <f>COUNTIFS(Table2[Sub-Sector],Table3[[#This Row],[Sub-Sector]],Table2[Uptrend],"Uptrend")/Table3[[#This Row],[Count]]</f>
        <v>0.92592592592592593</v>
      </c>
      <c r="D23" s="2">
        <f>COUNTIFS(Table2[Sub-Sector],Table3[[#This Row],[Sub-Sector]],Table2[1W Return vs Nifty],"&gt;=5")/Table3[[#This Row],[Count]]</f>
        <v>3.7037037037037035E-2</v>
      </c>
      <c r="E23" s="2">
        <f>COUNTIFS(Table2[Sub-Sector],Table3[[#This Row],[Sub-Sector]],Table2[1M Return vs Nifty],"&gt;=5")/Table3[[#This Row],[Count]]</f>
        <v>0.25925925925925924</v>
      </c>
      <c r="F23" s="2">
        <f>COUNTIFS(Table2[Sub-Sector],Table3[[#This Row],[Sub-Sector]],Table2[6M Return vs Nifty],"&gt;=10")/Table3[[#This Row],[Count]]</f>
        <v>0.70370370370370372</v>
      </c>
      <c r="G23" s="2">
        <f>COUNTIFS(Table2[Sub-Sector],Table3[[#This Row],[Sub-Sector]],Table2[1Y Return vs Nifty],"&gt;=10")/Table3[[#This Row],[Count]]</f>
        <v>0.85185185185185186</v>
      </c>
      <c r="H23" s="2">
        <f>COUNTIFS(Table2[Sub-Sector],Table3[[#This Row],[Sub-Sector]],Table2[RSI Exponential â€“ 14D],"&gt;=50")/Table3[[#This Row],[Count]]</f>
        <v>0.40740740740740738</v>
      </c>
      <c r="I23" s="2">
        <f>COUNTIFS(Table2[Sub-Sector],Table3[[#This Row],[Sub-Sector]],Table2[Relative Volume],"&gt;=1")/Table3[[#This Row],[Count]]</f>
        <v>0.48148148148148145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0.1111111111111111</v>
      </c>
      <c r="M23" s="2">
        <f>COUNTIFS(Table2[Sub-Sector],Table3[[#This Row],[Sub-Sector]],Table2[% Away From Current Week High],"&lt;=0.05")/Table3[[#This Row],[Count]]</f>
        <v>0.59259259259259256</v>
      </c>
      <c r="N23" s="2">
        <f>COUNTIFS(Table2[Sub-Sector],Table3[[#This Row],[Sub-Sector]],Table2[% Away From Current Month Low],"&gt;=0.05")/Table3[[#This Row],[Count]]</f>
        <v>0.40740740740740738</v>
      </c>
      <c r="O23" s="2">
        <f>COUNTIFS(Table2[Sub-Sector],Table3[[#This Row],[Sub-Sector]],Table2[% Away From Current Month High],"&lt;=0.05")/Table3[[#This Row],[Count]]</f>
        <v>0.29629629629629628</v>
      </c>
      <c r="P23" s="2">
        <f>COUNTIFS(Table2[Sub-Sector],Table3[[#This Row],[Sub-Sector]],Table2[% Away From 52W High],"&lt;=10")/Table3[[#This Row],[Count]]</f>
        <v>0.48148148148148145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0.59259259259259256</v>
      </c>
      <c r="S23" s="2">
        <f>COUNTIFS(Table2[Sub-Sector],Table3[[#This Row],[Sub-Sector]],Table2[% Price above 50 EMA],"&gt;=0")/Table3[[#This Row],[Count]]</f>
        <v>0.92592592592592593</v>
      </c>
      <c r="T23" s="2">
        <f>COUNTIFS(Table2[Sub-Sector],Table3[[#This Row],[Sub-Sector]],Table2[% Price above 200 EMA],"&gt;=0")/Table3[[#This Row],[Count]]</f>
        <v>0.96296296296296291</v>
      </c>
      <c r="U23" s="2">
        <f>COUNTIFS(Table2[Sub-Sector],Table3[[#This Row],[Sub-Sector]],Table2[Rate of Change - Zone],"Positive")/Table3[[#This Row],[Count]]</f>
        <v>0.59259259259259256</v>
      </c>
      <c r="V23" s="2">
        <f>COUNTIFS(Table2[Sub-Sector],Table3[[#This Row],[Sub-Sector]],Table2[Sharpe Ratio],"&gt;=0.10")/Table3[[#This Row],[Count]]</f>
        <v>0.66666666666666663</v>
      </c>
      <c r="W2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299</v>
      </c>
      <c r="X23" s="3">
        <f>_xlfn.RANK.AVG(Table3[[#This Row],[Score]],Table3[Score],1)</f>
        <v>16.5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3" s="3">
        <f>_xlfn.RANK.AVG(Table3[[#This Row],[Score 2 ]],Table3[[Score 2 ]],1)</f>
        <v>22</v>
      </c>
    </row>
    <row r="24" spans="1:26" x14ac:dyDescent="0.3">
      <c r="A24" t="s">
        <v>441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0.66666666666666663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0.33333333333333331</v>
      </c>
      <c r="F24" s="2">
        <f>COUNTIFS(Table2[Sub-Sector],Table3[[#This Row],[Sub-Sector]],Table2[6M Return vs Nifty],"&gt;=10")/Table3[[#This Row],[Count]]</f>
        <v>0.66666666666666663</v>
      </c>
      <c r="G24" s="2">
        <f>COUNTIFS(Table2[Sub-Sector],Table3[[#This Row],[Sub-Sector]],Table2[1Y Return vs Nifty],"&gt;=10")/Table3[[#This Row],[Count]]</f>
        <v>0.66666666666666663</v>
      </c>
      <c r="H24" s="2">
        <f>COUNTIFS(Table2[Sub-Sector],Table3[[#This Row],[Sub-Sector]],Table2[RSI Exponential â€“ 14D],"&gt;=50")/Table3[[#This Row],[Count]]</f>
        <v>0.66666666666666663</v>
      </c>
      <c r="I24" s="2">
        <f>COUNTIFS(Table2[Sub-Sector],Table3[[#This Row],[Sub-Sector]],Table2[Relative Volume],"&gt;=1")/Table3[[#This Row],[Count]]</f>
        <v>0.33333333333333331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0.66666666666666663</v>
      </c>
      <c r="N24" s="2">
        <f>COUNTIFS(Table2[Sub-Sector],Table3[[#This Row],[Sub-Sector]],Table2[% Away From Current Month Low],"&gt;=0.05")/Table3[[#This Row],[Count]]</f>
        <v>0.66666666666666663</v>
      </c>
      <c r="O24" s="2">
        <f>COUNTIFS(Table2[Sub-Sector],Table3[[#This Row],[Sub-Sector]],Table2[% Away From Current Month High],"&lt;=0.05")/Table3[[#This Row],[Count]]</f>
        <v>0.66666666666666663</v>
      </c>
      <c r="P24" s="2">
        <f>COUNTIFS(Table2[Sub-Sector],Table3[[#This Row],[Sub-Sector]],Table2[% Away From 52W High],"&lt;=10")/Table3[[#This Row],[Count]]</f>
        <v>0.33333333333333331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0.66666666666666663</v>
      </c>
      <c r="S24" s="2">
        <f>COUNTIFS(Table2[Sub-Sector],Table3[[#This Row],[Sub-Sector]],Table2[% Price above 50 EMA],"&gt;=0")/Table3[[#This Row],[Count]]</f>
        <v>0.66666666666666663</v>
      </c>
      <c r="T24" s="2">
        <f>COUNTIFS(Table2[Sub-Sector],Table3[[#This Row],[Sub-Sector]],Table2[% Price above 200 EMA],"&gt;=0")/Table3[[#This Row],[Count]]</f>
        <v>0.66666666666666663</v>
      </c>
      <c r="U24" s="2">
        <f>COUNTIFS(Table2[Sub-Sector],Table3[[#This Row],[Sub-Sector]],Table2[Rate of Change - Zone],"Positive")/Table3[[#This Row],[Count]]</f>
        <v>1</v>
      </c>
      <c r="V24" s="2">
        <f>COUNTIFS(Table2[Sub-Sector],Table3[[#This Row],[Sub-Sector]],Table2[Sharpe Ratio],"&gt;=0.10")/Table3[[#This Row],[Count]]</f>
        <v>0.33333333333333331</v>
      </c>
      <c r="W2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24" s="3">
        <f>_xlfn.RANK.AVG(Table3[[#This Row],[Score]],Table3[Score],1)</f>
        <v>40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24" s="3">
        <f>_xlfn.RANK.AVG(Table3[[#This Row],[Score 2 ]],Table3[[Score 2 ]],1)</f>
        <v>23.5</v>
      </c>
    </row>
    <row r="25" spans="1:26" x14ac:dyDescent="0.3">
      <c r="A25" t="s">
        <v>80</v>
      </c>
      <c r="B25">
        <f>COUNTIFS(Table2[Sub-Sector],Table3[[#This Row],[Sub-Sector]])</f>
        <v>5</v>
      </c>
      <c r="C25" s="2">
        <f>COUNTIFS(Table2[Sub-Sector],Table3[[#This Row],[Sub-Sector]],Table2[Uptrend],"Uptrend")/Table3[[#This Row],[Count]]</f>
        <v>0.8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0.2</v>
      </c>
      <c r="F25" s="2">
        <f>COUNTIFS(Table2[Sub-Sector],Table3[[#This Row],[Sub-Sector]],Table2[6M Return vs Nifty],"&gt;=10")/Table3[[#This Row],[Count]]</f>
        <v>0.8</v>
      </c>
      <c r="G25" s="2">
        <f>COUNTIFS(Table2[Sub-Sector],Table3[[#This Row],[Sub-Sector]],Table2[1Y Return vs Nifty],"&gt;=10")/Table3[[#This Row],[Count]]</f>
        <v>0.8</v>
      </c>
      <c r="H25" s="2">
        <f>COUNTIFS(Table2[Sub-Sector],Table3[[#This Row],[Sub-Sector]],Table2[RSI Exponential â€“ 14D],"&gt;=50")/Table3[[#This Row],[Count]]</f>
        <v>0.2</v>
      </c>
      <c r="I25" s="2">
        <f>COUNTIFS(Table2[Sub-Sector],Table3[[#This Row],[Sub-Sector]],Table2[Relative Volume],"&gt;=1")/Table3[[#This Row],[Count]]</f>
        <v>0.6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0.2</v>
      </c>
      <c r="N25" s="2">
        <f>COUNTIFS(Table2[Sub-Sector],Table3[[#This Row],[Sub-Sector]],Table2[% Away From Current Month Low],"&gt;=0.05")/Table3[[#This Row],[Count]]</f>
        <v>0.4</v>
      </c>
      <c r="O25" s="2">
        <f>COUNTIFS(Table2[Sub-Sector],Table3[[#This Row],[Sub-Sector]],Table2[% Away From Current Month High],"&lt;=0.05")/Table3[[#This Row],[Count]]</f>
        <v>0</v>
      </c>
      <c r="P25" s="2">
        <f>COUNTIFS(Table2[Sub-Sector],Table3[[#This Row],[Sub-Sector]],Table2[% Away From 52W High],"&lt;=10")/Table3[[#This Row],[Count]]</f>
        <v>0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0.2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0.4</v>
      </c>
      <c r="V25" s="2">
        <f>COUNTIFS(Table2[Sub-Sector],Table3[[#This Row],[Sub-Sector]],Table2[Sharpe Ratio],"&gt;=0.10")/Table3[[#This Row],[Count]]</f>
        <v>0.6</v>
      </c>
      <c r="W2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25" s="3">
        <f>_xlfn.RANK.AVG(Table3[[#This Row],[Score]],Table3[Score],1)</f>
        <v>41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25" s="3">
        <f>_xlfn.RANK.AVG(Table3[[#This Row],[Score 2 ]],Table3[[Score 2 ]],1)</f>
        <v>23.5</v>
      </c>
    </row>
    <row r="26" spans="1:26" x14ac:dyDescent="0.3">
      <c r="A26" t="s">
        <v>363</v>
      </c>
      <c r="B26">
        <f>COUNTIFS(Table2[Sub-Sector],Table3[[#This Row],[Sub-Sector]])</f>
        <v>14</v>
      </c>
      <c r="C26" s="2">
        <f>COUNTIFS(Table2[Sub-Sector],Table3[[#This Row],[Sub-Sector]],Table2[Uptrend],"Uptrend")/Table3[[#This Row],[Count]]</f>
        <v>0.8571428571428571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0.5714285714285714</v>
      </c>
      <c r="F26" s="2">
        <f>COUNTIFS(Table2[Sub-Sector],Table3[[#This Row],[Sub-Sector]],Table2[6M Return vs Nifty],"&gt;=10")/Table3[[#This Row],[Count]]</f>
        <v>0.5</v>
      </c>
      <c r="G26" s="2">
        <f>COUNTIFS(Table2[Sub-Sector],Table3[[#This Row],[Sub-Sector]],Table2[1Y Return vs Nifty],"&gt;=10")/Table3[[#This Row],[Count]]</f>
        <v>0.7142857142857143</v>
      </c>
      <c r="H26" s="2">
        <f>COUNTIFS(Table2[Sub-Sector],Table3[[#This Row],[Sub-Sector]],Table2[RSI Exponential â€“ 14D],"&gt;=50")/Table3[[#This Row],[Count]]</f>
        <v>0.6428571428571429</v>
      </c>
      <c r="I26" s="2">
        <f>COUNTIFS(Table2[Sub-Sector],Table3[[#This Row],[Sub-Sector]],Table2[Relative Volume],"&gt;=1")/Table3[[#This Row],[Count]]</f>
        <v>0.6428571428571429</v>
      </c>
      <c r="J26" s="2">
        <f>COUNTIFS(Table2[Sub-Sector],Table3[[#This Row],[Sub-Sector]],Table2[% Away From Day Low],"&gt;=0.05")/Table3[[#This Row],[Count]]</f>
        <v>7.1428571428571425E-2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7.1428571428571425E-2</v>
      </c>
      <c r="M26" s="2">
        <f>COUNTIFS(Table2[Sub-Sector],Table3[[#This Row],[Sub-Sector]],Table2[% Away From Current Week High],"&lt;=0.05")/Table3[[#This Row],[Count]]</f>
        <v>0.5714285714285714</v>
      </c>
      <c r="N26" s="2">
        <f>COUNTIFS(Table2[Sub-Sector],Table3[[#This Row],[Sub-Sector]],Table2[% Away From Current Month Low],"&gt;=0.05")/Table3[[#This Row],[Count]]</f>
        <v>0.5714285714285714</v>
      </c>
      <c r="O26" s="2">
        <f>COUNTIFS(Table2[Sub-Sector],Table3[[#This Row],[Sub-Sector]],Table2[% Away From Current Month High],"&lt;=0.05")/Table3[[#This Row],[Count]]</f>
        <v>0.14285714285714285</v>
      </c>
      <c r="P26" s="2">
        <f>COUNTIFS(Table2[Sub-Sector],Table3[[#This Row],[Sub-Sector]],Table2[% Away From 52W High],"&lt;=10")/Table3[[#This Row],[Count]]</f>
        <v>0.5714285714285714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0.7857142857142857</v>
      </c>
      <c r="S26" s="2">
        <f>COUNTIFS(Table2[Sub-Sector],Table3[[#This Row],[Sub-Sector]],Table2[% Price above 50 EMA],"&gt;=0")/Table3[[#This Row],[Count]]</f>
        <v>0.8571428571428571</v>
      </c>
      <c r="T26" s="2">
        <f>COUNTIFS(Table2[Sub-Sector],Table3[[#This Row],[Sub-Sector]],Table2[% Price above 200 EMA],"&gt;=0")/Table3[[#This Row],[Count]]</f>
        <v>0.9285714285714286</v>
      </c>
      <c r="U26" s="2">
        <f>COUNTIFS(Table2[Sub-Sector],Table3[[#This Row],[Sub-Sector]],Table2[Rate of Change - Zone],"Positive")/Table3[[#This Row],[Count]]</f>
        <v>0.5714285714285714</v>
      </c>
      <c r="V26" s="2">
        <f>COUNTIFS(Table2[Sub-Sector],Table3[[#This Row],[Sub-Sector]],Table2[Sharpe Ratio],"&gt;=0.10")/Table3[[#This Row],[Count]]</f>
        <v>7.1428571428571425E-2</v>
      </c>
      <c r="W2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26" s="3">
        <f>_xlfn.RANK.AVG(Table3[[#This Row],[Score]],Table3[Score],1)</f>
        <v>25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6" s="3">
        <f>_xlfn.RANK.AVG(Table3[[#This Row],[Score 2 ]],Table3[[Score 2 ]],1)</f>
        <v>25</v>
      </c>
    </row>
    <row r="27" spans="1:26" x14ac:dyDescent="0.3">
      <c r="A27" t="s">
        <v>463</v>
      </c>
      <c r="B27">
        <f>COUNTIFS(Table2[Sub-Sector],Table3[[#This Row],[Sub-Sector]])</f>
        <v>4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0.25</v>
      </c>
      <c r="E27" s="2">
        <f>COUNTIFS(Table2[Sub-Sector],Table3[[#This Row],[Sub-Sector]],Table2[1M Return vs Nifty],"&gt;=5")/Table3[[#This Row],[Count]]</f>
        <v>0.75</v>
      </c>
      <c r="F27" s="2">
        <f>COUNTIFS(Table2[Sub-Sector],Table3[[#This Row],[Sub-Sector]],Table2[6M Return vs Nifty],"&gt;=10")/Table3[[#This Row],[Count]]</f>
        <v>0.75</v>
      </c>
      <c r="G27" s="2">
        <f>COUNTIFS(Table2[Sub-Sector],Table3[[#This Row],[Sub-Sector]],Table2[1Y Return vs Nifty],"&gt;=10")/Table3[[#This Row],[Count]]</f>
        <v>0.75</v>
      </c>
      <c r="H27" s="2">
        <f>COUNTIFS(Table2[Sub-Sector],Table3[[#This Row],[Sub-Sector]],Table2[RSI Exponential â€“ 14D],"&gt;=50")/Table3[[#This Row],[Count]]</f>
        <v>0.5</v>
      </c>
      <c r="I27" s="2">
        <f>COUNTIFS(Table2[Sub-Sector],Table3[[#This Row],[Sub-Sector]],Table2[Relative Volume],"&gt;=1")/Table3[[#This Row],[Count]]</f>
        <v>0.5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0.5</v>
      </c>
      <c r="M27" s="2">
        <f>COUNTIFS(Table2[Sub-Sector],Table3[[#This Row],[Sub-Sector]],Table2[% Away From Current Week High],"&lt;=0.05")/Table3[[#This Row],[Count]]</f>
        <v>0.5</v>
      </c>
      <c r="N27" s="2">
        <f>COUNTIFS(Table2[Sub-Sector],Table3[[#This Row],[Sub-Sector]],Table2[% Away From Current Month Low],"&gt;=0.05")/Table3[[#This Row],[Count]]</f>
        <v>0.5</v>
      </c>
      <c r="O27" s="2">
        <f>COUNTIFS(Table2[Sub-Sector],Table3[[#This Row],[Sub-Sector]],Table2[% Away From Current Month High],"&lt;=0.05")/Table3[[#This Row],[Count]]</f>
        <v>0</v>
      </c>
      <c r="P27" s="2">
        <f>COUNTIFS(Table2[Sub-Sector],Table3[[#This Row],[Sub-Sector]],Table2[% Away From 52W High],"&lt;=10")/Table3[[#This Row],[Count]]</f>
        <v>0.25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0.5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0.5</v>
      </c>
      <c r="V27" s="2">
        <f>COUNTIFS(Table2[Sub-Sector],Table3[[#This Row],[Sub-Sector]],Table2[Sharpe Ratio],"&gt;=0.10")/Table3[[#This Row],[Count]]</f>
        <v>0.5</v>
      </c>
      <c r="W2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225</v>
      </c>
      <c r="X27" s="3">
        <f>_xlfn.RANK.AVG(Table3[[#This Row],[Score]],Table3[Score],1)</f>
        <v>5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7" s="3">
        <f>_xlfn.RANK.AVG(Table3[[#This Row],[Score 2 ]],Table3[[Score 2 ]],1)</f>
        <v>26</v>
      </c>
    </row>
    <row r="28" spans="1:26" x14ac:dyDescent="0.3">
      <c r="A28" t="s">
        <v>163</v>
      </c>
      <c r="B28">
        <f>COUNTIFS(Table2[Sub-Sector],Table3[[#This Row],[Sub-Sector]])</f>
        <v>10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0.1</v>
      </c>
      <c r="F28" s="2">
        <f>COUNTIFS(Table2[Sub-Sector],Table3[[#This Row],[Sub-Sector]],Table2[6M Return vs Nifty],"&gt;=10")/Table3[[#This Row],[Count]]</f>
        <v>0.9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0.1</v>
      </c>
      <c r="I28" s="2">
        <f>COUNTIFS(Table2[Sub-Sector],Table3[[#This Row],[Sub-Sector]],Table2[Relative Volume],"&gt;=1")/Table3[[#This Row],[Count]]</f>
        <v>0.4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0.9</v>
      </c>
      <c r="L28" s="2">
        <f>COUNTIFS(Table2[Sub-Sector],Table3[[#This Row],[Sub-Sector]],Table2[% Away From Current Week Low],"&gt;=0.05")/Table3[[#This Row],[Count]]</f>
        <v>0</v>
      </c>
      <c r="M28" s="2">
        <f>COUNTIFS(Table2[Sub-Sector],Table3[[#This Row],[Sub-Sector]],Table2[% Away From Current Week High],"&lt;=0.05")/Table3[[#This Row],[Count]]</f>
        <v>0</v>
      </c>
      <c r="N28" s="2">
        <f>COUNTIFS(Table2[Sub-Sector],Table3[[#This Row],[Sub-Sector]],Table2[% Away From Current Month Low],"&gt;=0.05")/Table3[[#This Row],[Count]]</f>
        <v>0.4</v>
      </c>
      <c r="O28" s="2">
        <f>COUNTIFS(Table2[Sub-Sector],Table3[[#This Row],[Sub-Sector]],Table2[% Away From Current Month High],"&lt;=0.05")/Table3[[#This Row],[Count]]</f>
        <v>0</v>
      </c>
      <c r="P28" s="2">
        <f>COUNTIFS(Table2[Sub-Sector],Table3[[#This Row],[Sub-Sector]],Table2[% Away From 52W High],"&lt;=10")/Table3[[#This Row],[Count]]</f>
        <v>0.2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0.2</v>
      </c>
      <c r="S28" s="2">
        <f>COUNTIFS(Table2[Sub-Sector],Table3[[#This Row],[Sub-Sector]],Table2[% Price above 50 EMA],"&gt;=0")/Table3[[#This Row],[Count]]</f>
        <v>0.8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0.4</v>
      </c>
      <c r="V28" s="2">
        <f>COUNTIFS(Table2[Sub-Sector],Table3[[#This Row],[Sub-Sector]],Table2[Sharpe Ratio],"&gt;=0.10")/Table3[[#This Row],[Count]]</f>
        <v>1</v>
      </c>
      <c r="W2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28" s="3">
        <f>_xlfn.RANK.AVG(Table3[[#This Row],[Score]],Table3[Score],1)</f>
        <v>34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8" s="3">
        <f>_xlfn.RANK.AVG(Table3[[#This Row],[Score 2 ]],Table3[[Score 2 ]],1)</f>
        <v>27</v>
      </c>
    </row>
    <row r="29" spans="1:26" x14ac:dyDescent="0.3">
      <c r="A29" t="s">
        <v>173</v>
      </c>
      <c r="B29">
        <f>COUNTIFS(Table2[Sub-Sector],Table3[[#This Row],[Sub-Sector]])</f>
        <v>2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</v>
      </c>
      <c r="F29" s="2">
        <f>COUNTIFS(Table2[Sub-Sector],Table3[[#This Row],[Sub-Sector]],Table2[6M Return vs Nifty],"&gt;=10")/Table3[[#This Row],[Count]]</f>
        <v>0.5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</v>
      </c>
      <c r="I29" s="2">
        <f>COUNTIFS(Table2[Sub-Sector],Table3[[#This Row],[Sub-Sector]],Table2[Relative Volume],"&gt;=1")/Table3[[#This Row],[Count]]</f>
        <v>0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0.5</v>
      </c>
      <c r="N29" s="2">
        <f>COUNTIFS(Table2[Sub-Sector],Table3[[#This Row],[Sub-Sector]],Table2[% Away From Current Month Low],"&gt;=0.05")/Table3[[#This Row],[Count]]</f>
        <v>0</v>
      </c>
      <c r="O29" s="2">
        <f>COUNTIFS(Table2[Sub-Sector],Table3[[#This Row],[Sub-Sector]],Table2[% Away From Current Month High],"&lt;=0.05")/Table3[[#This Row],[Count]]</f>
        <v>0.5</v>
      </c>
      <c r="P29" s="2">
        <f>COUNTIFS(Table2[Sub-Sector],Table3[[#This Row],[Sub-Sector]],Table2[% Away From 52W High],"&lt;=10")/Table3[[#This Row],[Count]]</f>
        <v>1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1</v>
      </c>
      <c r="V29" s="2">
        <f>COUNTIFS(Table2[Sub-Sector],Table3[[#This Row],[Sub-Sector]],Table2[Sharpe Ratio],"&gt;=0.10")/Table3[[#This Row],[Count]]</f>
        <v>0</v>
      </c>
      <c r="W2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29" s="3">
        <f>_xlfn.RANK.AVG(Table3[[#This Row],[Score]],Table3[Score],1)</f>
        <v>43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29" s="3">
        <f>_xlfn.RANK.AVG(Table3[[#This Row],[Score 2 ]],Table3[[Score 2 ]],1)</f>
        <v>28.5</v>
      </c>
    </row>
    <row r="30" spans="1:26" x14ac:dyDescent="0.3">
      <c r="A30" t="s">
        <v>893</v>
      </c>
      <c r="B30">
        <f>COUNTIFS(Table2[Sub-Sector],Table3[[#This Row],[Sub-Sector]])</f>
        <v>3</v>
      </c>
      <c r="C30" s="2">
        <f>COUNTIFS(Table2[Sub-Sector],Table3[[#This Row],[Sub-Sector]],Table2[Uptrend],"Uptrend")/Table3[[#This Row],[Count]]</f>
        <v>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0.33333333333333331</v>
      </c>
      <c r="F30" s="2">
        <f>COUNTIFS(Table2[Sub-Sector],Table3[[#This Row],[Sub-Sector]],Table2[6M Return vs Nifty],"&gt;=10")/Table3[[#This Row],[Count]]</f>
        <v>0</v>
      </c>
      <c r="G30" s="2">
        <f>COUNTIFS(Table2[Sub-Sector],Table3[[#This Row],[Sub-Sector]],Table2[1Y Return vs Nifty],"&gt;=10")/Table3[[#This Row],[Count]]</f>
        <v>1</v>
      </c>
      <c r="H30" s="2">
        <f>COUNTIFS(Table2[Sub-Sector],Table3[[#This Row],[Sub-Sector]],Table2[RSI Exponential â€“ 14D],"&gt;=50")/Table3[[#This Row],[Count]]</f>
        <v>0.33333333333333331</v>
      </c>
      <c r="I30" s="2">
        <f>COUNTIFS(Table2[Sub-Sector],Table3[[#This Row],[Sub-Sector]],Table2[Relative Volume],"&gt;=1")/Table3[[#This Row],[Count]]</f>
        <v>0.66666666666666663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0.66666666666666663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0.33333333333333331</v>
      </c>
      <c r="N30" s="2">
        <f>COUNTIFS(Table2[Sub-Sector],Table3[[#This Row],[Sub-Sector]],Table2[% Away From Current Month Low],"&gt;=0.05")/Table3[[#This Row],[Count]]</f>
        <v>0.33333333333333331</v>
      </c>
      <c r="O30" s="2">
        <f>COUNTIFS(Table2[Sub-Sector],Table3[[#This Row],[Sub-Sector]],Table2[% Away From Current Month High],"&lt;=0.05")/Table3[[#This Row],[Count]]</f>
        <v>0</v>
      </c>
      <c r="P30" s="2">
        <f>COUNTIFS(Table2[Sub-Sector],Table3[[#This Row],[Sub-Sector]],Table2[% Away From 52W High],"&lt;=10")/Table3[[#This Row],[Count]]</f>
        <v>0.33333333333333331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0.66666666666666663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0.66666666666666663</v>
      </c>
      <c r="V30" s="2">
        <f>COUNTIFS(Table2[Sub-Sector],Table3[[#This Row],[Sub-Sector]],Table2[Sharpe Ratio],"&gt;=0.10")/Table3[[#This Row],[Count]]</f>
        <v>0.33333333333333331</v>
      </c>
      <c r="W3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30" s="3">
        <f>_xlfn.RANK.AVG(Table3[[#This Row],[Score]],Table3[Score],1)</f>
        <v>22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30" s="3">
        <f>_xlfn.RANK.AVG(Table3[[#This Row],[Score 2 ]],Table3[[Score 2 ]],1)</f>
        <v>28.5</v>
      </c>
    </row>
    <row r="31" spans="1:26" x14ac:dyDescent="0.3">
      <c r="A31" t="s">
        <v>661</v>
      </c>
      <c r="B31">
        <f>COUNTIFS(Table2[Sub-Sector],Table3[[#This Row],[Sub-Sector]])</f>
        <v>5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0.6</v>
      </c>
      <c r="F31" s="2">
        <f>COUNTIFS(Table2[Sub-Sector],Table3[[#This Row],[Sub-Sector]],Table2[6M Return vs Nifty],"&gt;=10")/Table3[[#This Row],[Count]]</f>
        <v>0.8</v>
      </c>
      <c r="G31" s="2">
        <f>COUNTIFS(Table2[Sub-Sector],Table3[[#This Row],[Sub-Sector]],Table2[1Y Return vs Nifty],"&gt;=10")/Table3[[#This Row],[Count]]</f>
        <v>1</v>
      </c>
      <c r="H31" s="2">
        <f>COUNTIFS(Table2[Sub-Sector],Table3[[#This Row],[Sub-Sector]],Table2[RSI Exponential â€“ 14D],"&gt;=50")/Table3[[#This Row],[Count]]</f>
        <v>0.2</v>
      </c>
      <c r="I31" s="2">
        <f>COUNTIFS(Table2[Sub-Sector],Table3[[#This Row],[Sub-Sector]],Table2[Relative Volume],"&gt;=1")/Table3[[#This Row],[Count]]</f>
        <v>0.4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0.2</v>
      </c>
      <c r="N31" s="2">
        <f>COUNTIFS(Table2[Sub-Sector],Table3[[#This Row],[Sub-Sector]],Table2[% Away From Current Month Low],"&gt;=0.05")/Table3[[#This Row],[Count]]</f>
        <v>0.4</v>
      </c>
      <c r="O31" s="2">
        <f>COUNTIFS(Table2[Sub-Sector],Table3[[#This Row],[Sub-Sector]],Table2[% Away From Current Month High],"&lt;=0.05")/Table3[[#This Row],[Count]]</f>
        <v>0</v>
      </c>
      <c r="P31" s="2">
        <f>COUNTIFS(Table2[Sub-Sector],Table3[[#This Row],[Sub-Sector]],Table2[% Away From 52W High],"&lt;=10")/Table3[[#This Row],[Count]]</f>
        <v>0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0.4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0.4</v>
      </c>
      <c r="V31" s="2">
        <f>COUNTIFS(Table2[Sub-Sector],Table3[[#This Row],[Sub-Sector]],Table2[Sharpe Ratio],"&gt;=0.10")/Table3[[#This Row],[Count]]</f>
        <v>1</v>
      </c>
      <c r="W3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299</v>
      </c>
      <c r="X31" s="3">
        <f>_xlfn.RANK.AVG(Table3[[#This Row],[Score]],Table3[Score],1)</f>
        <v>16.5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31" s="3">
        <f>_xlfn.RANK.AVG(Table3[[#This Row],[Score 2 ]],Table3[[Score 2 ]],1)</f>
        <v>30</v>
      </c>
    </row>
    <row r="32" spans="1:26" x14ac:dyDescent="0.3">
      <c r="A32" t="s">
        <v>72</v>
      </c>
      <c r="B32">
        <f>COUNTIFS(Table2[Sub-Sector],Table3[[#This Row],[Sub-Sector]])</f>
        <v>3</v>
      </c>
      <c r="C32" s="2">
        <f>COUNTIFS(Table2[Sub-Sector],Table3[[#This Row],[Sub-Sector]],Table2[Uptrend],"Uptrend")/Table3[[#This Row],[Count]]</f>
        <v>0.66666666666666663</v>
      </c>
      <c r="D32" s="2">
        <f>COUNTIFS(Table2[Sub-Sector],Table3[[#This Row],[Sub-Sector]],Table2[1W Return vs Nifty],"&gt;=5")/Table3[[#This Row],[Count]]</f>
        <v>0.33333333333333331</v>
      </c>
      <c r="E32" s="2">
        <f>COUNTIFS(Table2[Sub-Sector],Table3[[#This Row],[Sub-Sector]],Table2[1M Return vs Nifty],"&gt;=5")/Table3[[#This Row],[Count]]</f>
        <v>0.33333333333333331</v>
      </c>
      <c r="F32" s="2">
        <f>COUNTIFS(Table2[Sub-Sector],Table3[[#This Row],[Sub-Sector]],Table2[6M Return vs Nifty],"&gt;=10")/Table3[[#This Row],[Count]]</f>
        <v>0.33333333333333331</v>
      </c>
      <c r="G32" s="2">
        <f>COUNTIFS(Table2[Sub-Sector],Table3[[#This Row],[Sub-Sector]],Table2[1Y Return vs Nifty],"&gt;=10")/Table3[[#This Row],[Count]]</f>
        <v>0.66666666666666663</v>
      </c>
      <c r="H32" s="2">
        <f>COUNTIFS(Table2[Sub-Sector],Table3[[#This Row],[Sub-Sector]],Table2[RSI Exponential â€“ 14D],"&gt;=50")/Table3[[#This Row],[Count]]</f>
        <v>0.33333333333333331</v>
      </c>
      <c r="I32" s="2">
        <f>COUNTIFS(Table2[Sub-Sector],Table3[[#This Row],[Sub-Sector]],Table2[Relative Volume],"&gt;=1")/Table3[[#This Row],[Count]]</f>
        <v>0.66666666666666663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0.33333333333333331</v>
      </c>
      <c r="N32" s="2">
        <f>COUNTIFS(Table2[Sub-Sector],Table3[[#This Row],[Sub-Sector]],Table2[% Away From Current Month Low],"&gt;=0.05")/Table3[[#This Row],[Count]]</f>
        <v>0.33333333333333331</v>
      </c>
      <c r="O32" s="2">
        <f>COUNTIFS(Table2[Sub-Sector],Table3[[#This Row],[Sub-Sector]],Table2[% Away From Current Month High],"&lt;=0.05")/Table3[[#This Row],[Count]]</f>
        <v>0.33333333333333331</v>
      </c>
      <c r="P32" s="2">
        <f>COUNTIFS(Table2[Sub-Sector],Table3[[#This Row],[Sub-Sector]],Table2[% Away From 52W High],"&lt;=10")/Table3[[#This Row],[Count]]</f>
        <v>0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0.33333333333333331</v>
      </c>
      <c r="S32" s="2">
        <f>COUNTIFS(Table2[Sub-Sector],Table3[[#This Row],[Sub-Sector]],Table2[% Price above 50 EMA],"&gt;=0")/Table3[[#This Row],[Count]]</f>
        <v>0.33333333333333331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0.66666666666666663</v>
      </c>
      <c r="V32" s="2">
        <f>COUNTIFS(Table2[Sub-Sector],Table3[[#This Row],[Sub-Sector]],Table2[Sharpe Ratio],"&gt;=0.10")/Table3[[#This Row],[Count]]</f>
        <v>0</v>
      </c>
      <c r="W3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32" s="3">
        <f>_xlfn.RANK.AVG(Table3[[#This Row],[Score]],Table3[Score],1)</f>
        <v>21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2" s="3">
        <f>_xlfn.RANK.AVG(Table3[[#This Row],[Score 2 ]],Table3[[Score 2 ]],1)</f>
        <v>31</v>
      </c>
    </row>
    <row r="33" spans="1:26" x14ac:dyDescent="0.3">
      <c r="A33" t="s">
        <v>62</v>
      </c>
      <c r="B33">
        <f>COUNTIFS(Table2[Sub-Sector],Table3[[#This Row],[Sub-Sector]])</f>
        <v>43</v>
      </c>
      <c r="C33" s="2">
        <f>COUNTIFS(Table2[Sub-Sector],Table3[[#This Row],[Sub-Sector]],Table2[Uptrend],"Uptrend")/Table3[[#This Row],[Count]]</f>
        <v>0.88372093023255816</v>
      </c>
      <c r="D33" s="2">
        <f>COUNTIFS(Table2[Sub-Sector],Table3[[#This Row],[Sub-Sector]],Table2[1W Return vs Nifty],"&gt;=5")/Table3[[#This Row],[Count]]</f>
        <v>9.3023255813953487E-2</v>
      </c>
      <c r="E33" s="2">
        <f>COUNTIFS(Table2[Sub-Sector],Table3[[#This Row],[Sub-Sector]],Table2[1M Return vs Nifty],"&gt;=5")/Table3[[#This Row],[Count]]</f>
        <v>0.32558139534883723</v>
      </c>
      <c r="F33" s="2">
        <f>COUNTIFS(Table2[Sub-Sector],Table3[[#This Row],[Sub-Sector]],Table2[6M Return vs Nifty],"&gt;=10")/Table3[[#This Row],[Count]]</f>
        <v>0.2558139534883721</v>
      </c>
      <c r="G33" s="2">
        <f>COUNTIFS(Table2[Sub-Sector],Table3[[#This Row],[Sub-Sector]],Table2[1Y Return vs Nifty],"&gt;=10")/Table3[[#This Row],[Count]]</f>
        <v>0.79069767441860461</v>
      </c>
      <c r="H33" s="2">
        <f>COUNTIFS(Table2[Sub-Sector],Table3[[#This Row],[Sub-Sector]],Table2[RSI Exponential â€“ 14D],"&gt;=50")/Table3[[#This Row],[Count]]</f>
        <v>0.65116279069767447</v>
      </c>
      <c r="I33" s="2">
        <f>COUNTIFS(Table2[Sub-Sector],Table3[[#This Row],[Sub-Sector]],Table2[Relative Volume],"&gt;=1")/Table3[[#This Row],[Count]]</f>
        <v>0.51162790697674421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6.9767441860465115E-2</v>
      </c>
      <c r="M33" s="2">
        <f>COUNTIFS(Table2[Sub-Sector],Table3[[#This Row],[Sub-Sector]],Table2[% Away From Current Week High],"&lt;=0.05")/Table3[[#This Row],[Count]]</f>
        <v>0.83720930232558144</v>
      </c>
      <c r="N33" s="2">
        <f>COUNTIFS(Table2[Sub-Sector],Table3[[#This Row],[Sub-Sector]],Table2[% Away From Current Month Low],"&gt;=0.05")/Table3[[#This Row],[Count]]</f>
        <v>0.62790697674418605</v>
      </c>
      <c r="O33" s="2">
        <f>COUNTIFS(Table2[Sub-Sector],Table3[[#This Row],[Sub-Sector]],Table2[% Away From Current Month High],"&lt;=0.05")/Table3[[#This Row],[Count]]</f>
        <v>0.46511627906976744</v>
      </c>
      <c r="P33" s="2">
        <f>COUNTIFS(Table2[Sub-Sector],Table3[[#This Row],[Sub-Sector]],Table2[% Away From 52W High],"&lt;=10")/Table3[[#This Row],[Count]]</f>
        <v>0.69767441860465118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0.7441860465116279</v>
      </c>
      <c r="S33" s="2">
        <f>COUNTIFS(Table2[Sub-Sector],Table3[[#This Row],[Sub-Sector]],Table2[% Price above 50 EMA],"&gt;=0")/Table3[[#This Row],[Count]]</f>
        <v>0.90697674418604646</v>
      </c>
      <c r="T33" s="2">
        <f>COUNTIFS(Table2[Sub-Sector],Table3[[#This Row],[Sub-Sector]],Table2[% Price above 200 EMA],"&gt;=0")/Table3[[#This Row],[Count]]</f>
        <v>0.95348837209302328</v>
      </c>
      <c r="U33" s="2">
        <f>COUNTIFS(Table2[Sub-Sector],Table3[[#This Row],[Sub-Sector]],Table2[Rate of Change - Zone],"Positive")/Table3[[#This Row],[Count]]</f>
        <v>0.72093023255813948</v>
      </c>
      <c r="V33" s="2">
        <f>COUNTIFS(Table2[Sub-Sector],Table3[[#This Row],[Sub-Sector]],Table2[Sharpe Ratio],"&gt;=0.10")/Table3[[#This Row],[Count]]</f>
        <v>4.6511627906976744E-2</v>
      </c>
      <c r="W3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33" s="3">
        <f>_xlfn.RANK.AVG(Table3[[#This Row],[Score]],Table3[Score],1)</f>
        <v>19.5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3" s="3">
        <f>_xlfn.RANK.AVG(Table3[[#This Row],[Score 2 ]],Table3[[Score 2 ]],1)</f>
        <v>32</v>
      </c>
    </row>
    <row r="34" spans="1:26" x14ac:dyDescent="0.3">
      <c r="A34" t="s">
        <v>269</v>
      </c>
      <c r="B34">
        <f>COUNTIFS(Table2[Sub-Sector],Table3[[#This Row],[Sub-Sector]])</f>
        <v>21</v>
      </c>
      <c r="C34" s="2">
        <f>COUNTIFS(Table2[Sub-Sector],Table3[[#This Row],[Sub-Sector]],Table2[Uptrend],"Uptrend")/Table3[[#This Row],[Count]]</f>
        <v>0.90476190476190477</v>
      </c>
      <c r="D34" s="2">
        <f>COUNTIFS(Table2[Sub-Sector],Table3[[#This Row],[Sub-Sector]],Table2[1W Return vs Nifty],"&gt;=5")/Table3[[#This Row],[Count]]</f>
        <v>0.14285714285714285</v>
      </c>
      <c r="E34" s="2">
        <f>COUNTIFS(Table2[Sub-Sector],Table3[[#This Row],[Sub-Sector]],Table2[1M Return vs Nifty],"&gt;=5")/Table3[[#This Row],[Count]]</f>
        <v>0.52380952380952384</v>
      </c>
      <c r="F34" s="2">
        <f>COUNTIFS(Table2[Sub-Sector],Table3[[#This Row],[Sub-Sector]],Table2[6M Return vs Nifty],"&gt;=10")/Table3[[#This Row],[Count]]</f>
        <v>0.47619047619047616</v>
      </c>
      <c r="G34" s="2">
        <f>COUNTIFS(Table2[Sub-Sector],Table3[[#This Row],[Sub-Sector]],Table2[1Y Return vs Nifty],"&gt;=10")/Table3[[#This Row],[Count]]</f>
        <v>0.66666666666666663</v>
      </c>
      <c r="H34" s="2">
        <f>COUNTIFS(Table2[Sub-Sector],Table3[[#This Row],[Sub-Sector]],Table2[RSI Exponential â€“ 14D],"&gt;=50")/Table3[[#This Row],[Count]]</f>
        <v>0.52380952380952384</v>
      </c>
      <c r="I34" s="2">
        <f>COUNTIFS(Table2[Sub-Sector],Table3[[#This Row],[Sub-Sector]],Table2[Relative Volume],"&gt;=1")/Table3[[#This Row],[Count]]</f>
        <v>0.52380952380952384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0.14285714285714285</v>
      </c>
      <c r="M34" s="2">
        <f>COUNTIFS(Table2[Sub-Sector],Table3[[#This Row],[Sub-Sector]],Table2[% Away From Current Week High],"&lt;=0.05")/Table3[[#This Row],[Count]]</f>
        <v>0.66666666666666663</v>
      </c>
      <c r="N34" s="2">
        <f>COUNTIFS(Table2[Sub-Sector],Table3[[#This Row],[Sub-Sector]],Table2[% Away From Current Month Low],"&gt;=0.05")/Table3[[#This Row],[Count]]</f>
        <v>0.52380952380952384</v>
      </c>
      <c r="O34" s="2">
        <f>COUNTIFS(Table2[Sub-Sector],Table3[[#This Row],[Sub-Sector]],Table2[% Away From Current Month High],"&lt;=0.05")/Table3[[#This Row],[Count]]</f>
        <v>0.33333333333333331</v>
      </c>
      <c r="P34" s="2">
        <f>COUNTIFS(Table2[Sub-Sector],Table3[[#This Row],[Sub-Sector]],Table2[% Away From 52W High],"&lt;=10")/Table3[[#This Row],[Count]]</f>
        <v>0.38095238095238093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0.7142857142857143</v>
      </c>
      <c r="S34" s="2">
        <f>COUNTIFS(Table2[Sub-Sector],Table3[[#This Row],[Sub-Sector]],Table2[% Price above 50 EMA],"&gt;=0")/Table3[[#This Row],[Count]]</f>
        <v>0.8571428571428571</v>
      </c>
      <c r="T34" s="2">
        <f>COUNTIFS(Table2[Sub-Sector],Table3[[#This Row],[Sub-Sector]],Table2[% Price above 200 EMA],"&gt;=0")/Table3[[#This Row],[Count]]</f>
        <v>0.95238095238095233</v>
      </c>
      <c r="U34" s="2">
        <f>COUNTIFS(Table2[Sub-Sector],Table3[[#This Row],[Sub-Sector]],Table2[Rate of Change - Zone],"Positive")/Table3[[#This Row],[Count]]</f>
        <v>0.61904761904761907</v>
      </c>
      <c r="V34" s="2">
        <f>COUNTIFS(Table2[Sub-Sector],Table3[[#This Row],[Sub-Sector]],Table2[Sharpe Ratio],"&gt;=0.10")/Table3[[#This Row],[Count]]</f>
        <v>0.23809523809523808</v>
      </c>
      <c r="W3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34" s="3">
        <f>_xlfn.RANK.AVG(Table3[[#This Row],[Score]],Table3[Score],1)</f>
        <v>13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4" s="3">
        <f>_xlfn.RANK.AVG(Table3[[#This Row],[Score 2 ]],Table3[[Score 2 ]],1)</f>
        <v>33</v>
      </c>
    </row>
    <row r="35" spans="1:26" x14ac:dyDescent="0.3">
      <c r="A35" t="s">
        <v>135</v>
      </c>
      <c r="B35">
        <f>COUNTIFS(Table2[Sub-Sector],Table3[[#This Row],[Sub-Sector]])</f>
        <v>19</v>
      </c>
      <c r="C35" s="2">
        <f>COUNTIFS(Table2[Sub-Sector],Table3[[#This Row],[Sub-Sector]],Table2[Uptrend],"Uptrend")/Table3[[#This Row],[Count]]</f>
        <v>0.84210526315789469</v>
      </c>
      <c r="D35" s="2">
        <f>COUNTIFS(Table2[Sub-Sector],Table3[[#This Row],[Sub-Sector]],Table2[1W Return vs Nifty],"&gt;=5")/Table3[[#This Row],[Count]]</f>
        <v>5.2631578947368418E-2</v>
      </c>
      <c r="E35" s="2">
        <f>COUNTIFS(Table2[Sub-Sector],Table3[[#This Row],[Sub-Sector]],Table2[1M Return vs Nifty],"&gt;=5")/Table3[[#This Row],[Count]]</f>
        <v>0.26315789473684209</v>
      </c>
      <c r="F35" s="2">
        <f>COUNTIFS(Table2[Sub-Sector],Table3[[#This Row],[Sub-Sector]],Table2[6M Return vs Nifty],"&gt;=10")/Table3[[#This Row],[Count]]</f>
        <v>0.63157894736842102</v>
      </c>
      <c r="G35" s="2">
        <f>COUNTIFS(Table2[Sub-Sector],Table3[[#This Row],[Sub-Sector]],Table2[1Y Return vs Nifty],"&gt;=10")/Table3[[#This Row],[Count]]</f>
        <v>0.89473684210526316</v>
      </c>
      <c r="H35" s="2">
        <f>COUNTIFS(Table2[Sub-Sector],Table3[[#This Row],[Sub-Sector]],Table2[RSI Exponential â€“ 14D],"&gt;=50")/Table3[[#This Row],[Count]]</f>
        <v>0.47368421052631576</v>
      </c>
      <c r="I35" s="2">
        <f>COUNTIFS(Table2[Sub-Sector],Table3[[#This Row],[Sub-Sector]],Table2[Relative Volume],"&gt;=1")/Table3[[#This Row],[Count]]</f>
        <v>0.36842105263157893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0.26315789473684209</v>
      </c>
      <c r="M35" s="2">
        <f>COUNTIFS(Table2[Sub-Sector],Table3[[#This Row],[Sub-Sector]],Table2[% Away From Current Week High],"&lt;=0.05")/Table3[[#This Row],[Count]]</f>
        <v>0.68421052631578949</v>
      </c>
      <c r="N35" s="2">
        <f>COUNTIFS(Table2[Sub-Sector],Table3[[#This Row],[Sub-Sector]],Table2[% Away From Current Month Low],"&gt;=0.05")/Table3[[#This Row],[Count]]</f>
        <v>0.47368421052631576</v>
      </c>
      <c r="O35" s="2">
        <f>COUNTIFS(Table2[Sub-Sector],Table3[[#This Row],[Sub-Sector]],Table2[% Away From Current Month High],"&lt;=0.05")/Table3[[#This Row],[Count]]</f>
        <v>0.21052631578947367</v>
      </c>
      <c r="P35" s="2">
        <f>COUNTIFS(Table2[Sub-Sector],Table3[[#This Row],[Sub-Sector]],Table2[% Away From 52W High],"&lt;=10")/Table3[[#This Row],[Count]]</f>
        <v>0.21052631578947367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0.47368421052631576</v>
      </c>
      <c r="S35" s="2">
        <f>COUNTIFS(Table2[Sub-Sector],Table3[[#This Row],[Sub-Sector]],Table2[% Price above 50 EMA],"&gt;=0")/Table3[[#This Row],[Count]]</f>
        <v>0.84210526315789469</v>
      </c>
      <c r="T35" s="2">
        <f>COUNTIFS(Table2[Sub-Sector],Table3[[#This Row],[Sub-Sector]],Table2[% Price above 200 EMA],"&gt;=0")/Table3[[#This Row],[Count]]</f>
        <v>0.94736842105263153</v>
      </c>
      <c r="U35" s="2">
        <f>COUNTIFS(Table2[Sub-Sector],Table3[[#This Row],[Sub-Sector]],Table2[Rate of Change - Zone],"Positive")/Table3[[#This Row],[Count]]</f>
        <v>0.57894736842105265</v>
      </c>
      <c r="V35" s="2">
        <f>COUNTIFS(Table2[Sub-Sector],Table3[[#This Row],[Sub-Sector]],Table2[Sharpe Ratio],"&gt;=0.10")/Table3[[#This Row],[Count]]</f>
        <v>0.57894736842105265</v>
      </c>
      <c r="W3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35" s="3">
        <f>_xlfn.RANK.AVG(Table3[[#This Row],[Score]],Table3[Score],1)</f>
        <v>26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5" s="3">
        <f>_xlfn.RANK.AVG(Table3[[#This Row],[Score 2 ]],Table3[[Score 2 ]],1)</f>
        <v>34</v>
      </c>
    </row>
    <row r="36" spans="1:26" x14ac:dyDescent="0.3">
      <c r="A36" t="s">
        <v>148</v>
      </c>
      <c r="B36">
        <f>COUNTIFS(Table2[Sub-Sector],Table3[[#This Row],[Sub-Sector]])</f>
        <v>3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</v>
      </c>
      <c r="F36" s="2">
        <f>COUNTIFS(Table2[Sub-Sector],Table3[[#This Row],[Sub-Sector]],Table2[6M Return vs Nifty],"&gt;=10")/Table3[[#This Row],[Count]]</f>
        <v>1</v>
      </c>
      <c r="G36" s="2">
        <f>COUNTIFS(Table2[Sub-Sector],Table3[[#This Row],[Sub-Sector]],Table2[1Y Return vs Nifty],"&gt;=10")/Table3[[#This Row],[Count]]</f>
        <v>1</v>
      </c>
      <c r="H36" s="2">
        <f>COUNTIFS(Table2[Sub-Sector],Table3[[#This Row],[Sub-Sector]],Table2[RSI Exponential â€“ 14D],"&gt;=50")/Table3[[#This Row],[Count]]</f>
        <v>0</v>
      </c>
      <c r="I36" s="2">
        <f>COUNTIFS(Table2[Sub-Sector],Table3[[#This Row],[Sub-Sector]],Table2[Relative Volume],"&gt;=1")/Table3[[#This Row],[Count]]</f>
        <v>0.33333333333333331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0.66666666666666663</v>
      </c>
      <c r="N36" s="2">
        <f>COUNTIFS(Table2[Sub-Sector],Table3[[#This Row],[Sub-Sector]],Table2[% Away From Current Month Low],"&gt;=0.05")/Table3[[#This Row],[Count]]</f>
        <v>0</v>
      </c>
      <c r="O36" s="2">
        <f>COUNTIFS(Table2[Sub-Sector],Table3[[#This Row],[Sub-Sector]],Table2[% Away From Current Month High],"&lt;=0.05")/Table3[[#This Row],[Count]]</f>
        <v>0.33333333333333331</v>
      </c>
      <c r="P36" s="2">
        <f>COUNTIFS(Table2[Sub-Sector],Table3[[#This Row],[Sub-Sector]],Table2[% Away From 52W High],"&lt;=10")/Table3[[#This Row],[Count]]</f>
        <v>0.66666666666666663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0.33333333333333331</v>
      </c>
      <c r="S36" s="2">
        <f>COUNTIFS(Table2[Sub-Sector],Table3[[#This Row],[Sub-Sector]],Table2[% Price above 50 EMA],"&gt;=0")/Table3[[#This Row],[Count]]</f>
        <v>0.66666666666666663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0.33333333333333331</v>
      </c>
      <c r="V36" s="2">
        <f>COUNTIFS(Table2[Sub-Sector],Table3[[#This Row],[Sub-Sector]],Table2[Sharpe Ratio],"&gt;=0.10")/Table3[[#This Row],[Count]]</f>
        <v>0.33333333333333331</v>
      </c>
      <c r="W3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36" s="3">
        <f>_xlfn.RANK.AVG(Table3[[#This Row],[Score]],Table3[Score],1)</f>
        <v>47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6" s="3">
        <f>_xlfn.RANK.AVG(Table3[[#This Row],[Score 2 ]],Table3[[Score 2 ]],1)</f>
        <v>35</v>
      </c>
    </row>
    <row r="37" spans="1:26" x14ac:dyDescent="0.3">
      <c r="A37" t="s">
        <v>32</v>
      </c>
      <c r="B37">
        <f>COUNTIFS(Table2[Sub-Sector],Table3[[#This Row],[Sub-Sector]])</f>
        <v>11</v>
      </c>
      <c r="C37" s="2">
        <f>COUNTIFS(Table2[Sub-Sector],Table3[[#This Row],[Sub-Sector]],Table2[Uptrend],"Uptrend")/Table3[[#This Row],[Count]]</f>
        <v>0.54545454545454541</v>
      </c>
      <c r="D37" s="2">
        <f>COUNTIFS(Table2[Sub-Sector],Table3[[#This Row],[Sub-Sector]],Table2[1W Return vs Nifty],"&gt;=5")/Table3[[#This Row],[Count]]</f>
        <v>9.0909090909090912E-2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0.54545454545454541</v>
      </c>
      <c r="G37" s="2">
        <f>COUNTIFS(Table2[Sub-Sector],Table3[[#This Row],[Sub-Sector]],Table2[1Y Return vs Nifty],"&gt;=10")/Table3[[#This Row],[Count]]</f>
        <v>0.90909090909090906</v>
      </c>
      <c r="H37" s="2">
        <f>COUNTIFS(Table2[Sub-Sector],Table3[[#This Row],[Sub-Sector]],Table2[RSI Exponential â€“ 14D],"&gt;=50")/Table3[[#This Row],[Count]]</f>
        <v>0.72727272727272729</v>
      </c>
      <c r="I37" s="2">
        <f>COUNTIFS(Table2[Sub-Sector],Table3[[#This Row],[Sub-Sector]],Table2[Relative Volume],"&gt;=1")/Table3[[#This Row],[Count]]</f>
        <v>0.18181818181818182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0.18181818181818182</v>
      </c>
      <c r="M37" s="2">
        <f>COUNTIFS(Table2[Sub-Sector],Table3[[#This Row],[Sub-Sector]],Table2[% Away From Current Week High],"&lt;=0.05")/Table3[[#This Row],[Count]]</f>
        <v>0.63636363636363635</v>
      </c>
      <c r="N37" s="2">
        <f>COUNTIFS(Table2[Sub-Sector],Table3[[#This Row],[Sub-Sector]],Table2[% Away From Current Month Low],"&gt;=0.05")/Table3[[#This Row],[Count]]</f>
        <v>0.63636363636363635</v>
      </c>
      <c r="O37" s="2">
        <f>COUNTIFS(Table2[Sub-Sector],Table3[[#This Row],[Sub-Sector]],Table2[% Away From Current Month High],"&lt;=0.05")/Table3[[#This Row],[Count]]</f>
        <v>0.54545454545454541</v>
      </c>
      <c r="P37" s="2">
        <f>COUNTIFS(Table2[Sub-Sector],Table3[[#This Row],[Sub-Sector]],Table2[% Away From 52W High],"&lt;=10")/Table3[[#This Row],[Count]]</f>
        <v>0.18181818181818182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0.72727272727272729</v>
      </c>
      <c r="S37" s="2">
        <f>COUNTIFS(Table2[Sub-Sector],Table3[[#This Row],[Sub-Sector]],Table2[% Price above 50 EMA],"&gt;=0")/Table3[[#This Row],[Count]]</f>
        <v>0.54545454545454541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0.72727272727272729</v>
      </c>
      <c r="V37" s="2">
        <f>COUNTIFS(Table2[Sub-Sector],Table3[[#This Row],[Sub-Sector]],Table2[Sharpe Ratio],"&gt;=0.10")/Table3[[#This Row],[Count]]</f>
        <v>0.63636363636363635</v>
      </c>
      <c r="W3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37" s="3">
        <f>_xlfn.RANK.AVG(Table3[[#This Row],[Score]],Table3[Score],1)</f>
        <v>55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7" s="3">
        <f>_xlfn.RANK.AVG(Table3[[#This Row],[Score 2 ]],Table3[[Score 2 ]],1)</f>
        <v>36</v>
      </c>
    </row>
    <row r="38" spans="1:26" x14ac:dyDescent="0.3">
      <c r="A38" t="s">
        <v>89</v>
      </c>
      <c r="B38">
        <f>COUNTIFS(Table2[Sub-Sector],Table3[[#This Row],[Sub-Sector]])</f>
        <v>3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</v>
      </c>
      <c r="F38" s="2">
        <f>COUNTIFS(Table2[Sub-Sector],Table3[[#This Row],[Sub-Sector]],Table2[6M Return vs Nifty],"&gt;=10")/Table3[[#This Row],[Count]]</f>
        <v>0.66666666666666663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0.66666666666666663</v>
      </c>
      <c r="I38" s="2">
        <f>COUNTIFS(Table2[Sub-Sector],Table3[[#This Row],[Sub-Sector]],Table2[Relative Volume],"&gt;=1")/Table3[[#This Row],[Count]]</f>
        <v>0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0.66666666666666663</v>
      </c>
      <c r="N38" s="2">
        <f>COUNTIFS(Table2[Sub-Sector],Table3[[#This Row],[Sub-Sector]],Table2[% Away From Current Month Low],"&gt;=0.05")/Table3[[#This Row],[Count]]</f>
        <v>0.33333333333333331</v>
      </c>
      <c r="O38" s="2">
        <f>COUNTIFS(Table2[Sub-Sector],Table3[[#This Row],[Sub-Sector]],Table2[% Away From Current Month High],"&lt;=0.05")/Table3[[#This Row],[Count]]</f>
        <v>0.66666666666666663</v>
      </c>
      <c r="P38" s="2">
        <f>COUNTIFS(Table2[Sub-Sector],Table3[[#This Row],[Sub-Sector]],Table2[% Away From 52W High],"&lt;=10")/Table3[[#This Row],[Count]]</f>
        <v>1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0.66666666666666663</v>
      </c>
      <c r="S38" s="2">
        <f>COUNTIFS(Table2[Sub-Sector],Table3[[#This Row],[Sub-Sector]],Table2[% Price above 50 EMA],"&gt;=0")/Table3[[#This Row],[Count]]</f>
        <v>0.66666666666666663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0.66666666666666663</v>
      </c>
      <c r="V38" s="2">
        <f>COUNTIFS(Table2[Sub-Sector],Table3[[#This Row],[Sub-Sector]],Table2[Sharpe Ratio],"&gt;=0.10")/Table3[[#This Row],[Count]]</f>
        <v>1</v>
      </c>
      <c r="W3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38" s="3">
        <f>_xlfn.RANK.AVG(Table3[[#This Row],[Score]],Table3[Score],1)</f>
        <v>50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8" s="3">
        <f>_xlfn.RANK.AVG(Table3[[#This Row],[Score 2 ]],Table3[[Score 2 ]],1)</f>
        <v>37</v>
      </c>
    </row>
    <row r="39" spans="1:26" x14ac:dyDescent="0.3">
      <c r="A39" t="s">
        <v>244</v>
      </c>
      <c r="B39">
        <f>COUNTIFS(Table2[Sub-Sector],Table3[[#This Row],[Sub-Sector]])</f>
        <v>7</v>
      </c>
      <c r="C39" s="2">
        <f>COUNTIFS(Table2[Sub-Sector],Table3[[#This Row],[Sub-Sector]],Table2[Uptrend],"Uptrend")/Table3[[#This Row],[Count]]</f>
        <v>0.8571428571428571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0.2857142857142857</v>
      </c>
      <c r="F39" s="2">
        <f>COUNTIFS(Table2[Sub-Sector],Table3[[#This Row],[Sub-Sector]],Table2[6M Return vs Nifty],"&gt;=10")/Table3[[#This Row],[Count]]</f>
        <v>0.5714285714285714</v>
      </c>
      <c r="G39" s="2">
        <f>COUNTIFS(Table2[Sub-Sector],Table3[[#This Row],[Sub-Sector]],Table2[1Y Return vs Nifty],"&gt;=10")/Table3[[#This Row],[Count]]</f>
        <v>0.7142857142857143</v>
      </c>
      <c r="H39" s="2">
        <f>COUNTIFS(Table2[Sub-Sector],Table3[[#This Row],[Sub-Sector]],Table2[RSI Exponential â€“ 14D],"&gt;=50")/Table3[[#This Row],[Count]]</f>
        <v>0.42857142857142855</v>
      </c>
      <c r="I39" s="2">
        <f>COUNTIFS(Table2[Sub-Sector],Table3[[#This Row],[Sub-Sector]],Table2[Relative Volume],"&gt;=1")/Table3[[#This Row],[Count]]</f>
        <v>0.5714285714285714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0.8571428571428571</v>
      </c>
      <c r="N39" s="2">
        <f>COUNTIFS(Table2[Sub-Sector],Table3[[#This Row],[Sub-Sector]],Table2[% Away From Current Month Low],"&gt;=0.05")/Table3[[#This Row],[Count]]</f>
        <v>0.14285714285714285</v>
      </c>
      <c r="O39" s="2">
        <f>COUNTIFS(Table2[Sub-Sector],Table3[[#This Row],[Sub-Sector]],Table2[% Away From Current Month High],"&lt;=0.05")/Table3[[#This Row],[Count]]</f>
        <v>0.2857142857142857</v>
      </c>
      <c r="P39" s="2">
        <f>COUNTIFS(Table2[Sub-Sector],Table3[[#This Row],[Sub-Sector]],Table2[% Away From 52W High],"&lt;=10")/Table3[[#This Row],[Count]]</f>
        <v>0.5714285714285714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0.42857142857142855</v>
      </c>
      <c r="S39" s="2">
        <f>COUNTIFS(Table2[Sub-Sector],Table3[[#This Row],[Sub-Sector]],Table2[% Price above 50 EMA],"&gt;=0")/Table3[[#This Row],[Count]]</f>
        <v>0.7142857142857143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0.42857142857142855</v>
      </c>
      <c r="V39" s="2">
        <f>COUNTIFS(Table2[Sub-Sector],Table3[[#This Row],[Sub-Sector]],Table2[Sharpe Ratio],"&gt;=0.10")/Table3[[#This Row],[Count]]</f>
        <v>0.42857142857142855</v>
      </c>
      <c r="W3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39" s="3">
        <f>_xlfn.RANK.AVG(Table3[[#This Row],[Score]],Table3[Score],1)</f>
        <v>42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9" s="3">
        <f>_xlfn.RANK.AVG(Table3[[#This Row],[Score 2 ]],Table3[[Score 2 ]],1)</f>
        <v>38</v>
      </c>
    </row>
    <row r="40" spans="1:26" x14ac:dyDescent="0.3">
      <c r="A40" t="s">
        <v>343</v>
      </c>
      <c r="B40">
        <f>COUNTIFS(Table2[Sub-Sector],Table3[[#This Row],[Sub-Sector]])</f>
        <v>2</v>
      </c>
      <c r="C40" s="2">
        <f>COUNTIFS(Table2[Sub-Sector],Table3[[#This Row],[Sub-Sector]],Table2[Uptrend],"Uptrend")/Table3[[#This Row],[Count]]</f>
        <v>1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0.5</v>
      </c>
      <c r="F40" s="2">
        <f>COUNTIFS(Table2[Sub-Sector],Table3[[#This Row],[Sub-Sector]],Table2[6M Return vs Nifty],"&gt;=10")/Table3[[#This Row],[Count]]</f>
        <v>1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0.5</v>
      </c>
      <c r="I40" s="2">
        <f>COUNTIFS(Table2[Sub-Sector],Table3[[#This Row],[Sub-Sector]],Table2[Relative Volume],"&gt;=1")/Table3[[#This Row],[Count]]</f>
        <v>0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0.5</v>
      </c>
      <c r="N40" s="2">
        <f>COUNTIFS(Table2[Sub-Sector],Table3[[#This Row],[Sub-Sector]],Table2[% Away From Current Month Low],"&gt;=0.05")/Table3[[#This Row],[Count]]</f>
        <v>0.5</v>
      </c>
      <c r="O40" s="2">
        <f>COUNTIFS(Table2[Sub-Sector],Table3[[#This Row],[Sub-Sector]],Table2[% Away From Current Month High],"&lt;=0.05")/Table3[[#This Row],[Count]]</f>
        <v>0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0.5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0.5</v>
      </c>
      <c r="V40" s="2">
        <f>COUNTIFS(Table2[Sub-Sector],Table3[[#This Row],[Sub-Sector]],Table2[Sharpe Ratio],"&gt;=0.10")/Table3[[#This Row],[Count]]</f>
        <v>1</v>
      </c>
      <c r="W4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40" s="3">
        <f>_xlfn.RANK.AVG(Table3[[#This Row],[Score]],Table3[Score],1)</f>
        <v>23.5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40" s="3">
        <f>_xlfn.RANK.AVG(Table3[[#This Row],[Score 2 ]],Table3[[Score 2 ]],1)</f>
        <v>40</v>
      </c>
    </row>
    <row r="41" spans="1:26" x14ac:dyDescent="0.3">
      <c r="A41" t="s">
        <v>900</v>
      </c>
      <c r="B41">
        <f>COUNTIFS(Table2[Sub-Sector],Table3[[#This Row],[Sub-Sector]])</f>
        <v>2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0.5</v>
      </c>
      <c r="F41" s="2">
        <f>COUNTIFS(Table2[Sub-Sector],Table3[[#This Row],[Sub-Sector]],Table2[6M Return vs Nifty],"&gt;=10")/Table3[[#This Row],[Count]]</f>
        <v>1</v>
      </c>
      <c r="G41" s="2">
        <f>COUNTIFS(Table2[Sub-Sector],Table3[[#This Row],[Sub-Sector]],Table2[1Y Return vs Nifty],"&gt;=10")/Table3[[#This Row],[Count]]</f>
        <v>1</v>
      </c>
      <c r="H41" s="2">
        <f>COUNTIFS(Table2[Sub-Sector],Table3[[#This Row],[Sub-Sector]],Table2[RSI Exponential â€“ 14D],"&gt;=50")/Table3[[#This Row],[Count]]</f>
        <v>0.5</v>
      </c>
      <c r="I41" s="2">
        <f>COUNTIFS(Table2[Sub-Sector],Table3[[#This Row],[Sub-Sector]],Table2[Relative Volume],"&gt;=1")/Table3[[#This Row],[Count]]</f>
        <v>0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0.5</v>
      </c>
      <c r="N41" s="2">
        <f>COUNTIFS(Table2[Sub-Sector],Table3[[#This Row],[Sub-Sector]],Table2[% Away From Current Month Low],"&gt;=0.05")/Table3[[#This Row],[Count]]</f>
        <v>0.5</v>
      </c>
      <c r="O41" s="2">
        <f>COUNTIFS(Table2[Sub-Sector],Table3[[#This Row],[Sub-Sector]],Table2[% Away From Current Month High],"&lt;=0.05")/Table3[[#This Row],[Count]]</f>
        <v>0</v>
      </c>
      <c r="P41" s="2">
        <f>COUNTIFS(Table2[Sub-Sector],Table3[[#This Row],[Sub-Sector]],Table2[% Away From 52W High],"&lt;=10")/Table3[[#This Row],[Count]]</f>
        <v>0.5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0.5</v>
      </c>
      <c r="S41" s="2">
        <f>COUNTIFS(Table2[Sub-Sector],Table3[[#This Row],[Sub-Sector]],Table2[% Price above 50 EMA],"&gt;=0")/Table3[[#This Row],[Count]]</f>
        <v>0.5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0.5</v>
      </c>
      <c r="V41" s="2">
        <f>COUNTIFS(Table2[Sub-Sector],Table3[[#This Row],[Sub-Sector]],Table2[Sharpe Ratio],"&gt;=0.10")/Table3[[#This Row],[Count]]</f>
        <v>0.5</v>
      </c>
      <c r="W4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41" s="3">
        <f>_xlfn.RANK.AVG(Table3[[#This Row],[Score]],Table3[Score],1)</f>
        <v>23.5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41" s="3">
        <f>_xlfn.RANK.AVG(Table3[[#This Row],[Score 2 ]],Table3[[Score 2 ]],1)</f>
        <v>40</v>
      </c>
    </row>
    <row r="42" spans="1:26" x14ac:dyDescent="0.3">
      <c r="A42" t="s">
        <v>285</v>
      </c>
      <c r="B42">
        <f>COUNTIFS(Table2[Sub-Sector],Table3[[#This Row],[Sub-Sector]])</f>
        <v>14</v>
      </c>
      <c r="C42" s="2">
        <f>COUNTIFS(Table2[Sub-Sector],Table3[[#This Row],[Sub-Sector]],Table2[Uptrend],"Uptrend")/Table3[[#This Row],[Count]]</f>
        <v>0.7857142857142857</v>
      </c>
      <c r="D42" s="2">
        <f>COUNTIFS(Table2[Sub-Sector],Table3[[#This Row],[Sub-Sector]],Table2[1W Return vs Nifty],"&gt;=5")/Table3[[#This Row],[Count]]</f>
        <v>0.21428571428571427</v>
      </c>
      <c r="E42" s="2">
        <f>COUNTIFS(Table2[Sub-Sector],Table3[[#This Row],[Sub-Sector]],Table2[1M Return vs Nifty],"&gt;=5")/Table3[[#This Row],[Count]]</f>
        <v>0.42857142857142855</v>
      </c>
      <c r="F42" s="2">
        <f>COUNTIFS(Table2[Sub-Sector],Table3[[#This Row],[Sub-Sector]],Table2[6M Return vs Nifty],"&gt;=10")/Table3[[#This Row],[Count]]</f>
        <v>0.2857142857142857</v>
      </c>
      <c r="G42" s="2">
        <f>COUNTIFS(Table2[Sub-Sector],Table3[[#This Row],[Sub-Sector]],Table2[1Y Return vs Nifty],"&gt;=10")/Table3[[#This Row],[Count]]</f>
        <v>0.5714285714285714</v>
      </c>
      <c r="H42" s="2">
        <f>COUNTIFS(Table2[Sub-Sector],Table3[[#This Row],[Sub-Sector]],Table2[RSI Exponential â€“ 14D],"&gt;=50")/Table3[[#This Row],[Count]]</f>
        <v>0.6428571428571429</v>
      </c>
      <c r="I42" s="2">
        <f>COUNTIFS(Table2[Sub-Sector],Table3[[#This Row],[Sub-Sector]],Table2[Relative Volume],"&gt;=1")/Table3[[#This Row],[Count]]</f>
        <v>0.6428571428571429</v>
      </c>
      <c r="J42" s="2">
        <f>COUNTIFS(Table2[Sub-Sector],Table3[[#This Row],[Sub-Sector]],Table2[% Away From Day Low],"&gt;=0.05")/Table3[[#This Row],[Count]]</f>
        <v>7.1428571428571425E-2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7.1428571428571425E-2</v>
      </c>
      <c r="M42" s="2">
        <f>COUNTIFS(Table2[Sub-Sector],Table3[[#This Row],[Sub-Sector]],Table2[% Away From Current Week High],"&lt;=0.05")/Table3[[#This Row],[Count]]</f>
        <v>0.7142857142857143</v>
      </c>
      <c r="N42" s="2">
        <f>COUNTIFS(Table2[Sub-Sector],Table3[[#This Row],[Sub-Sector]],Table2[% Away From Current Month Low],"&gt;=0.05")/Table3[[#This Row],[Count]]</f>
        <v>0.5</v>
      </c>
      <c r="O42" s="2">
        <f>COUNTIFS(Table2[Sub-Sector],Table3[[#This Row],[Sub-Sector]],Table2[% Away From Current Month High],"&lt;=0.05")/Table3[[#This Row],[Count]]</f>
        <v>0.5714285714285714</v>
      </c>
      <c r="P42" s="2">
        <f>COUNTIFS(Table2[Sub-Sector],Table3[[#This Row],[Sub-Sector]],Table2[% Away From 52W High],"&lt;=10")/Table3[[#This Row],[Count]]</f>
        <v>0.35714285714285715</v>
      </c>
      <c r="Q42" s="2">
        <f>COUNTIFS(Table2[Sub-Sector],Table3[[#This Row],[Sub-Sector]],Table2[% Away From 52W Low],"&gt;=10")/Table3[[#This Row],[Count]]</f>
        <v>0.9285714285714286</v>
      </c>
      <c r="R42" s="2">
        <f>COUNTIFS(Table2[Sub-Sector],Table3[[#This Row],[Sub-Sector]],Table2[% Price above 20 EMA],"&gt;=0")/Table3[[#This Row],[Count]]</f>
        <v>0.7857142857142857</v>
      </c>
      <c r="S42" s="2">
        <f>COUNTIFS(Table2[Sub-Sector],Table3[[#This Row],[Sub-Sector]],Table2[% Price above 50 EMA],"&gt;=0")/Table3[[#This Row],[Count]]</f>
        <v>0.8571428571428571</v>
      </c>
      <c r="T42" s="2">
        <f>COUNTIFS(Table2[Sub-Sector],Table3[[#This Row],[Sub-Sector]],Table2[% Price above 200 EMA],"&gt;=0")/Table3[[#This Row],[Count]]</f>
        <v>0.9285714285714286</v>
      </c>
      <c r="U42" s="2">
        <f>COUNTIFS(Table2[Sub-Sector],Table3[[#This Row],[Sub-Sector]],Table2[Rate of Change - Zone],"Positive")/Table3[[#This Row],[Count]]</f>
        <v>0.7142857142857143</v>
      </c>
      <c r="V42" s="2">
        <f>COUNTIFS(Table2[Sub-Sector],Table3[[#This Row],[Sub-Sector]],Table2[Sharpe Ratio],"&gt;=0.10")/Table3[[#This Row],[Count]]</f>
        <v>0.21428571428571427</v>
      </c>
      <c r="W4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42" s="3">
        <f>_xlfn.RANK.AVG(Table3[[#This Row],[Score]],Table3[Score],1)</f>
        <v>19.5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42" s="3">
        <f>_xlfn.RANK.AVG(Table3[[#This Row],[Score 2 ]],Table3[[Score 2 ]],1)</f>
        <v>40</v>
      </c>
    </row>
    <row r="43" spans="1:26" x14ac:dyDescent="0.3">
      <c r="A43" t="s">
        <v>145</v>
      </c>
      <c r="B43">
        <f>COUNTIFS(Table2[Sub-Sector],Table3[[#This Row],[Sub-Sector]])</f>
        <v>8</v>
      </c>
      <c r="C43" s="2">
        <f>COUNTIFS(Table2[Sub-Sector],Table3[[#This Row],[Sub-Sector]],Table2[Uptrend],"Uptrend")/Table3[[#This Row],[Count]]</f>
        <v>0.875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0.25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0.75</v>
      </c>
      <c r="H43" s="2">
        <f>COUNTIFS(Table2[Sub-Sector],Table3[[#This Row],[Sub-Sector]],Table2[RSI Exponential â€“ 14D],"&gt;=50")/Table3[[#This Row],[Count]]</f>
        <v>0.75</v>
      </c>
      <c r="I43" s="2">
        <f>COUNTIFS(Table2[Sub-Sector],Table3[[#This Row],[Sub-Sector]],Table2[Relative Volume],"&gt;=1")/Table3[[#This Row],[Count]]</f>
        <v>0.375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0.875</v>
      </c>
      <c r="L43" s="2">
        <f>COUNTIFS(Table2[Sub-Sector],Table3[[#This Row],[Sub-Sector]],Table2[% Away From Current Week Low],"&gt;=0.05")/Table3[[#This Row],[Count]]</f>
        <v>0.125</v>
      </c>
      <c r="M43" s="2">
        <f>COUNTIFS(Table2[Sub-Sector],Table3[[#This Row],[Sub-Sector]],Table2[% Away From Current Week High],"&lt;=0.05")/Table3[[#This Row],[Count]]</f>
        <v>0.875</v>
      </c>
      <c r="N43" s="2">
        <f>COUNTIFS(Table2[Sub-Sector],Table3[[#This Row],[Sub-Sector]],Table2[% Away From Current Month Low],"&gt;=0.05")/Table3[[#This Row],[Count]]</f>
        <v>0.75</v>
      </c>
      <c r="O43" s="2">
        <f>COUNTIFS(Table2[Sub-Sector],Table3[[#This Row],[Sub-Sector]],Table2[% Away From Current Month High],"&lt;=0.05")/Table3[[#This Row],[Count]]</f>
        <v>0.75</v>
      </c>
      <c r="P43" s="2">
        <f>COUNTIFS(Table2[Sub-Sector],Table3[[#This Row],[Sub-Sector]],Table2[% Away From 52W High],"&lt;=10")/Table3[[#This Row],[Count]]</f>
        <v>0.5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0.75</v>
      </c>
      <c r="S43" s="2">
        <f>COUNTIFS(Table2[Sub-Sector],Table3[[#This Row],[Sub-Sector]],Table2[% Price above 50 EMA],"&gt;=0")/Table3[[#This Row],[Count]]</f>
        <v>0.75</v>
      </c>
      <c r="T43" s="2">
        <f>COUNTIFS(Table2[Sub-Sector],Table3[[#This Row],[Sub-Sector]],Table2[% Price above 200 EMA],"&gt;=0")/Table3[[#This Row],[Count]]</f>
        <v>0.875</v>
      </c>
      <c r="U43" s="2">
        <f>COUNTIFS(Table2[Sub-Sector],Table3[[#This Row],[Sub-Sector]],Table2[Rate of Change - Zone],"Positive")/Table3[[#This Row],[Count]]</f>
        <v>0.625</v>
      </c>
      <c r="V43" s="2">
        <f>COUNTIFS(Table2[Sub-Sector],Table3[[#This Row],[Sub-Sector]],Table2[Sharpe Ratio],"&gt;=0.10")/Table3[[#This Row],[Count]]</f>
        <v>0</v>
      </c>
      <c r="W4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388.5</v>
      </c>
      <c r="X43" s="3">
        <f>_xlfn.RANK.AVG(Table3[[#This Row],[Score]],Table3[Score],1)</f>
        <v>45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3" s="3">
        <f>_xlfn.RANK.AVG(Table3[[#This Row],[Score 2 ]],Table3[[Score 2 ]],1)</f>
        <v>42.5</v>
      </c>
    </row>
    <row r="44" spans="1:26" x14ac:dyDescent="0.3">
      <c r="A44" t="s">
        <v>114</v>
      </c>
      <c r="B44">
        <f>COUNTIFS(Table2[Sub-Sector],Table3[[#This Row],[Sub-Sector]])</f>
        <v>3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</v>
      </c>
      <c r="F44" s="2">
        <f>COUNTIFS(Table2[Sub-Sector],Table3[[#This Row],[Sub-Sector]],Table2[6M Return vs Nifty],"&gt;=10")/Table3[[#This Row],[Count]]</f>
        <v>0.33333333333333331</v>
      </c>
      <c r="G44" s="2">
        <f>COUNTIFS(Table2[Sub-Sector],Table3[[#This Row],[Sub-Sector]],Table2[1Y Return vs Nifty],"&gt;=10")/Table3[[#This Row],[Count]]</f>
        <v>1</v>
      </c>
      <c r="H44" s="2">
        <f>COUNTIFS(Table2[Sub-Sector],Table3[[#This Row],[Sub-Sector]],Table2[RSI Exponential â€“ 14D],"&gt;=50")/Table3[[#This Row],[Count]]</f>
        <v>0.33333333333333331</v>
      </c>
      <c r="I44" s="2">
        <f>COUNTIFS(Table2[Sub-Sector],Table3[[#This Row],[Sub-Sector]],Table2[Relative Volume],"&gt;=1")/Table3[[#This Row],[Count]]</f>
        <v>0.33333333333333331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1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0.66666666666666663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0.66666666666666663</v>
      </c>
      <c r="V44" s="2">
        <f>COUNTIFS(Table2[Sub-Sector],Table3[[#This Row],[Sub-Sector]],Table2[Sharpe Ratio],"&gt;=0.10")/Table3[[#This Row],[Count]]</f>
        <v>0.66666666666666663</v>
      </c>
      <c r="W4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44" s="3">
        <f>_xlfn.RANK.AVG(Table3[[#This Row],[Score]],Table3[Score],1)</f>
        <v>52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4" s="3">
        <f>_xlfn.RANK.AVG(Table3[[#This Row],[Score 2 ]],Table3[[Score 2 ]],1)</f>
        <v>42.5</v>
      </c>
    </row>
    <row r="45" spans="1:26" x14ac:dyDescent="0.3">
      <c r="A45" t="s">
        <v>688</v>
      </c>
      <c r="B45">
        <f>COUNTIFS(Table2[Sub-Sector],Table3[[#This Row],[Sub-Sector]])</f>
        <v>3</v>
      </c>
      <c r="C45" s="2">
        <f>COUNTIFS(Table2[Sub-Sector],Table3[[#This Row],[Sub-Sector]],Table2[Uptrend],"Uptrend")/Table3[[#This Row],[Count]]</f>
        <v>1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0.33333333333333331</v>
      </c>
      <c r="F45" s="2">
        <f>COUNTIFS(Table2[Sub-Sector],Table3[[#This Row],[Sub-Sector]],Table2[6M Return vs Nifty],"&gt;=10")/Table3[[#This Row],[Count]]</f>
        <v>0.66666666666666663</v>
      </c>
      <c r="G45" s="2">
        <f>COUNTIFS(Table2[Sub-Sector],Table3[[#This Row],[Sub-Sector]],Table2[1Y Return vs Nifty],"&gt;=10")/Table3[[#This Row],[Count]]</f>
        <v>1</v>
      </c>
      <c r="H45" s="2">
        <f>COUNTIFS(Table2[Sub-Sector],Table3[[#This Row],[Sub-Sector]],Table2[RSI Exponential â€“ 14D],"&gt;=50")/Table3[[#This Row],[Count]]</f>
        <v>0.66666666666666663</v>
      </c>
      <c r="I45" s="2">
        <f>COUNTIFS(Table2[Sub-Sector],Table3[[#This Row],[Sub-Sector]],Table2[Relative Volume],"&gt;=1")/Table3[[#This Row],[Count]]</f>
        <v>0.33333333333333331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0.66666666666666663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0.66666666666666663</v>
      </c>
      <c r="O45" s="2">
        <f>COUNTIFS(Table2[Sub-Sector],Table3[[#This Row],[Sub-Sector]],Table2[% Away From Current Month High],"&lt;=0.05")/Table3[[#This Row],[Count]]</f>
        <v>0</v>
      </c>
      <c r="P45" s="2">
        <f>COUNTIFS(Table2[Sub-Sector],Table3[[#This Row],[Sub-Sector]],Table2[% Away From 52W High],"&lt;=10")/Table3[[#This Row],[Count]]</f>
        <v>0.66666666666666663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0.66666666666666663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0.33333333333333331</v>
      </c>
      <c r="V45" s="2">
        <f>COUNTIFS(Table2[Sub-Sector],Table3[[#This Row],[Sub-Sector]],Table2[Sharpe Ratio],"&gt;=0.10")/Table3[[#This Row],[Count]]</f>
        <v>0.33333333333333331</v>
      </c>
      <c r="W4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45" s="3">
        <f>_xlfn.RANK.AVG(Table3[[#This Row],[Score]],Table3[Score],1)</f>
        <v>35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5" s="3">
        <f>_xlfn.RANK.AVG(Table3[[#This Row],[Score 2 ]],Table3[[Score 2 ]],1)</f>
        <v>44</v>
      </c>
    </row>
    <row r="46" spans="1:26" x14ac:dyDescent="0.3">
      <c r="A46" t="s">
        <v>37</v>
      </c>
      <c r="B46">
        <f>COUNTIFS(Table2[Sub-Sector],Table3[[#This Row],[Sub-Sector]])</f>
        <v>10</v>
      </c>
      <c r="C46" s="2">
        <f>COUNTIFS(Table2[Sub-Sector],Table3[[#This Row],[Sub-Sector]],Table2[Uptrend],"Uptrend")/Table3[[#This Row],[Count]]</f>
        <v>0.8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0.2</v>
      </c>
      <c r="F46" s="2">
        <f>COUNTIFS(Table2[Sub-Sector],Table3[[#This Row],[Sub-Sector]],Table2[6M Return vs Nifty],"&gt;=10")/Table3[[#This Row],[Count]]</f>
        <v>0.4</v>
      </c>
      <c r="G46" s="2">
        <f>COUNTIFS(Table2[Sub-Sector],Table3[[#This Row],[Sub-Sector]],Table2[1Y Return vs Nifty],"&gt;=10")/Table3[[#This Row],[Count]]</f>
        <v>0.4</v>
      </c>
      <c r="H46" s="2">
        <f>COUNTIFS(Table2[Sub-Sector],Table3[[#This Row],[Sub-Sector]],Table2[RSI Exponential â€“ 14D],"&gt;=50")/Table3[[#This Row],[Count]]</f>
        <v>1</v>
      </c>
      <c r="I46" s="2">
        <f>COUNTIFS(Table2[Sub-Sector],Table3[[#This Row],[Sub-Sector]],Table2[Relative Volume],"&gt;=1")/Table3[[#This Row],[Count]]</f>
        <v>0.4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0.2</v>
      </c>
      <c r="M46" s="2">
        <f>COUNTIFS(Table2[Sub-Sector],Table3[[#This Row],[Sub-Sector]],Table2[% Away From Current Week High],"&lt;=0.05")/Table3[[#This Row],[Count]]</f>
        <v>0.7</v>
      </c>
      <c r="N46" s="2">
        <f>COUNTIFS(Table2[Sub-Sector],Table3[[#This Row],[Sub-Sector]],Table2[% Away From Current Month Low],"&gt;=0.05")/Table3[[#This Row],[Count]]</f>
        <v>1</v>
      </c>
      <c r="O46" s="2">
        <f>COUNTIFS(Table2[Sub-Sector],Table3[[#This Row],[Sub-Sector]],Table2[% Away From Current Month High],"&lt;=0.05")/Table3[[#This Row],[Count]]</f>
        <v>0.7</v>
      </c>
      <c r="P46" s="2">
        <f>COUNTIFS(Table2[Sub-Sector],Table3[[#This Row],[Sub-Sector]],Table2[% Away From 52W High],"&lt;=10")/Table3[[#This Row],[Count]]</f>
        <v>0.7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1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1</v>
      </c>
      <c r="V46" s="2">
        <f>COUNTIFS(Table2[Sub-Sector],Table3[[#This Row],[Sub-Sector]],Table2[Sharpe Ratio],"&gt;=0.10")/Table3[[#This Row],[Count]]</f>
        <v>0</v>
      </c>
      <c r="W4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46" s="3">
        <f>_xlfn.RANK.AVG(Table3[[#This Row],[Score]],Table3[Score],1)</f>
        <v>60.5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6" s="3">
        <f>_xlfn.RANK.AVG(Table3[[#This Row],[Score 2 ]],Table3[[Score 2 ]],1)</f>
        <v>45</v>
      </c>
    </row>
    <row r="47" spans="1:26" x14ac:dyDescent="0.3">
      <c r="A47" t="s">
        <v>348</v>
      </c>
      <c r="B47">
        <f>COUNTIFS(Table2[Sub-Sector],Table3[[#This Row],[Sub-Sector]])</f>
        <v>10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0.4</v>
      </c>
      <c r="F47" s="2">
        <f>COUNTIFS(Table2[Sub-Sector],Table3[[#This Row],[Sub-Sector]],Table2[6M Return vs Nifty],"&gt;=10")/Table3[[#This Row],[Count]]</f>
        <v>0.6</v>
      </c>
      <c r="G47" s="2">
        <f>COUNTIFS(Table2[Sub-Sector],Table3[[#This Row],[Sub-Sector]],Table2[1Y Return vs Nifty],"&gt;=10")/Table3[[#This Row],[Count]]</f>
        <v>0.8</v>
      </c>
      <c r="H47" s="2">
        <f>COUNTIFS(Table2[Sub-Sector],Table3[[#This Row],[Sub-Sector]],Table2[RSI Exponential â€“ 14D],"&gt;=50")/Table3[[#This Row],[Count]]</f>
        <v>0.5</v>
      </c>
      <c r="I47" s="2">
        <f>COUNTIFS(Table2[Sub-Sector],Table3[[#This Row],[Sub-Sector]],Table2[Relative Volume],"&gt;=1")/Table3[[#This Row],[Count]]</f>
        <v>0.3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0.2</v>
      </c>
      <c r="M47" s="2">
        <f>COUNTIFS(Table2[Sub-Sector],Table3[[#This Row],[Sub-Sector]],Table2[% Away From Current Week High],"&lt;=0.05")/Table3[[#This Row],[Count]]</f>
        <v>0.6</v>
      </c>
      <c r="N47" s="2">
        <f>COUNTIFS(Table2[Sub-Sector],Table3[[#This Row],[Sub-Sector]],Table2[% Away From Current Month Low],"&gt;=0.05")/Table3[[#This Row],[Count]]</f>
        <v>0.6</v>
      </c>
      <c r="O47" s="2">
        <f>COUNTIFS(Table2[Sub-Sector],Table3[[#This Row],[Sub-Sector]],Table2[% Away From Current Month High],"&lt;=0.05")/Table3[[#This Row],[Count]]</f>
        <v>0.4</v>
      </c>
      <c r="P47" s="2">
        <f>COUNTIFS(Table2[Sub-Sector],Table3[[#This Row],[Sub-Sector]],Table2[% Away From 52W High],"&lt;=10")/Table3[[#This Row],[Count]]</f>
        <v>0.7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0.8</v>
      </c>
      <c r="S47" s="2">
        <f>COUNTIFS(Table2[Sub-Sector],Table3[[#This Row],[Sub-Sector]],Table2[% Price above 50 EMA],"&gt;=0")/Table3[[#This Row],[Count]]</f>
        <v>0.9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0.1</v>
      </c>
      <c r="W4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355.5</v>
      </c>
      <c r="X47" s="3">
        <f>_xlfn.RANK.AVG(Table3[[#This Row],[Score]],Table3[Score],1)</f>
        <v>36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7" s="3">
        <f>_xlfn.RANK.AVG(Table3[[#This Row],[Score 2 ]],Table3[[Score 2 ]],1)</f>
        <v>47</v>
      </c>
    </row>
    <row r="48" spans="1:26" x14ac:dyDescent="0.3">
      <c r="A48" t="s">
        <v>627</v>
      </c>
      <c r="B48">
        <f>COUNTIFS(Table2[Sub-Sector],Table3[[#This Row],[Sub-Sector]])</f>
        <v>14</v>
      </c>
      <c r="C48" s="2">
        <f>COUNTIFS(Table2[Sub-Sector],Table3[[#This Row],[Sub-Sector]],Table2[Uptrend],"Uptrend")/Table3[[#This Row],[Count]]</f>
        <v>0.7857142857142857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0.2857142857142857</v>
      </c>
      <c r="F48" s="2">
        <f>COUNTIFS(Table2[Sub-Sector],Table3[[#This Row],[Sub-Sector]],Table2[6M Return vs Nifty],"&gt;=10")/Table3[[#This Row],[Count]]</f>
        <v>0.35714285714285715</v>
      </c>
      <c r="G48" s="2">
        <f>COUNTIFS(Table2[Sub-Sector],Table3[[#This Row],[Sub-Sector]],Table2[1Y Return vs Nifty],"&gt;=10")/Table3[[#This Row],[Count]]</f>
        <v>0.6428571428571429</v>
      </c>
      <c r="H48" s="2">
        <f>COUNTIFS(Table2[Sub-Sector],Table3[[#This Row],[Sub-Sector]],Table2[RSI Exponential â€“ 14D],"&gt;=50")/Table3[[#This Row],[Count]]</f>
        <v>0.35714285714285715</v>
      </c>
      <c r="I48" s="2">
        <f>COUNTIFS(Table2[Sub-Sector],Table3[[#This Row],[Sub-Sector]],Table2[Relative Volume],"&gt;=1")/Table3[[#This Row],[Count]]</f>
        <v>0.7142857142857143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0.14285714285714285</v>
      </c>
      <c r="M48" s="2">
        <f>COUNTIFS(Table2[Sub-Sector],Table3[[#This Row],[Sub-Sector]],Table2[% Away From Current Week High],"&lt;=0.05")/Table3[[#This Row],[Count]]</f>
        <v>0.5714285714285714</v>
      </c>
      <c r="N48" s="2">
        <f>COUNTIFS(Table2[Sub-Sector],Table3[[#This Row],[Sub-Sector]],Table2[% Away From Current Month Low],"&gt;=0.05")/Table3[[#This Row],[Count]]</f>
        <v>0.2857142857142857</v>
      </c>
      <c r="O48" s="2">
        <f>COUNTIFS(Table2[Sub-Sector],Table3[[#This Row],[Sub-Sector]],Table2[% Away From Current Month High],"&lt;=0.05")/Table3[[#This Row],[Count]]</f>
        <v>0.14285714285714285</v>
      </c>
      <c r="P48" s="2">
        <f>COUNTIFS(Table2[Sub-Sector],Table3[[#This Row],[Sub-Sector]],Table2[% Away From 52W High],"&lt;=10")/Table3[[#This Row],[Count]]</f>
        <v>0.2857142857142857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0.35714285714285715</v>
      </c>
      <c r="S48" s="2">
        <f>COUNTIFS(Table2[Sub-Sector],Table3[[#This Row],[Sub-Sector]],Table2[% Price above 50 EMA],"&gt;=0")/Table3[[#This Row],[Count]]</f>
        <v>0.7142857142857143</v>
      </c>
      <c r="T48" s="2">
        <f>COUNTIFS(Table2[Sub-Sector],Table3[[#This Row],[Sub-Sector]],Table2[% Price above 200 EMA],"&gt;=0")/Table3[[#This Row],[Count]]</f>
        <v>0.7857142857142857</v>
      </c>
      <c r="U48" s="2">
        <f>COUNTIFS(Table2[Sub-Sector],Table3[[#This Row],[Sub-Sector]],Table2[Rate of Change - Zone],"Positive")/Table3[[#This Row],[Count]]</f>
        <v>0.35714285714285715</v>
      </c>
      <c r="V48" s="2">
        <f>COUNTIFS(Table2[Sub-Sector],Table3[[#This Row],[Sub-Sector]],Table2[Sharpe Ratio],"&gt;=0.10")/Table3[[#This Row],[Count]]</f>
        <v>0.14285714285714285</v>
      </c>
      <c r="W4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418.5</v>
      </c>
      <c r="X48" s="3">
        <f>_xlfn.RANK.AVG(Table3[[#This Row],[Score]],Table3[Score],1)</f>
        <v>58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8" s="3">
        <f>_xlfn.RANK.AVG(Table3[[#This Row],[Score 2 ]],Table3[[Score 2 ]],1)</f>
        <v>47</v>
      </c>
    </row>
    <row r="49" spans="1:26" x14ac:dyDescent="0.3">
      <c r="A49" t="s">
        <v>977</v>
      </c>
      <c r="B49">
        <f>COUNTIFS(Table2[Sub-Sector],Table3[[#This Row],[Sub-Sector]])</f>
        <v>6</v>
      </c>
      <c r="C49" s="2">
        <f>COUNTIFS(Table2[Sub-Sector],Table3[[#This Row],[Sub-Sector]],Table2[Uptrend],"Uptrend")/Table3[[#This Row],[Count]]</f>
        <v>1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</v>
      </c>
      <c r="F49" s="2">
        <f>COUNTIFS(Table2[Sub-Sector],Table3[[#This Row],[Sub-Sector]],Table2[6M Return vs Nifty],"&gt;=10")/Table3[[#This Row],[Count]]</f>
        <v>0.33333333333333331</v>
      </c>
      <c r="G49" s="2">
        <f>COUNTIFS(Table2[Sub-Sector],Table3[[#This Row],[Sub-Sector]],Table2[1Y Return vs Nifty],"&gt;=10")/Table3[[#This Row],[Count]]</f>
        <v>0.5</v>
      </c>
      <c r="H49" s="2">
        <f>COUNTIFS(Table2[Sub-Sector],Table3[[#This Row],[Sub-Sector]],Table2[RSI Exponential â€“ 14D],"&gt;=50")/Table3[[#This Row],[Count]]</f>
        <v>0.5</v>
      </c>
      <c r="I49" s="2">
        <f>COUNTIFS(Table2[Sub-Sector],Table3[[#This Row],[Sub-Sector]],Table2[Relative Volume],"&gt;=1")/Table3[[#This Row],[Count]]</f>
        <v>0.83333333333333337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0.5</v>
      </c>
      <c r="N49" s="2">
        <f>COUNTIFS(Table2[Sub-Sector],Table3[[#This Row],[Sub-Sector]],Table2[% Away From Current Month Low],"&gt;=0.05")/Table3[[#This Row],[Count]]</f>
        <v>0.5</v>
      </c>
      <c r="O49" s="2">
        <f>COUNTIFS(Table2[Sub-Sector],Table3[[#This Row],[Sub-Sector]],Table2[% Away From Current Month High],"&lt;=0.05")/Table3[[#This Row],[Count]]</f>
        <v>0.33333333333333331</v>
      </c>
      <c r="P49" s="2">
        <f>COUNTIFS(Table2[Sub-Sector],Table3[[#This Row],[Sub-Sector]],Table2[% Away From 52W High],"&lt;=10")/Table3[[#This Row],[Count]]</f>
        <v>0.5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0.5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0.5</v>
      </c>
      <c r="V49" s="2">
        <f>COUNTIFS(Table2[Sub-Sector],Table3[[#This Row],[Sub-Sector]],Table2[Sharpe Ratio],"&gt;=0.10")/Table3[[#This Row],[Count]]</f>
        <v>0</v>
      </c>
      <c r="W4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49" s="3">
        <f>_xlfn.RANK.AVG(Table3[[#This Row],[Score]],Table3[Score],1)</f>
        <v>59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9" s="3">
        <f>_xlfn.RANK.AVG(Table3[[#This Row],[Score 2 ]],Table3[[Score 2 ]],1)</f>
        <v>47</v>
      </c>
    </row>
    <row r="50" spans="1:26" x14ac:dyDescent="0.3">
      <c r="A50" t="s">
        <v>67</v>
      </c>
      <c r="B50">
        <f>COUNTIFS(Table2[Sub-Sector],Table3[[#This Row],[Sub-Sector]])</f>
        <v>6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0.16666666666666666</v>
      </c>
      <c r="F50" s="2">
        <f>COUNTIFS(Table2[Sub-Sector],Table3[[#This Row],[Sub-Sector]],Table2[6M Return vs Nifty],"&gt;=10")/Table3[[#This Row],[Count]]</f>
        <v>0.66666666666666663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0.33333333333333331</v>
      </c>
      <c r="I50" s="2">
        <f>COUNTIFS(Table2[Sub-Sector],Table3[[#This Row],[Sub-Sector]],Table2[Relative Volume],"&gt;=1")/Table3[[#This Row],[Count]]</f>
        <v>0.16666666666666666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0.5</v>
      </c>
      <c r="N50" s="2">
        <f>COUNTIFS(Table2[Sub-Sector],Table3[[#This Row],[Sub-Sector]],Table2[% Away From Current Month Low],"&gt;=0.05")/Table3[[#This Row],[Count]]</f>
        <v>0.16666666666666666</v>
      </c>
      <c r="O50" s="2">
        <f>COUNTIFS(Table2[Sub-Sector],Table3[[#This Row],[Sub-Sector]],Table2[% Away From Current Month High],"&lt;=0.05")/Table3[[#This Row],[Count]]</f>
        <v>0.16666666666666666</v>
      </c>
      <c r="P50" s="2">
        <f>COUNTIFS(Table2[Sub-Sector],Table3[[#This Row],[Sub-Sector]],Table2[% Away From 52W High],"&lt;=10")/Table3[[#This Row],[Count]]</f>
        <v>0.5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0.5</v>
      </c>
      <c r="S50" s="2">
        <f>COUNTIFS(Table2[Sub-Sector],Table3[[#This Row],[Sub-Sector]],Table2[% Price above 50 EMA],"&gt;=0")/Table3[[#This Row],[Count]]</f>
        <v>0.83333333333333337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0.33333333333333331</v>
      </c>
      <c r="V50" s="2">
        <f>COUNTIFS(Table2[Sub-Sector],Table3[[#This Row],[Sub-Sector]],Table2[Sharpe Ratio],"&gt;=0.10")/Table3[[#This Row],[Count]]</f>
        <v>0.33333333333333331</v>
      </c>
      <c r="W5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50" s="3">
        <f>_xlfn.RANK.AVG(Table3[[#This Row],[Score]],Table3[Score],1)</f>
        <v>51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0" s="3">
        <f>_xlfn.RANK.AVG(Table3[[#This Row],[Score 2 ]],Table3[[Score 2 ]],1)</f>
        <v>49</v>
      </c>
    </row>
    <row r="51" spans="1:26" x14ac:dyDescent="0.3">
      <c r="A51" t="s">
        <v>917</v>
      </c>
      <c r="B51">
        <f>COUNTIFS(Table2[Sub-Sector],Table3[[#This Row],[Sub-Sector]])</f>
        <v>2</v>
      </c>
      <c r="C51" s="2">
        <f>COUNTIFS(Table2[Sub-Sector],Table3[[#This Row],[Sub-Sector]],Table2[Uptrend],"Uptrend")/Table3[[#This Row],[Count]]</f>
        <v>0.5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0.5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0.5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Volume],"&gt;=1")/Table3[[#This Row],[Count]]</f>
        <v>0.5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0.5</v>
      </c>
      <c r="N51" s="2">
        <f>COUNTIFS(Table2[Sub-Sector],Table3[[#This Row],[Sub-Sector]],Table2[% Away From Current Month Low],"&gt;=0.05")/Table3[[#This Row],[Count]]</f>
        <v>0.5</v>
      </c>
      <c r="O51" s="2">
        <f>COUNTIFS(Table2[Sub-Sector],Table3[[#This Row],[Sub-Sector]],Table2[% Away From Current Month High],"&lt;=0.05")/Table3[[#This Row],[Count]]</f>
        <v>0</v>
      </c>
      <c r="P51" s="2">
        <f>COUNTIFS(Table2[Sub-Sector],Table3[[#This Row],[Sub-Sector]],Table2[% Away From 52W High],"&lt;=10")/Table3[[#This Row],[Count]]</f>
        <v>0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0.5</v>
      </c>
      <c r="S51" s="2">
        <f>COUNTIFS(Table2[Sub-Sector],Table3[[#This Row],[Sub-Sector]],Table2[% Price above 50 EMA],"&gt;=0")/Table3[[#This Row],[Count]]</f>
        <v>0.5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</v>
      </c>
      <c r="W5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51" s="3">
        <f>_xlfn.RANK.AVG(Table3[[#This Row],[Score]],Table3[Score],1)</f>
        <v>63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1" s="3">
        <f>_xlfn.RANK.AVG(Table3[[#This Row],[Score 2 ]],Table3[[Score 2 ]],1)</f>
        <v>50.5</v>
      </c>
    </row>
    <row r="52" spans="1:26" x14ac:dyDescent="0.3">
      <c r="A52" t="s">
        <v>781</v>
      </c>
      <c r="B52">
        <f>COUNTIFS(Table2[Sub-Sector],Table3[[#This Row],[Sub-Sector]])</f>
        <v>2</v>
      </c>
      <c r="C52" s="2">
        <f>COUNTIFS(Table2[Sub-Sector],Table3[[#This Row],[Sub-Sector]],Table2[Uptrend],"Uptrend")/Table3[[#This Row],[Count]]</f>
        <v>0.5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0.5</v>
      </c>
      <c r="G52" s="2">
        <f>COUNTIFS(Table2[Sub-Sector],Table3[[#This Row],[Sub-Sector]],Table2[1Y Return vs Nifty],"&gt;=10")/Table3[[#This Row],[Count]]</f>
        <v>0.5</v>
      </c>
      <c r="H52" s="2">
        <f>COUNTIFS(Table2[Sub-Sector],Table3[[#This Row],[Sub-Sector]],Table2[RSI Exponential â€“ 14D],"&gt;=50")/Table3[[#This Row],[Count]]</f>
        <v>0.5</v>
      </c>
      <c r="I52" s="2">
        <f>COUNTIFS(Table2[Sub-Sector],Table3[[#This Row],[Sub-Sector]],Table2[Relative Volume],"&gt;=1")/Table3[[#This Row],[Count]]</f>
        <v>0.5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0.5</v>
      </c>
      <c r="M52" s="2">
        <f>COUNTIFS(Table2[Sub-Sector],Table3[[#This Row],[Sub-Sector]],Table2[% Away From Current Week High],"&lt;=0.05")/Table3[[#This Row],[Count]]</f>
        <v>0.5</v>
      </c>
      <c r="N52" s="2">
        <f>COUNTIFS(Table2[Sub-Sector],Table3[[#This Row],[Sub-Sector]],Table2[% Away From Current Month Low],"&gt;=0.05")/Table3[[#This Row],[Count]]</f>
        <v>0.5</v>
      </c>
      <c r="O52" s="2">
        <f>COUNTIFS(Table2[Sub-Sector],Table3[[#This Row],[Sub-Sector]],Table2[% Away From Current Month High],"&lt;=0.05")/Table3[[#This Row],[Count]]</f>
        <v>0</v>
      </c>
      <c r="P52" s="2">
        <f>COUNTIFS(Table2[Sub-Sector],Table3[[#This Row],[Sub-Sector]],Table2[% Away From 52W High],"&lt;=10")/Table3[[#This Row],[Count]]</f>
        <v>0.5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0.5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0.5</v>
      </c>
      <c r="V52" s="2">
        <f>COUNTIFS(Table2[Sub-Sector],Table3[[#This Row],[Sub-Sector]],Table2[Sharpe Ratio],"&gt;=0.10")/Table3[[#This Row],[Count]]</f>
        <v>0</v>
      </c>
      <c r="W5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</v>
      </c>
      <c r="X52" s="3">
        <f>_xlfn.RANK.AVG(Table3[[#This Row],[Score]],Table3[Score],1)</f>
        <v>92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2" s="3">
        <f>_xlfn.RANK.AVG(Table3[[#This Row],[Score 2 ]],Table3[[Score 2 ]],1)</f>
        <v>50.5</v>
      </c>
    </row>
    <row r="53" spans="1:26" x14ac:dyDescent="0.3">
      <c r="A53" t="s">
        <v>97</v>
      </c>
      <c r="B53">
        <f>COUNTIFS(Table2[Sub-Sector],Table3[[#This Row],[Sub-Sector]])</f>
        <v>5</v>
      </c>
      <c r="C53" s="2">
        <f>COUNTIFS(Table2[Sub-Sector],Table3[[#This Row],[Sub-Sector]],Table2[Uptrend],"Uptrend")/Table3[[#This Row],[Count]]</f>
        <v>0.6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0.4</v>
      </c>
      <c r="F53" s="2">
        <f>COUNTIFS(Table2[Sub-Sector],Table3[[#This Row],[Sub-Sector]],Table2[6M Return vs Nifty],"&gt;=10")/Table3[[#This Row],[Count]]</f>
        <v>0.4</v>
      </c>
      <c r="G53" s="2">
        <f>COUNTIFS(Table2[Sub-Sector],Table3[[#This Row],[Sub-Sector]],Table2[1Y Return vs Nifty],"&gt;=10")/Table3[[#This Row],[Count]]</f>
        <v>0.6</v>
      </c>
      <c r="H53" s="2">
        <f>COUNTIFS(Table2[Sub-Sector],Table3[[#This Row],[Sub-Sector]],Table2[RSI Exponential â€“ 14D],"&gt;=50")/Table3[[#This Row],[Count]]</f>
        <v>0.6</v>
      </c>
      <c r="I53" s="2">
        <f>COUNTIFS(Table2[Sub-Sector],Table3[[#This Row],[Sub-Sector]],Table2[Relative Volume],"&gt;=1")/Table3[[#This Row],[Count]]</f>
        <v>0.6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0.6</v>
      </c>
      <c r="O53" s="2">
        <f>COUNTIFS(Table2[Sub-Sector],Table3[[#This Row],[Sub-Sector]],Table2[% Away From Current Month High],"&lt;=0.05")/Table3[[#This Row],[Count]]</f>
        <v>0.2</v>
      </c>
      <c r="P53" s="2">
        <f>COUNTIFS(Table2[Sub-Sector],Table3[[#This Row],[Sub-Sector]],Table2[% Away From 52W High],"&lt;=10")/Table3[[#This Row],[Count]]</f>
        <v>0.4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0.6</v>
      </c>
      <c r="S53" s="2">
        <f>COUNTIFS(Table2[Sub-Sector],Table3[[#This Row],[Sub-Sector]],Table2[% Price above 50 EMA],"&gt;=0")/Table3[[#This Row],[Count]]</f>
        <v>0.6</v>
      </c>
      <c r="T53" s="2">
        <f>COUNTIFS(Table2[Sub-Sector],Table3[[#This Row],[Sub-Sector]],Table2[% Price above 200 EMA],"&gt;=0")/Table3[[#This Row],[Count]]</f>
        <v>0.6</v>
      </c>
      <c r="U53" s="2">
        <f>COUNTIFS(Table2[Sub-Sector],Table3[[#This Row],[Sub-Sector]],Table2[Rate of Change - Zone],"Positive")/Table3[[#This Row],[Count]]</f>
        <v>0.4</v>
      </c>
      <c r="V53" s="2">
        <f>COUNTIFS(Table2[Sub-Sector],Table3[[#This Row],[Sub-Sector]],Table2[Sharpe Ratio],"&gt;=0.10")/Table3[[#This Row],[Count]]</f>
        <v>0.4</v>
      </c>
      <c r="W5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53" s="3">
        <f>_xlfn.RANK.AVG(Table3[[#This Row],[Score]],Table3[Score],1)</f>
        <v>62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3" s="3">
        <f>_xlfn.RANK.AVG(Table3[[#This Row],[Score 2 ]],Table3[[Score 2 ]],1)</f>
        <v>52</v>
      </c>
    </row>
    <row r="54" spans="1:26" x14ac:dyDescent="0.3">
      <c r="A54" t="s">
        <v>21</v>
      </c>
      <c r="B54">
        <f>COUNTIFS(Table2[Sub-Sector],Table3[[#This Row],[Sub-Sector]])</f>
        <v>20</v>
      </c>
      <c r="C54" s="2">
        <f>COUNTIFS(Table2[Sub-Sector],Table3[[#This Row],[Sub-Sector]],Table2[Uptrend],"Uptrend")/Table3[[#This Row],[Count]]</f>
        <v>0.85</v>
      </c>
      <c r="D54" s="2">
        <f>COUNTIFS(Table2[Sub-Sector],Table3[[#This Row],[Sub-Sector]],Table2[1W Return vs Nifty],"&gt;=5")/Table3[[#This Row],[Count]]</f>
        <v>0.15</v>
      </c>
      <c r="E54" s="2">
        <f>COUNTIFS(Table2[Sub-Sector],Table3[[#This Row],[Sub-Sector]],Table2[1M Return vs Nifty],"&gt;=5")/Table3[[#This Row],[Count]]</f>
        <v>0.45</v>
      </c>
      <c r="F54" s="2">
        <f>COUNTIFS(Table2[Sub-Sector],Table3[[#This Row],[Sub-Sector]],Table2[6M Return vs Nifty],"&gt;=10")/Table3[[#This Row],[Count]]</f>
        <v>0.15</v>
      </c>
      <c r="G54" s="2">
        <f>COUNTIFS(Table2[Sub-Sector],Table3[[#This Row],[Sub-Sector]],Table2[1Y Return vs Nifty],"&gt;=10")/Table3[[#This Row],[Count]]</f>
        <v>0.45</v>
      </c>
      <c r="H54" s="2">
        <f>COUNTIFS(Table2[Sub-Sector],Table3[[#This Row],[Sub-Sector]],Table2[RSI Exponential â€“ 14D],"&gt;=50")/Table3[[#This Row],[Count]]</f>
        <v>0.7</v>
      </c>
      <c r="I54" s="2">
        <f>COUNTIFS(Table2[Sub-Sector],Table3[[#This Row],[Sub-Sector]],Table2[Relative Volume],"&gt;=1")/Table3[[#This Row],[Count]]</f>
        <v>0.6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0.95</v>
      </c>
      <c r="L54" s="2">
        <f>COUNTIFS(Table2[Sub-Sector],Table3[[#This Row],[Sub-Sector]],Table2[% Away From Current Week Low],"&gt;=0.05")/Table3[[#This Row],[Count]]</f>
        <v>0.1</v>
      </c>
      <c r="M54" s="2">
        <f>COUNTIFS(Table2[Sub-Sector],Table3[[#This Row],[Sub-Sector]],Table2[% Away From Current Week High],"&lt;=0.05")/Table3[[#This Row],[Count]]</f>
        <v>0.65</v>
      </c>
      <c r="N54" s="2">
        <f>COUNTIFS(Table2[Sub-Sector],Table3[[#This Row],[Sub-Sector]],Table2[% Away From Current Month Low],"&gt;=0.05")/Table3[[#This Row],[Count]]</f>
        <v>0.65</v>
      </c>
      <c r="O54" s="2">
        <f>COUNTIFS(Table2[Sub-Sector],Table3[[#This Row],[Sub-Sector]],Table2[% Away From Current Month High],"&lt;=0.05")/Table3[[#This Row],[Count]]</f>
        <v>0.55000000000000004</v>
      </c>
      <c r="P54" s="2">
        <f>COUNTIFS(Table2[Sub-Sector],Table3[[#This Row],[Sub-Sector]],Table2[% Away From 52W High],"&lt;=10")/Table3[[#This Row],[Count]]</f>
        <v>0.55000000000000004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0.8</v>
      </c>
      <c r="S54" s="2">
        <f>COUNTIFS(Table2[Sub-Sector],Table3[[#This Row],[Sub-Sector]],Table2[% Price above 50 EMA],"&gt;=0")/Table3[[#This Row],[Count]]</f>
        <v>0.9</v>
      </c>
      <c r="T54" s="2">
        <f>COUNTIFS(Table2[Sub-Sector],Table3[[#This Row],[Sub-Sector]],Table2[% Price above 200 EMA],"&gt;=0")/Table3[[#This Row],[Count]]</f>
        <v>0.95</v>
      </c>
      <c r="U54" s="2">
        <f>COUNTIFS(Table2[Sub-Sector],Table3[[#This Row],[Sub-Sector]],Table2[Rate of Change - Zone],"Positive")/Table3[[#This Row],[Count]]</f>
        <v>0.7</v>
      </c>
      <c r="V54" s="2">
        <f>COUNTIFS(Table2[Sub-Sector],Table3[[#This Row],[Sub-Sector]],Table2[Sharpe Ratio],"&gt;=0.10")/Table3[[#This Row],[Count]]</f>
        <v>0.1</v>
      </c>
      <c r="W5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54" s="3">
        <f>_xlfn.RANK.AVG(Table3[[#This Row],[Score]],Table3[Score],1)</f>
        <v>27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4" s="3">
        <f>_xlfn.RANK.AVG(Table3[[#This Row],[Score 2 ]],Table3[[Score 2 ]],1)</f>
        <v>53</v>
      </c>
    </row>
    <row r="55" spans="1:26" x14ac:dyDescent="0.3">
      <c r="A55" t="s">
        <v>182</v>
      </c>
      <c r="B55">
        <f>COUNTIFS(Table2[Sub-Sector],Table3[[#This Row],[Sub-Sector]])</f>
        <v>8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0.375</v>
      </c>
      <c r="G55" s="2">
        <f>COUNTIFS(Table2[Sub-Sector],Table3[[#This Row],[Sub-Sector]],Table2[1Y Return vs Nifty],"&gt;=10")/Table3[[#This Row],[Count]]</f>
        <v>0.5</v>
      </c>
      <c r="H55" s="2">
        <f>COUNTIFS(Table2[Sub-Sector],Table3[[#This Row],[Sub-Sector]],Table2[RSI Exponential â€“ 14D],"&gt;=50")/Table3[[#This Row],[Count]]</f>
        <v>1</v>
      </c>
      <c r="I55" s="2">
        <f>COUNTIFS(Table2[Sub-Sector],Table3[[#This Row],[Sub-Sector]],Table2[Relative Volume],"&gt;=1")/Table3[[#This Row],[Count]]</f>
        <v>0.25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0.375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0.875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0.875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1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1</v>
      </c>
      <c r="V55" s="2">
        <f>COUNTIFS(Table2[Sub-Sector],Table3[[#This Row],[Sub-Sector]],Table2[Sharpe Ratio],"&gt;=0.10")/Table3[[#This Row],[Count]]</f>
        <v>0</v>
      </c>
      <c r="W5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55" s="3">
        <f>_xlfn.RANK.AVG(Table3[[#This Row],[Score]],Table3[Score],1)</f>
        <v>65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5" s="3">
        <f>_xlfn.RANK.AVG(Table3[[#This Row],[Score 2 ]],Table3[[Score 2 ]],1)</f>
        <v>54</v>
      </c>
    </row>
    <row r="56" spans="1:26" x14ac:dyDescent="0.3">
      <c r="A56" t="s">
        <v>812</v>
      </c>
      <c r="B56">
        <f>COUNTIFS(Table2[Sub-Sector],Table3[[#This Row],[Sub-Sector]])</f>
        <v>1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1</v>
      </c>
      <c r="F56" s="2">
        <f>COUNTIFS(Table2[Sub-Sector],Table3[[#This Row],[Sub-Sector]],Table2[6M Return vs Nifty],"&gt;=10")/Table3[[#This Row],[Count]]</f>
        <v>0</v>
      </c>
      <c r="G56" s="2">
        <f>COUNTIFS(Table2[Sub-Sector],Table3[[#This Row],[Sub-Sector]],Table2[1Y Return vs Nifty],"&gt;=10")/Table3[[#This Row],[Count]]</f>
        <v>0</v>
      </c>
      <c r="H56" s="2">
        <f>COUNTIFS(Table2[Sub-Sector],Table3[[#This Row],[Sub-Sector]],Table2[RSI Exponential â€“ 14D],"&gt;=50")/Table3[[#This Row],[Count]]</f>
        <v>1</v>
      </c>
      <c r="I56" s="2">
        <f>COUNTIFS(Table2[Sub-Sector],Table3[[#This Row],[Sub-Sector]],Table2[Relative Volume],"&gt;=1")/Table3[[#This Row],[Count]]</f>
        <v>1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1</v>
      </c>
      <c r="O56" s="2">
        <f>COUNTIFS(Table2[Sub-Sector],Table3[[#This Row],[Sub-Sector]],Table2[% Away From Current Month High],"&lt;=0.05")/Table3[[#This Row],[Count]]</f>
        <v>0</v>
      </c>
      <c r="P56" s="2">
        <f>COUNTIFS(Table2[Sub-Sector],Table3[[#This Row],[Sub-Sector]],Table2[% Away From 52W High],"&lt;=10")/Table3[[#This Row],[Count]]</f>
        <v>1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1</v>
      </c>
      <c r="V56" s="2">
        <f>COUNTIFS(Table2[Sub-Sector],Table3[[#This Row],[Sub-Sector]],Table2[Sharpe Ratio],"&gt;=0.10")/Table3[[#This Row],[Count]]</f>
        <v>0</v>
      </c>
      <c r="W5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56" s="3">
        <f>_xlfn.RANK.AVG(Table3[[#This Row],[Score]],Table3[Score],1)</f>
        <v>29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6" s="3">
        <f>_xlfn.RANK.AVG(Table3[[#This Row],[Score 2 ]],Table3[[Score 2 ]],1)</f>
        <v>55.5</v>
      </c>
    </row>
    <row r="57" spans="1:26" x14ac:dyDescent="0.3">
      <c r="A57" t="s">
        <v>444</v>
      </c>
      <c r="B57">
        <f>COUNTIFS(Table2[Sub-Sector],Table3[[#This Row],[Sub-Sector]])</f>
        <v>1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</v>
      </c>
      <c r="G57" s="2">
        <f>COUNTIFS(Table2[Sub-Sector],Table3[[#This Row],[Sub-Sector]],Table2[1Y Return vs Nifty],"&gt;=10")/Table3[[#This Row],[Count]]</f>
        <v>0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Volume],"&gt;=1")/Table3[[#This Row],[Count]]</f>
        <v>1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1</v>
      </c>
      <c r="O57" s="2">
        <f>COUNTIFS(Table2[Sub-Sector],Table3[[#This Row],[Sub-Sector]],Table2[% Away From Current Month High],"&lt;=0.05")/Table3[[#This Row],[Count]]</f>
        <v>1</v>
      </c>
      <c r="P57" s="2">
        <f>COUNTIFS(Table2[Sub-Sector],Table3[[#This Row],[Sub-Sector]],Table2[% Away From 52W High],"&lt;=10")/Table3[[#This Row],[Count]]</f>
        <v>1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1</v>
      </c>
      <c r="V57" s="2">
        <f>COUNTIFS(Table2[Sub-Sector],Table3[[#This Row],[Sub-Sector]],Table2[Sharpe Ratio],"&gt;=0.10")/Table3[[#This Row],[Count]]</f>
        <v>0</v>
      </c>
      <c r="W5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7" s="3">
        <f>_xlfn.RANK.AVG(Table3[[#This Row],[Score]],Table3[Score],1)</f>
        <v>66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7" s="3">
        <f>_xlfn.RANK.AVG(Table3[[#This Row],[Score 2 ]],Table3[[Score 2 ]],1)</f>
        <v>55.5</v>
      </c>
    </row>
    <row r="58" spans="1:26" x14ac:dyDescent="0.3">
      <c r="A58" t="s">
        <v>1148</v>
      </c>
      <c r="B58">
        <f>COUNTIFS(Table2[Sub-Sector],Table3[[#This Row],[Sub-Sector]])</f>
        <v>3</v>
      </c>
      <c r="C58" s="2">
        <f>COUNTIFS(Table2[Sub-Sector],Table3[[#This Row],[Sub-Sector]],Table2[Uptrend],"Uptrend")/Table3[[#This Row],[Count]]</f>
        <v>0.66666666666666663</v>
      </c>
      <c r="D58" s="2">
        <f>COUNTIFS(Table2[Sub-Sector],Table3[[#This Row],[Sub-Sector]],Table2[1W Return vs Nifty],"&gt;=5")/Table3[[#This Row],[Count]]</f>
        <v>0.33333333333333331</v>
      </c>
      <c r="E58" s="2">
        <f>COUNTIFS(Table2[Sub-Sector],Table3[[#This Row],[Sub-Sector]],Table2[1M Return vs Nifty],"&gt;=5")/Table3[[#This Row],[Count]]</f>
        <v>0.33333333333333331</v>
      </c>
      <c r="F58" s="2">
        <f>COUNTIFS(Table2[Sub-Sector],Table3[[#This Row],[Sub-Sector]],Table2[6M Return vs Nifty],"&gt;=10")/Table3[[#This Row],[Count]]</f>
        <v>0.66666666666666663</v>
      </c>
      <c r="G58" s="2">
        <f>COUNTIFS(Table2[Sub-Sector],Table3[[#This Row],[Sub-Sector]],Table2[1Y Return vs Nifty],"&gt;=10")/Table3[[#This Row],[Count]]</f>
        <v>0.33333333333333331</v>
      </c>
      <c r="H58" s="2">
        <f>COUNTIFS(Table2[Sub-Sector],Table3[[#This Row],[Sub-Sector]],Table2[RSI Exponential â€“ 14D],"&gt;=50")/Table3[[#This Row],[Count]]</f>
        <v>0.66666666666666663</v>
      </c>
      <c r="I58" s="2">
        <f>COUNTIFS(Table2[Sub-Sector],Table3[[#This Row],[Sub-Sector]],Table2[Relative Volume],"&gt;=1")/Table3[[#This Row],[Count]]</f>
        <v>0.66666666666666663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0.33333333333333331</v>
      </c>
      <c r="M58" s="2">
        <f>COUNTIFS(Table2[Sub-Sector],Table3[[#This Row],[Sub-Sector]],Table2[% Away From Current Week High],"&lt;=0.05")/Table3[[#This Row],[Count]]</f>
        <v>0.66666666666666663</v>
      </c>
      <c r="N58" s="2">
        <f>COUNTIFS(Table2[Sub-Sector],Table3[[#This Row],[Sub-Sector]],Table2[% Away From Current Month Low],"&gt;=0.05")/Table3[[#This Row],[Count]]</f>
        <v>0.66666666666666663</v>
      </c>
      <c r="O58" s="2">
        <f>COUNTIFS(Table2[Sub-Sector],Table3[[#This Row],[Sub-Sector]],Table2[% Away From Current Month High],"&lt;=0.05")/Table3[[#This Row],[Count]]</f>
        <v>0.33333333333333331</v>
      </c>
      <c r="P58" s="2">
        <f>COUNTIFS(Table2[Sub-Sector],Table3[[#This Row],[Sub-Sector]],Table2[% Away From 52W High],"&lt;=10")/Table3[[#This Row],[Count]]</f>
        <v>0.66666666666666663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0.66666666666666663</v>
      </c>
      <c r="S58" s="2">
        <f>COUNTIFS(Table2[Sub-Sector],Table3[[#This Row],[Sub-Sector]],Table2[% Price above 50 EMA],"&gt;=0")/Table3[[#This Row],[Count]]</f>
        <v>0.66666666666666663</v>
      </c>
      <c r="T58" s="2">
        <f>COUNTIFS(Table2[Sub-Sector],Table3[[#This Row],[Sub-Sector]],Table2[% Price above 200 EMA],"&gt;=0")/Table3[[#This Row],[Count]]</f>
        <v>0.66666666666666663</v>
      </c>
      <c r="U58" s="2">
        <f>COUNTIFS(Table2[Sub-Sector],Table3[[#This Row],[Sub-Sector]],Table2[Rate of Change - Zone],"Positive")/Table3[[#This Row],[Count]]</f>
        <v>0.33333333333333331</v>
      </c>
      <c r="V58" s="2">
        <f>COUNTIFS(Table2[Sub-Sector],Table3[[#This Row],[Sub-Sector]],Table2[Sharpe Ratio],"&gt;=0.10")/Table3[[#This Row],[Count]]</f>
        <v>0.33333333333333331</v>
      </c>
      <c r="W5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58" s="3">
        <f>_xlfn.RANK.AVG(Table3[[#This Row],[Score]],Table3[Score],1)</f>
        <v>39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8" s="3">
        <f>_xlfn.RANK.AVG(Table3[[#This Row],[Score 2 ]],Table3[[Score 2 ]],1)</f>
        <v>57</v>
      </c>
    </row>
    <row r="59" spans="1:26" x14ac:dyDescent="0.3">
      <c r="A59" t="s">
        <v>1387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0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</v>
      </c>
      <c r="I59" s="2">
        <f>COUNTIFS(Table2[Sub-Sector],Table3[[#This Row],[Sub-Sector]],Table2[Relative Volume],"&gt;=1")/Table3[[#This Row],[Count]]</f>
        <v>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0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</v>
      </c>
      <c r="S59" s="2">
        <f>COUNTIFS(Table2[Sub-Sector],Table3[[#This Row],[Sub-Sector]],Table2[% Price above 50 EMA],"&gt;=0")/Table3[[#This Row],[Count]]</f>
        <v>0</v>
      </c>
      <c r="T59" s="2">
        <f>COUNTIFS(Table2[Sub-Sector],Table3[[#This Row],[Sub-Sector]],Table2[% Price above 200 EMA],"&gt;=0")/Table3[[#This Row],[Count]]</f>
        <v>0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0</v>
      </c>
      <c r="W5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59" s="3">
        <f>_xlfn.RANK.AVG(Table3[[#This Row],[Score]],Table3[Score],1)</f>
        <v>95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59" s="3">
        <f>_xlfn.RANK.AVG(Table3[[#This Row],[Score 2 ]],Table3[[Score 2 ]],1)</f>
        <v>58.5</v>
      </c>
    </row>
    <row r="60" spans="1:26" x14ac:dyDescent="0.3">
      <c r="A60" t="s">
        <v>382</v>
      </c>
      <c r="B60">
        <f>COUNTIFS(Table2[Sub-Sector],Table3[[#This Row],[Sub-Sector]])</f>
        <v>10</v>
      </c>
      <c r="C60" s="2">
        <f>COUNTIFS(Table2[Sub-Sector],Table3[[#This Row],[Sub-Sector]],Table2[Uptrend],"Uptrend")/Table3[[#This Row],[Count]]</f>
        <v>0.5</v>
      </c>
      <c r="D60" s="2">
        <f>COUNTIFS(Table2[Sub-Sector],Table3[[#This Row],[Sub-Sector]],Table2[1W Return vs Nifty],"&gt;=5")/Table3[[#This Row],[Count]]</f>
        <v>0.1</v>
      </c>
      <c r="E60" s="2">
        <f>COUNTIFS(Table2[Sub-Sector],Table3[[#This Row],[Sub-Sector]],Table2[1M Return vs Nifty],"&gt;=5")/Table3[[#This Row],[Count]]</f>
        <v>0.4</v>
      </c>
      <c r="F60" s="2">
        <f>COUNTIFS(Table2[Sub-Sector],Table3[[#This Row],[Sub-Sector]],Table2[6M Return vs Nifty],"&gt;=10")/Table3[[#This Row],[Count]]</f>
        <v>0.1</v>
      </c>
      <c r="G60" s="2">
        <f>COUNTIFS(Table2[Sub-Sector],Table3[[#This Row],[Sub-Sector]],Table2[1Y Return vs Nifty],"&gt;=10")/Table3[[#This Row],[Count]]</f>
        <v>0.3</v>
      </c>
      <c r="H60" s="2">
        <f>COUNTIFS(Table2[Sub-Sector],Table3[[#This Row],[Sub-Sector]],Table2[RSI Exponential â€“ 14D],"&gt;=50")/Table3[[#This Row],[Count]]</f>
        <v>0.6</v>
      </c>
      <c r="I60" s="2">
        <f>COUNTIFS(Table2[Sub-Sector],Table3[[#This Row],[Sub-Sector]],Table2[Relative Volume],"&gt;=1")/Table3[[#This Row],[Count]]</f>
        <v>0.7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0.8</v>
      </c>
      <c r="N60" s="2">
        <f>COUNTIFS(Table2[Sub-Sector],Table3[[#This Row],[Sub-Sector]],Table2[% Away From Current Month Low],"&gt;=0.05")/Table3[[#This Row],[Count]]</f>
        <v>0.5</v>
      </c>
      <c r="O60" s="2">
        <f>COUNTIFS(Table2[Sub-Sector],Table3[[#This Row],[Sub-Sector]],Table2[% Away From Current Month High],"&lt;=0.05")/Table3[[#This Row],[Count]]</f>
        <v>0.6</v>
      </c>
      <c r="P60" s="2">
        <f>COUNTIFS(Table2[Sub-Sector],Table3[[#This Row],[Sub-Sector]],Table2[% Away From 52W High],"&lt;=10")/Table3[[#This Row],[Count]]</f>
        <v>0.3</v>
      </c>
      <c r="Q60" s="2">
        <f>COUNTIFS(Table2[Sub-Sector],Table3[[#This Row],[Sub-Sector]],Table2[% Away From 52W Low],"&gt;=10")/Table3[[#This Row],[Count]]</f>
        <v>0.7</v>
      </c>
      <c r="R60" s="2">
        <f>COUNTIFS(Table2[Sub-Sector],Table3[[#This Row],[Sub-Sector]],Table2[% Price above 20 EMA],"&gt;=0")/Table3[[#This Row],[Count]]</f>
        <v>0.6</v>
      </c>
      <c r="S60" s="2">
        <f>COUNTIFS(Table2[Sub-Sector],Table3[[#This Row],[Sub-Sector]],Table2[% Price above 50 EMA],"&gt;=0")/Table3[[#This Row],[Count]]</f>
        <v>0.5</v>
      </c>
      <c r="T60" s="2">
        <f>COUNTIFS(Table2[Sub-Sector],Table3[[#This Row],[Sub-Sector]],Table2[% Price above 200 EMA],"&gt;=0")/Table3[[#This Row],[Count]]</f>
        <v>0.5</v>
      </c>
      <c r="U60" s="2">
        <f>COUNTIFS(Table2[Sub-Sector],Table3[[#This Row],[Sub-Sector]],Table2[Rate of Change - Zone],"Positive")/Table3[[#This Row],[Count]]</f>
        <v>0.7</v>
      </c>
      <c r="V60" s="2">
        <f>COUNTIFS(Table2[Sub-Sector],Table3[[#This Row],[Sub-Sector]],Table2[Sharpe Ratio],"&gt;=0.10")/Table3[[#This Row],[Count]]</f>
        <v>0.1</v>
      </c>
      <c r="W6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60" s="3">
        <f>_xlfn.RANK.AVG(Table3[[#This Row],[Score]],Table3[Score],1)</f>
        <v>49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0" s="3">
        <f>_xlfn.RANK.AVG(Table3[[#This Row],[Score 2 ]],Table3[[Score 2 ]],1)</f>
        <v>58.5</v>
      </c>
    </row>
    <row r="61" spans="1:26" x14ac:dyDescent="0.3">
      <c r="A61" t="s">
        <v>630</v>
      </c>
      <c r="B61">
        <f>COUNTIFS(Table2[Sub-Sector],Table3[[#This Row],[Sub-Sector]])</f>
        <v>4</v>
      </c>
      <c r="C61" s="2">
        <f>COUNTIFS(Table2[Sub-Sector],Table3[[#This Row],[Sub-Sector]],Table2[Uptrend],"Uptrend")/Table3[[#This Row],[Count]]</f>
        <v>0.75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0.5</v>
      </c>
      <c r="G61" s="2">
        <f>COUNTIFS(Table2[Sub-Sector],Table3[[#This Row],[Sub-Sector]],Table2[1Y Return vs Nifty],"&gt;=10")/Table3[[#This Row],[Count]]</f>
        <v>0.75</v>
      </c>
      <c r="H61" s="2">
        <f>COUNTIFS(Table2[Sub-Sector],Table3[[#This Row],[Sub-Sector]],Table2[RSI Exponential â€“ 14D],"&gt;=50")/Table3[[#This Row],[Count]]</f>
        <v>0.5</v>
      </c>
      <c r="I61" s="2">
        <f>COUNTIFS(Table2[Sub-Sector],Table3[[#This Row],[Sub-Sector]],Table2[Relative Volume],"&gt;=1")/Table3[[#This Row],[Count]]</f>
        <v>0.25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0.25</v>
      </c>
      <c r="N61" s="2">
        <f>COUNTIFS(Table2[Sub-Sector],Table3[[#This Row],[Sub-Sector]],Table2[% Away From Current Month Low],"&gt;=0.05")/Table3[[#This Row],[Count]]</f>
        <v>0.5</v>
      </c>
      <c r="O61" s="2">
        <f>COUNTIFS(Table2[Sub-Sector],Table3[[#This Row],[Sub-Sector]],Table2[% Away From Current Month High],"&lt;=0.05")/Table3[[#This Row],[Count]]</f>
        <v>0.25</v>
      </c>
      <c r="P61" s="2">
        <f>COUNTIFS(Table2[Sub-Sector],Table3[[#This Row],[Sub-Sector]],Table2[% Away From 52W High],"&lt;=10")/Table3[[#This Row],[Count]]</f>
        <v>0.25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0.5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0.5</v>
      </c>
      <c r="V61" s="2">
        <f>COUNTIFS(Table2[Sub-Sector],Table3[[#This Row],[Sub-Sector]],Table2[Sharpe Ratio],"&gt;=0.10")/Table3[[#This Row],[Count]]</f>
        <v>0.25</v>
      </c>
      <c r="W6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61" s="3">
        <f>_xlfn.RANK.AVG(Table3[[#This Row],[Score]],Table3[Score],1)</f>
        <v>87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1" s="3">
        <f>_xlfn.RANK.AVG(Table3[[#This Row],[Score 2 ]],Table3[[Score 2 ]],1)</f>
        <v>60</v>
      </c>
    </row>
    <row r="62" spans="1:26" x14ac:dyDescent="0.3">
      <c r="A62" t="s">
        <v>493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1</v>
      </c>
      <c r="H62" s="2">
        <f>COUNTIFS(Table2[Sub-Sector],Table3[[#This Row],[Sub-Sector]],Table2[RSI Exponential â€“ 14D],"&gt;=50")/Table3[[#This Row],[Count]]</f>
        <v>0</v>
      </c>
      <c r="I62" s="2">
        <f>COUNTIFS(Table2[Sub-Sector],Table3[[#This Row],[Sub-Sector]],Table2[Relative Volume],"&gt;=1")/Table3[[#This Row],[Count]]</f>
        <v>0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0</v>
      </c>
      <c r="N62" s="2">
        <f>COUNTIFS(Table2[Sub-Sector],Table3[[#This Row],[Sub-Sector]],Table2[% Away From Current Month Low],"&gt;=0.05")/Table3[[#This Row],[Count]]</f>
        <v>0</v>
      </c>
      <c r="O62" s="2">
        <f>COUNTIFS(Table2[Sub-Sector],Table3[[#This Row],[Sub-Sector]],Table2[% Away From Current Month High],"&lt;=0.05")/Table3[[#This Row],[Count]]</f>
        <v>0</v>
      </c>
      <c r="P62" s="2">
        <f>COUNTIFS(Table2[Sub-Sector],Table3[[#This Row],[Sub-Sector]],Table2[% Away From 52W High],"&lt;=10")/Table3[[#This Row],[Count]]</f>
        <v>1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62" s="3">
        <f>_xlfn.RANK.AVG(Table3[[#This Row],[Score]],Table3[Score],1)</f>
        <v>67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2" s="3">
        <f>_xlfn.RANK.AVG(Table3[[#This Row],[Score 2 ]],Table3[[Score 2 ]],1)</f>
        <v>61</v>
      </c>
    </row>
    <row r="63" spans="1:26" x14ac:dyDescent="0.3">
      <c r="A63" t="s">
        <v>100</v>
      </c>
      <c r="B63">
        <f>COUNTIFS(Table2[Sub-Sector],Table3[[#This Row],[Sub-Sector]])</f>
        <v>4</v>
      </c>
      <c r="C63" s="2">
        <f>COUNTIFS(Table2[Sub-Sector],Table3[[#This Row],[Sub-Sector]],Table2[Uptrend],"Uptrend")/Table3[[#This Row],[Count]]</f>
        <v>0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0.5</v>
      </c>
      <c r="I63" s="2">
        <f>COUNTIFS(Table2[Sub-Sector],Table3[[#This Row],[Sub-Sector]],Table2[Relative Volume],"&gt;=1")/Table3[[#This Row],[Count]]</f>
        <v>0.75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0.25</v>
      </c>
      <c r="O63" s="2">
        <f>COUNTIFS(Table2[Sub-Sector],Table3[[#This Row],[Sub-Sector]],Table2[% Away From Current Month High],"&lt;=0.05")/Table3[[#This Row],[Count]]</f>
        <v>0.75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0.5</v>
      </c>
      <c r="R63" s="2">
        <f>COUNTIFS(Table2[Sub-Sector],Table3[[#This Row],[Sub-Sector]],Table2[% Price above 20 EMA],"&gt;=0")/Table3[[#This Row],[Count]]</f>
        <v>0.5</v>
      </c>
      <c r="S63" s="2">
        <f>COUNTIFS(Table2[Sub-Sector],Table3[[#This Row],[Sub-Sector]],Table2[% Price above 50 EMA],"&gt;=0")/Table3[[#This Row],[Count]]</f>
        <v>0.75</v>
      </c>
      <c r="T63" s="2">
        <f>COUNTIFS(Table2[Sub-Sector],Table3[[#This Row],[Sub-Sector]],Table2[% Price above 200 EMA],"&gt;=0")/Table3[[#This Row],[Count]]</f>
        <v>0.25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63" s="3">
        <f>_xlfn.RANK.AVG(Table3[[#This Row],[Score]],Table3[Score],1)</f>
        <v>96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3" s="3">
        <f>_xlfn.RANK.AVG(Table3[[#This Row],[Score 2 ]],Table3[[Score 2 ]],1)</f>
        <v>62</v>
      </c>
    </row>
    <row r="64" spans="1:26" x14ac:dyDescent="0.3">
      <c r="A64" t="s">
        <v>140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1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0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</v>
      </c>
      <c r="V64" s="2">
        <f>COUNTIFS(Table2[Sub-Sector],Table3[[#This Row],[Sub-Sector]],Table2[Sharpe Ratio],"&gt;=0.10")/Table3[[#This Row],[Count]]</f>
        <v>1</v>
      </c>
      <c r="W6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64" s="3">
        <f>_xlfn.RANK.AVG(Table3[[#This Row],[Score]],Table3[Score],1)</f>
        <v>70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4" s="3">
        <f>_xlfn.RANK.AVG(Table3[[#This Row],[Score 2 ]],Table3[[Score 2 ]],1)</f>
        <v>64.5</v>
      </c>
    </row>
    <row r="65" spans="1:26" x14ac:dyDescent="0.3">
      <c r="A65" t="s">
        <v>1208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0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0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</v>
      </c>
      <c r="V65" s="2">
        <f>COUNTIFS(Table2[Sub-Sector],Table3[[#This Row],[Sub-Sector]],Table2[Sharpe Ratio],"&gt;=0.10")/Table3[[#This Row],[Count]]</f>
        <v>1</v>
      </c>
      <c r="W6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65" s="3">
        <f>_xlfn.RANK.AVG(Table3[[#This Row],[Score]],Table3[Score],1)</f>
        <v>70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5" s="3">
        <f>_xlfn.RANK.AVG(Table3[[#This Row],[Score 2 ]],Table3[[Score 2 ]],1)</f>
        <v>64.5</v>
      </c>
    </row>
    <row r="66" spans="1:26" x14ac:dyDescent="0.3">
      <c r="A66" t="s">
        <v>1356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1</v>
      </c>
      <c r="W6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66" s="3">
        <f>_xlfn.RANK.AVG(Table3[[#This Row],[Score]],Table3[Score],1)</f>
        <v>70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6" s="3">
        <f>_xlfn.RANK.AVG(Table3[[#This Row],[Score 2 ]],Table3[[Score 2 ]],1)</f>
        <v>64.5</v>
      </c>
    </row>
    <row r="67" spans="1:26" x14ac:dyDescent="0.3">
      <c r="A67" t="s">
        <v>606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0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1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0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</v>
      </c>
      <c r="S67" s="2">
        <f>COUNTIFS(Table2[Sub-Sector],Table3[[#This Row],[Sub-Sector]],Table2[% Price above 50 EMA],"&gt;=0")/Table3[[#This Row],[Count]]</f>
        <v>0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0</v>
      </c>
      <c r="W6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536.5</v>
      </c>
      <c r="X67" s="3">
        <f>_xlfn.RANK.AVG(Table3[[#This Row],[Score]],Table3[Score],1)</f>
        <v>97.5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7" s="3">
        <f>_xlfn.RANK.AVG(Table3[[#This Row],[Score 2 ]],Table3[[Score 2 ]],1)</f>
        <v>64.5</v>
      </c>
    </row>
    <row r="68" spans="1:26" x14ac:dyDescent="0.3">
      <c r="A68" t="s">
        <v>106</v>
      </c>
      <c r="B68">
        <f>COUNTIFS(Table2[Sub-Sector],Table3[[#This Row],[Sub-Sector]])</f>
        <v>4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0.25</v>
      </c>
      <c r="F68" s="2">
        <f>COUNTIFS(Table2[Sub-Sector],Table3[[#This Row],[Sub-Sector]],Table2[6M Return vs Nifty],"&gt;=10")/Table3[[#This Row],[Count]]</f>
        <v>0.25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0.25</v>
      </c>
      <c r="I68" s="2">
        <f>COUNTIFS(Table2[Sub-Sector],Table3[[#This Row],[Sub-Sector]],Table2[Relative Volume],"&gt;=1")/Table3[[#This Row],[Count]]</f>
        <v>0.25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0.5</v>
      </c>
      <c r="N68" s="2">
        <f>COUNTIFS(Table2[Sub-Sector],Table3[[#This Row],[Sub-Sector]],Table2[% Away From Current Month Low],"&gt;=0.05")/Table3[[#This Row],[Count]]</f>
        <v>0.5</v>
      </c>
      <c r="O68" s="2">
        <f>COUNTIFS(Table2[Sub-Sector],Table3[[#This Row],[Sub-Sector]],Table2[% Away From Current Month High],"&lt;=0.05")/Table3[[#This Row],[Count]]</f>
        <v>0.25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0.5</v>
      </c>
      <c r="S68" s="2">
        <f>COUNTIFS(Table2[Sub-Sector],Table3[[#This Row],[Sub-Sector]],Table2[% Price above 50 EMA],"&gt;=0")/Table3[[#This Row],[Count]]</f>
        <v>0.75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0.5</v>
      </c>
      <c r="V68" s="2">
        <f>COUNTIFS(Table2[Sub-Sector],Table3[[#This Row],[Sub-Sector]],Table2[Sharpe Ratio],"&gt;=0.10")/Table3[[#This Row],[Count]]</f>
        <v>0.25</v>
      </c>
      <c r="W6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68" s="3">
        <f>_xlfn.RANK.AVG(Table3[[#This Row],[Score]],Table3[Score],1)</f>
        <v>54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8" s="3">
        <f>_xlfn.RANK.AVG(Table3[[#This Row],[Score 2 ]],Table3[[Score 2 ]],1)</f>
        <v>67</v>
      </c>
    </row>
    <row r="69" spans="1:26" x14ac:dyDescent="0.3">
      <c r="A69" t="s">
        <v>553</v>
      </c>
      <c r="B69">
        <f>COUNTIFS(Table2[Sub-Sector],Table3[[#This Row],[Sub-Sector]])</f>
        <v>9</v>
      </c>
      <c r="C69" s="2">
        <f>COUNTIFS(Table2[Sub-Sector],Table3[[#This Row],[Sub-Sector]],Table2[Uptrend],"Uptrend")/Table3[[#This Row],[Count]]</f>
        <v>0.66666666666666663</v>
      </c>
      <c r="D69" s="2">
        <f>COUNTIFS(Table2[Sub-Sector],Table3[[#This Row],[Sub-Sector]],Table2[1W Return vs Nifty],"&gt;=5")/Table3[[#This Row],[Count]]</f>
        <v>0.1111111111111111</v>
      </c>
      <c r="E69" s="2">
        <f>COUNTIFS(Table2[Sub-Sector],Table3[[#This Row],[Sub-Sector]],Table2[1M Return vs Nifty],"&gt;=5")/Table3[[#This Row],[Count]]</f>
        <v>0.33333333333333331</v>
      </c>
      <c r="F69" s="2">
        <f>COUNTIFS(Table2[Sub-Sector],Table3[[#This Row],[Sub-Sector]],Table2[6M Return vs Nifty],"&gt;=10")/Table3[[#This Row],[Count]]</f>
        <v>0.33333333333333331</v>
      </c>
      <c r="G69" s="2">
        <f>COUNTIFS(Table2[Sub-Sector],Table3[[#This Row],[Sub-Sector]],Table2[1Y Return vs Nifty],"&gt;=10")/Table3[[#This Row],[Count]]</f>
        <v>0.55555555555555558</v>
      </c>
      <c r="H69" s="2">
        <f>COUNTIFS(Table2[Sub-Sector],Table3[[#This Row],[Sub-Sector]],Table2[RSI Exponential â€“ 14D],"&gt;=50")/Table3[[#This Row],[Count]]</f>
        <v>0.66666666666666663</v>
      </c>
      <c r="I69" s="2">
        <f>COUNTIFS(Table2[Sub-Sector],Table3[[#This Row],[Sub-Sector]],Table2[Relative Volume],"&gt;=1")/Table3[[#This Row],[Count]]</f>
        <v>0.44444444444444442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0.33333333333333331</v>
      </c>
      <c r="M69" s="2">
        <f>COUNTIFS(Table2[Sub-Sector],Table3[[#This Row],[Sub-Sector]],Table2[% Away From Current Week High],"&lt;=0.05")/Table3[[#This Row],[Count]]</f>
        <v>0.66666666666666663</v>
      </c>
      <c r="N69" s="2">
        <f>COUNTIFS(Table2[Sub-Sector],Table3[[#This Row],[Sub-Sector]],Table2[% Away From Current Month Low],"&gt;=0.05")/Table3[[#This Row],[Count]]</f>
        <v>0.44444444444444442</v>
      </c>
      <c r="O69" s="2">
        <f>COUNTIFS(Table2[Sub-Sector],Table3[[#This Row],[Sub-Sector]],Table2[% Away From Current Month High],"&lt;=0.05")/Table3[[#This Row],[Count]]</f>
        <v>0.44444444444444442</v>
      </c>
      <c r="P69" s="2">
        <f>COUNTIFS(Table2[Sub-Sector],Table3[[#This Row],[Sub-Sector]],Table2[% Away From 52W High],"&lt;=10")/Table3[[#This Row],[Count]]</f>
        <v>0.22222222222222221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0.77777777777777779</v>
      </c>
      <c r="S69" s="2">
        <f>COUNTIFS(Table2[Sub-Sector],Table3[[#This Row],[Sub-Sector]],Table2[% Price above 50 EMA],"&gt;=0")/Table3[[#This Row],[Count]]</f>
        <v>0.88888888888888884</v>
      </c>
      <c r="T69" s="2">
        <f>COUNTIFS(Table2[Sub-Sector],Table3[[#This Row],[Sub-Sector]],Table2[% Price above 200 EMA],"&gt;=0")/Table3[[#This Row],[Count]]</f>
        <v>0.66666666666666663</v>
      </c>
      <c r="U69" s="2">
        <f>COUNTIFS(Table2[Sub-Sector],Table3[[#This Row],[Sub-Sector]],Table2[Rate of Change - Zone],"Positive")/Table3[[#This Row],[Count]]</f>
        <v>0.55555555555555558</v>
      </c>
      <c r="V69" s="2">
        <f>COUNTIFS(Table2[Sub-Sector],Table3[[#This Row],[Sub-Sector]],Table2[Sharpe Ratio],"&gt;=0.10")/Table3[[#This Row],[Count]]</f>
        <v>0.33333333333333331</v>
      </c>
      <c r="W6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69" s="3">
        <f>_xlfn.RANK.AVG(Table3[[#This Row],[Score]],Table3[Score],1)</f>
        <v>47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9" s="3">
        <f>_xlfn.RANK.AVG(Table3[[#This Row],[Score 2 ]],Table3[[Score 2 ]],1)</f>
        <v>68</v>
      </c>
    </row>
    <row r="70" spans="1:26" x14ac:dyDescent="0.3">
      <c r="A70" t="s">
        <v>1429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1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0</v>
      </c>
      <c r="H70" s="2">
        <f>COUNTIFS(Table2[Sub-Sector],Table3[[#This Row],[Sub-Sector]],Table2[RSI Exponential â€“ 14D],"&gt;=50")/Table3[[#This Row],[Count]]</f>
        <v>0.66666666666666663</v>
      </c>
      <c r="I70" s="2">
        <f>COUNTIFS(Table2[Sub-Sector],Table3[[#This Row],[Sub-Sector]],Table2[Relative Volume],"&gt;=1")/Table3[[#This Row],[Count]]</f>
        <v>0.66666666666666663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0.33333333333333331</v>
      </c>
      <c r="N70" s="2">
        <f>COUNTIFS(Table2[Sub-Sector],Table3[[#This Row],[Sub-Sector]],Table2[% Away From Current Month Low],"&gt;=0.05")/Table3[[#This Row],[Count]]</f>
        <v>1</v>
      </c>
      <c r="O70" s="2">
        <f>COUNTIFS(Table2[Sub-Sector],Table3[[#This Row],[Sub-Sector]],Table2[% Away From Current Month High],"&lt;=0.05")/Table3[[#This Row],[Count]]</f>
        <v>0</v>
      </c>
      <c r="P70" s="2">
        <f>COUNTIFS(Table2[Sub-Sector],Table3[[#This Row],[Sub-Sector]],Table2[% Away From 52W High],"&lt;=10")/Table3[[#This Row],[Count]]</f>
        <v>0.66666666666666663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</v>
      </c>
      <c r="W7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70" s="3">
        <f>_xlfn.RANK.AVG(Table3[[#This Row],[Score]],Table3[Score],1)</f>
        <v>38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0" s="3">
        <f>_xlfn.RANK.AVG(Table3[[#This Row],[Score 2 ]],Table3[[Score 2 ]],1)</f>
        <v>69</v>
      </c>
    </row>
    <row r="71" spans="1:26" x14ac:dyDescent="0.3">
      <c r="A71" t="s">
        <v>945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0.33333333333333331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0</v>
      </c>
      <c r="I71" s="2">
        <f>COUNTIFS(Table2[Sub-Sector],Table3[[#This Row],[Sub-Sector]],Table2[Relative Volume],"&gt;=1")/Table3[[#This Row],[Count]]</f>
        <v>0.33333333333333331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0</v>
      </c>
      <c r="N71" s="2">
        <f>COUNTIFS(Table2[Sub-Sector],Table3[[#This Row],[Sub-Sector]],Table2[% Away From Current Month Low],"&gt;=0.05")/Table3[[#This Row],[Count]]</f>
        <v>0.33333333333333331</v>
      </c>
      <c r="O71" s="2">
        <f>COUNTIFS(Table2[Sub-Sector],Table3[[#This Row],[Sub-Sector]],Table2[% Away From Current Month High],"&lt;=0.05")/Table3[[#This Row],[Count]]</f>
        <v>0</v>
      </c>
      <c r="P71" s="2">
        <f>COUNTIFS(Table2[Sub-Sector],Table3[[#This Row],[Sub-Sector]],Table2[% Away From 52W High],"&lt;=10")/Table3[[#This Row],[Count]]</f>
        <v>0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</v>
      </c>
      <c r="S71" s="2">
        <f>COUNTIFS(Table2[Sub-Sector],Table3[[#This Row],[Sub-Sector]],Table2[% Price above 50 EMA],"&gt;=0")/Table3[[#This Row],[Count]]</f>
        <v>0.66666666666666663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0.33333333333333331</v>
      </c>
      <c r="V71" s="2">
        <f>COUNTIFS(Table2[Sub-Sector],Table3[[#This Row],[Sub-Sector]],Table2[Sharpe Ratio],"&gt;=0.10")/Table3[[#This Row],[Count]]</f>
        <v>0</v>
      </c>
      <c r="W7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71" s="3">
        <f>_xlfn.RANK.AVG(Table3[[#This Row],[Score]],Table3[Score],1)</f>
        <v>73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1" s="3">
        <f>_xlfn.RANK.AVG(Table3[[#This Row],[Score 2 ]],Table3[[Score 2 ]],1)</f>
        <v>70</v>
      </c>
    </row>
    <row r="72" spans="1:26" x14ac:dyDescent="0.3">
      <c r="A72" t="s">
        <v>122</v>
      </c>
      <c r="B72">
        <f>COUNTIFS(Table2[Sub-Sector],Table3[[#This Row],[Sub-Sector]])</f>
        <v>8</v>
      </c>
      <c r="C72" s="2">
        <f>COUNTIFS(Table2[Sub-Sector],Table3[[#This Row],[Sub-Sector]],Table2[Uptrend],"Uptrend")/Table3[[#This Row],[Count]]</f>
        <v>0.875</v>
      </c>
      <c r="D72" s="2">
        <f>COUNTIFS(Table2[Sub-Sector],Table3[[#This Row],[Sub-Sector]],Table2[1W Return vs Nifty],"&gt;=5")/Table3[[#This Row],[Count]]</f>
        <v>0.125</v>
      </c>
      <c r="E72" s="2">
        <f>COUNTIFS(Table2[Sub-Sector],Table3[[#This Row],[Sub-Sector]],Table2[1M Return vs Nifty],"&gt;=5")/Table3[[#This Row],[Count]]</f>
        <v>0.25</v>
      </c>
      <c r="F72" s="2">
        <f>COUNTIFS(Table2[Sub-Sector],Table3[[#This Row],[Sub-Sector]],Table2[6M Return vs Nifty],"&gt;=10")/Table3[[#This Row],[Count]]</f>
        <v>0.375</v>
      </c>
      <c r="G72" s="2">
        <f>COUNTIFS(Table2[Sub-Sector],Table3[[#This Row],[Sub-Sector]],Table2[1Y Return vs Nifty],"&gt;=10")/Table3[[#This Row],[Count]]</f>
        <v>0.625</v>
      </c>
      <c r="H72" s="2">
        <f>COUNTIFS(Table2[Sub-Sector],Table3[[#This Row],[Sub-Sector]],Table2[RSI Exponential â€“ 14D],"&gt;=50")/Table3[[#This Row],[Count]]</f>
        <v>0.625</v>
      </c>
      <c r="I72" s="2">
        <f>COUNTIFS(Table2[Sub-Sector],Table3[[#This Row],[Sub-Sector]],Table2[Relative Volume],"&gt;=1")/Table3[[#This Row],[Count]]</f>
        <v>0.25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0.25</v>
      </c>
      <c r="M72" s="2">
        <f>COUNTIFS(Table2[Sub-Sector],Table3[[#This Row],[Sub-Sector]],Table2[% Away From Current Week High],"&lt;=0.05")/Table3[[#This Row],[Count]]</f>
        <v>0.875</v>
      </c>
      <c r="N72" s="2">
        <f>COUNTIFS(Table2[Sub-Sector],Table3[[#This Row],[Sub-Sector]],Table2[% Away From Current Month Low],"&gt;=0.05")/Table3[[#This Row],[Count]]</f>
        <v>0.5</v>
      </c>
      <c r="O72" s="2">
        <f>COUNTIFS(Table2[Sub-Sector],Table3[[#This Row],[Sub-Sector]],Table2[% Away From Current Month High],"&lt;=0.05")/Table3[[#This Row],[Count]]</f>
        <v>0.625</v>
      </c>
      <c r="P72" s="2">
        <f>COUNTIFS(Table2[Sub-Sector],Table3[[#This Row],[Sub-Sector]],Table2[% Away From 52W High],"&lt;=10")/Table3[[#This Row],[Count]]</f>
        <v>0.75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0.75</v>
      </c>
      <c r="S72" s="2">
        <f>COUNTIFS(Table2[Sub-Sector],Table3[[#This Row],[Sub-Sector]],Table2[% Price above 50 EMA],"&gt;=0")/Table3[[#This Row],[Count]]</f>
        <v>0.875</v>
      </c>
      <c r="T72" s="2">
        <f>COUNTIFS(Table2[Sub-Sector],Table3[[#This Row],[Sub-Sector]],Table2[% Price above 200 EMA],"&gt;=0")/Table3[[#This Row],[Count]]</f>
        <v>0.875</v>
      </c>
      <c r="U72" s="2">
        <f>COUNTIFS(Table2[Sub-Sector],Table3[[#This Row],[Sub-Sector]],Table2[Rate of Change - Zone],"Positive")/Table3[[#This Row],[Count]]</f>
        <v>0.625</v>
      </c>
      <c r="V72" s="2">
        <f>COUNTIFS(Table2[Sub-Sector],Table3[[#This Row],[Sub-Sector]],Table2[Sharpe Ratio],"&gt;=0.10")/Table3[[#This Row],[Count]]</f>
        <v>0.125</v>
      </c>
      <c r="W7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72" s="3">
        <f>_xlfn.RANK.AVG(Table3[[#This Row],[Score]],Table3[Score],1)</f>
        <v>44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2" s="3">
        <f>_xlfn.RANK.AVG(Table3[[#This Row],[Score 2 ]],Table3[[Score 2 ]],1)</f>
        <v>71</v>
      </c>
    </row>
    <row r="73" spans="1:26" x14ac:dyDescent="0.3">
      <c r="A73" t="s">
        <v>130</v>
      </c>
      <c r="B73">
        <f>COUNTIFS(Table2[Sub-Sector],Table3[[#This Row],[Sub-Sector]])</f>
        <v>21</v>
      </c>
      <c r="C73" s="2">
        <f>COUNTIFS(Table2[Sub-Sector],Table3[[#This Row],[Sub-Sector]],Table2[Uptrend],"Uptrend")/Table3[[#This Row],[Count]]</f>
        <v>0.8571428571428571</v>
      </c>
      <c r="D73" s="2">
        <f>COUNTIFS(Table2[Sub-Sector],Table3[[#This Row],[Sub-Sector]],Table2[1W Return vs Nifty],"&gt;=5")/Table3[[#This Row],[Count]]</f>
        <v>9.5238095238095233E-2</v>
      </c>
      <c r="E73" s="2">
        <f>COUNTIFS(Table2[Sub-Sector],Table3[[#This Row],[Sub-Sector]],Table2[1M Return vs Nifty],"&gt;=5")/Table3[[#This Row],[Count]]</f>
        <v>0.23809523809523808</v>
      </c>
      <c r="F73" s="2">
        <f>COUNTIFS(Table2[Sub-Sector],Table3[[#This Row],[Sub-Sector]],Table2[6M Return vs Nifty],"&gt;=10")/Table3[[#This Row],[Count]]</f>
        <v>0.42857142857142855</v>
      </c>
      <c r="G73" s="2">
        <f>COUNTIFS(Table2[Sub-Sector],Table3[[#This Row],[Sub-Sector]],Table2[1Y Return vs Nifty],"&gt;=10")/Table3[[#This Row],[Count]]</f>
        <v>0.66666666666666663</v>
      </c>
      <c r="H73" s="2">
        <f>COUNTIFS(Table2[Sub-Sector],Table3[[#This Row],[Sub-Sector]],Table2[RSI Exponential â€“ 14D],"&gt;=50")/Table3[[#This Row],[Count]]</f>
        <v>0.2857142857142857</v>
      </c>
      <c r="I73" s="2">
        <f>COUNTIFS(Table2[Sub-Sector],Table3[[#This Row],[Sub-Sector]],Table2[Relative Volume],"&gt;=1")/Table3[[#This Row],[Count]]</f>
        <v>0.38095238095238093</v>
      </c>
      <c r="J73" s="2">
        <f>COUNTIFS(Table2[Sub-Sector],Table3[[#This Row],[Sub-Sector]],Table2[% Away From Day Low],"&gt;=0.05")/Table3[[#This Row],[Count]]</f>
        <v>4.7619047619047616E-2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9.5238095238095233E-2</v>
      </c>
      <c r="M73" s="2">
        <f>COUNTIFS(Table2[Sub-Sector],Table3[[#This Row],[Sub-Sector]],Table2[% Away From Current Week High],"&lt;=0.05")/Table3[[#This Row],[Count]]</f>
        <v>0.76190476190476186</v>
      </c>
      <c r="N73" s="2">
        <f>COUNTIFS(Table2[Sub-Sector],Table3[[#This Row],[Sub-Sector]],Table2[% Away From Current Month Low],"&gt;=0.05")/Table3[[#This Row],[Count]]</f>
        <v>0.33333333333333331</v>
      </c>
      <c r="O73" s="2">
        <f>COUNTIFS(Table2[Sub-Sector],Table3[[#This Row],[Sub-Sector]],Table2[% Away From Current Month High],"&lt;=0.05")/Table3[[#This Row],[Count]]</f>
        <v>0.2857142857142857</v>
      </c>
      <c r="P73" s="2">
        <f>COUNTIFS(Table2[Sub-Sector],Table3[[#This Row],[Sub-Sector]],Table2[% Away From 52W High],"&lt;=10")/Table3[[#This Row],[Count]]</f>
        <v>0.42857142857142855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0.42857142857142855</v>
      </c>
      <c r="S73" s="2">
        <f>COUNTIFS(Table2[Sub-Sector],Table3[[#This Row],[Sub-Sector]],Table2[% Price above 50 EMA],"&gt;=0")/Table3[[#This Row],[Count]]</f>
        <v>0.61904761904761907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0.42857142857142855</v>
      </c>
      <c r="V73" s="2">
        <f>COUNTIFS(Table2[Sub-Sector],Table3[[#This Row],[Sub-Sector]],Table2[Sharpe Ratio],"&gt;=0.10")/Table3[[#This Row],[Count]]</f>
        <v>0.33333333333333331</v>
      </c>
      <c r="W7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73" s="3">
        <f>_xlfn.RANK.AVG(Table3[[#This Row],[Score]],Table3[Score],1)</f>
        <v>47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3" s="3">
        <f>_xlfn.RANK.AVG(Table3[[#This Row],[Score 2 ]],Table3[[Score 2 ]],1)</f>
        <v>72</v>
      </c>
    </row>
    <row r="74" spans="1:26" x14ac:dyDescent="0.3">
      <c r="A74" t="s">
        <v>257</v>
      </c>
      <c r="B74">
        <f>COUNTIFS(Table2[Sub-Sector],Table3[[#This Row],[Sub-Sector]])</f>
        <v>23</v>
      </c>
      <c r="C74" s="2">
        <f>COUNTIFS(Table2[Sub-Sector],Table3[[#This Row],[Sub-Sector]],Table2[Uptrend],"Uptrend")/Table3[[#This Row],[Count]]</f>
        <v>0.82608695652173914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0.21739130434782608</v>
      </c>
      <c r="F74" s="2">
        <f>COUNTIFS(Table2[Sub-Sector],Table3[[#This Row],[Sub-Sector]],Table2[6M Return vs Nifty],"&gt;=10")/Table3[[#This Row],[Count]]</f>
        <v>0.39130434782608697</v>
      </c>
      <c r="G74" s="2">
        <f>COUNTIFS(Table2[Sub-Sector],Table3[[#This Row],[Sub-Sector]],Table2[1Y Return vs Nifty],"&gt;=10")/Table3[[#This Row],[Count]]</f>
        <v>0.47826086956521741</v>
      </c>
      <c r="H74" s="2">
        <f>COUNTIFS(Table2[Sub-Sector],Table3[[#This Row],[Sub-Sector]],Table2[RSI Exponential â€“ 14D],"&gt;=50")/Table3[[#This Row],[Count]]</f>
        <v>0.43478260869565216</v>
      </c>
      <c r="I74" s="2">
        <f>COUNTIFS(Table2[Sub-Sector],Table3[[#This Row],[Sub-Sector]],Table2[Relative Volume],"&gt;=1")/Table3[[#This Row],[Count]]</f>
        <v>0.52173913043478259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8.6956521739130432E-2</v>
      </c>
      <c r="M74" s="2">
        <f>COUNTIFS(Table2[Sub-Sector],Table3[[#This Row],[Sub-Sector]],Table2[% Away From Current Week High],"&lt;=0.05")/Table3[[#This Row],[Count]]</f>
        <v>0.73913043478260865</v>
      </c>
      <c r="N74" s="2">
        <f>COUNTIFS(Table2[Sub-Sector],Table3[[#This Row],[Sub-Sector]],Table2[% Away From Current Month Low],"&gt;=0.05")/Table3[[#This Row],[Count]]</f>
        <v>0.39130434782608697</v>
      </c>
      <c r="O74" s="2">
        <f>COUNTIFS(Table2[Sub-Sector],Table3[[#This Row],[Sub-Sector]],Table2[% Away From Current Month High],"&lt;=0.05")/Table3[[#This Row],[Count]]</f>
        <v>0.17391304347826086</v>
      </c>
      <c r="P74" s="2">
        <f>COUNTIFS(Table2[Sub-Sector],Table3[[#This Row],[Sub-Sector]],Table2[% Away From 52W High],"&lt;=10")/Table3[[#This Row],[Count]]</f>
        <v>0.30434782608695654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0.47826086956521741</v>
      </c>
      <c r="S74" s="2">
        <f>COUNTIFS(Table2[Sub-Sector],Table3[[#This Row],[Sub-Sector]],Table2[% Price above 50 EMA],"&gt;=0")/Table3[[#This Row],[Count]]</f>
        <v>0.69565217391304346</v>
      </c>
      <c r="T74" s="2">
        <f>COUNTIFS(Table2[Sub-Sector],Table3[[#This Row],[Sub-Sector]],Table2[% Price above 200 EMA],"&gt;=0")/Table3[[#This Row],[Count]]</f>
        <v>0.86956521739130432</v>
      </c>
      <c r="U74" s="2">
        <f>COUNTIFS(Table2[Sub-Sector],Table3[[#This Row],[Sub-Sector]],Table2[Rate of Change - Zone],"Positive")/Table3[[#This Row],[Count]]</f>
        <v>0.43478260869565216</v>
      </c>
      <c r="V74" s="2">
        <f>COUNTIFS(Table2[Sub-Sector],Table3[[#This Row],[Sub-Sector]],Table2[Sharpe Ratio],"&gt;=0.10")/Table3[[#This Row],[Count]]</f>
        <v>0.47826086956521741</v>
      </c>
      <c r="W7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74" s="3">
        <f>_xlfn.RANK.AVG(Table3[[#This Row],[Score]],Table3[Score],1)</f>
        <v>75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4" s="3">
        <f>_xlfn.RANK.AVG(Table3[[#This Row],[Score 2 ]],Table3[[Score 2 ]],1)</f>
        <v>73</v>
      </c>
    </row>
    <row r="75" spans="1:26" x14ac:dyDescent="0.3">
      <c r="A75" t="s">
        <v>179</v>
      </c>
      <c r="B75">
        <f>COUNTIFS(Table2[Sub-Sector],Table3[[#This Row],[Sub-Sector]])</f>
        <v>6</v>
      </c>
      <c r="C75" s="2">
        <f>COUNTIFS(Table2[Sub-Sector],Table3[[#This Row],[Sub-Sector]],Table2[Uptrend],"Uptrend")/Table3[[#This Row],[Count]]</f>
        <v>0.66666666666666663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0.33333333333333331</v>
      </c>
      <c r="F75" s="2">
        <f>COUNTIFS(Table2[Sub-Sector],Table3[[#This Row],[Sub-Sector]],Table2[6M Return vs Nifty],"&gt;=10")/Table3[[#This Row],[Count]]</f>
        <v>0.33333333333333331</v>
      </c>
      <c r="G75" s="2">
        <f>COUNTIFS(Table2[Sub-Sector],Table3[[#This Row],[Sub-Sector]],Table2[1Y Return vs Nifty],"&gt;=10")/Table3[[#This Row],[Count]]</f>
        <v>0.66666666666666663</v>
      </c>
      <c r="H75" s="2">
        <f>COUNTIFS(Table2[Sub-Sector],Table3[[#This Row],[Sub-Sector]],Table2[RSI Exponential â€“ 14D],"&gt;=50")/Table3[[#This Row],[Count]]</f>
        <v>0.66666666666666663</v>
      </c>
      <c r="I75" s="2">
        <f>COUNTIFS(Table2[Sub-Sector],Table3[[#This Row],[Sub-Sector]],Table2[Relative Volume],"&gt;=1")/Table3[[#This Row],[Count]]</f>
        <v>0.16666666666666666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0.66666666666666663</v>
      </c>
      <c r="O75" s="2">
        <f>COUNTIFS(Table2[Sub-Sector],Table3[[#This Row],[Sub-Sector]],Table2[% Away From Current Month High],"&lt;=0.05")/Table3[[#This Row],[Count]]</f>
        <v>0.66666666666666663</v>
      </c>
      <c r="P75" s="2">
        <f>COUNTIFS(Table2[Sub-Sector],Table3[[#This Row],[Sub-Sector]],Table2[% Away From 52W High],"&lt;=10")/Table3[[#This Row],[Count]]</f>
        <v>0.66666666666666663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0.83333333333333337</v>
      </c>
      <c r="S75" s="2">
        <f>COUNTIFS(Table2[Sub-Sector],Table3[[#This Row],[Sub-Sector]],Table2[% Price above 50 EMA],"&gt;=0")/Table3[[#This Row],[Count]]</f>
        <v>0.83333333333333337</v>
      </c>
      <c r="T75" s="2">
        <f>COUNTIFS(Table2[Sub-Sector],Table3[[#This Row],[Sub-Sector]],Table2[% Price above 200 EMA],"&gt;=0")/Table3[[#This Row],[Count]]</f>
        <v>0.83333333333333337</v>
      </c>
      <c r="U75" s="2">
        <f>COUNTIFS(Table2[Sub-Sector],Table3[[#This Row],[Sub-Sector]],Table2[Rate of Change - Zone],"Positive")/Table3[[#This Row],[Count]]</f>
        <v>0.66666666666666663</v>
      </c>
      <c r="V75" s="2">
        <f>COUNTIFS(Table2[Sub-Sector],Table3[[#This Row],[Sub-Sector]],Table2[Sharpe Ratio],"&gt;=0.10")/Table3[[#This Row],[Count]]</f>
        <v>0</v>
      </c>
      <c r="W7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456.5</v>
      </c>
      <c r="X75" s="3">
        <f>_xlfn.RANK.AVG(Table3[[#This Row],[Score]],Table3[Score],1)</f>
        <v>76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5" s="3">
        <f>_xlfn.RANK.AVG(Table3[[#This Row],[Score 2 ]],Table3[[Score 2 ]],1)</f>
        <v>74</v>
      </c>
    </row>
    <row r="76" spans="1:26" x14ac:dyDescent="0.3">
      <c r="A76" t="s">
        <v>220</v>
      </c>
      <c r="B76">
        <f>COUNTIFS(Table2[Sub-Sector],Table3[[#This Row],[Sub-Sector]])</f>
        <v>9</v>
      </c>
      <c r="C76" s="2">
        <f>COUNTIFS(Table2[Sub-Sector],Table3[[#This Row],[Sub-Sector]],Table2[Uptrend],"Uptrend")/Table3[[#This Row],[Count]]</f>
        <v>0.66666666666666663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0.22222222222222221</v>
      </c>
      <c r="F76" s="2">
        <f>COUNTIFS(Table2[Sub-Sector],Table3[[#This Row],[Sub-Sector]],Table2[6M Return vs Nifty],"&gt;=10")/Table3[[#This Row],[Count]]</f>
        <v>0.55555555555555558</v>
      </c>
      <c r="G76" s="2">
        <f>COUNTIFS(Table2[Sub-Sector],Table3[[#This Row],[Sub-Sector]],Table2[1Y Return vs Nifty],"&gt;=10")/Table3[[#This Row],[Count]]</f>
        <v>0.55555555555555558</v>
      </c>
      <c r="H76" s="2">
        <f>COUNTIFS(Table2[Sub-Sector],Table3[[#This Row],[Sub-Sector]],Table2[RSI Exponential â€“ 14D],"&gt;=50")/Table3[[#This Row],[Count]]</f>
        <v>0.33333333333333331</v>
      </c>
      <c r="I76" s="2">
        <f>COUNTIFS(Table2[Sub-Sector],Table3[[#This Row],[Sub-Sector]],Table2[Relative Volume],"&gt;=1")/Table3[[#This Row],[Count]]</f>
        <v>0.33333333333333331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0.66666666666666663</v>
      </c>
      <c r="N76" s="2">
        <f>COUNTIFS(Table2[Sub-Sector],Table3[[#This Row],[Sub-Sector]],Table2[% Away From Current Month Low],"&gt;=0.05")/Table3[[#This Row],[Count]]</f>
        <v>0.33333333333333331</v>
      </c>
      <c r="O76" s="2">
        <f>COUNTIFS(Table2[Sub-Sector],Table3[[#This Row],[Sub-Sector]],Table2[% Away From Current Month High],"&lt;=0.05")/Table3[[#This Row],[Count]]</f>
        <v>0.22222222222222221</v>
      </c>
      <c r="P76" s="2">
        <f>COUNTIFS(Table2[Sub-Sector],Table3[[#This Row],[Sub-Sector]],Table2[% Away From 52W High],"&lt;=10")/Table3[[#This Row],[Count]]</f>
        <v>0.22222222222222221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0.33333333333333331</v>
      </c>
      <c r="S76" s="2">
        <f>COUNTIFS(Table2[Sub-Sector],Table3[[#This Row],[Sub-Sector]],Table2[% Price above 50 EMA],"&gt;=0")/Table3[[#This Row],[Count]]</f>
        <v>0.66666666666666663</v>
      </c>
      <c r="T76" s="2">
        <f>COUNTIFS(Table2[Sub-Sector],Table3[[#This Row],[Sub-Sector]],Table2[% Price above 200 EMA],"&gt;=0")/Table3[[#This Row],[Count]]</f>
        <v>0.88888888888888884</v>
      </c>
      <c r="U76" s="2">
        <f>COUNTIFS(Table2[Sub-Sector],Table3[[#This Row],[Sub-Sector]],Table2[Rate of Change - Zone],"Positive")/Table3[[#This Row],[Count]]</f>
        <v>0.44444444444444442</v>
      </c>
      <c r="V76" s="2">
        <f>COUNTIFS(Table2[Sub-Sector],Table3[[#This Row],[Sub-Sector]],Table2[Sharpe Ratio],"&gt;=0.10")/Table3[[#This Row],[Count]]</f>
        <v>0.33333333333333331</v>
      </c>
      <c r="W7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76" s="3">
        <f>_xlfn.RANK.AVG(Table3[[#This Row],[Score]],Table3[Score],1)</f>
        <v>82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6" s="3">
        <f>_xlfn.RANK.AVG(Table3[[#This Row],[Score 2 ]],Table3[[Score 2 ]],1)</f>
        <v>75</v>
      </c>
    </row>
    <row r="77" spans="1:26" x14ac:dyDescent="0.3">
      <c r="A77" t="s">
        <v>595</v>
      </c>
      <c r="B77">
        <f>COUNTIFS(Table2[Sub-Sector],Table3[[#This Row],[Sub-Sector]])</f>
        <v>5</v>
      </c>
      <c r="C77" s="2">
        <f>COUNTIFS(Table2[Sub-Sector],Table3[[#This Row],[Sub-Sector]],Table2[Uptrend],"Uptrend")/Table3[[#This Row],[Count]]</f>
        <v>0.4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0.2</v>
      </c>
      <c r="F77" s="2">
        <f>COUNTIFS(Table2[Sub-Sector],Table3[[#This Row],[Sub-Sector]],Table2[6M Return vs Nifty],"&gt;=10")/Table3[[#This Row],[Count]]</f>
        <v>0.4</v>
      </c>
      <c r="G77" s="2">
        <f>COUNTIFS(Table2[Sub-Sector],Table3[[#This Row],[Sub-Sector]],Table2[1Y Return vs Nifty],"&gt;=10")/Table3[[#This Row],[Count]]</f>
        <v>0.8</v>
      </c>
      <c r="H77" s="2">
        <f>COUNTIFS(Table2[Sub-Sector],Table3[[#This Row],[Sub-Sector]],Table2[RSI Exponential â€“ 14D],"&gt;=50")/Table3[[#This Row],[Count]]</f>
        <v>0.4</v>
      </c>
      <c r="I77" s="2">
        <f>COUNTIFS(Table2[Sub-Sector],Table3[[#This Row],[Sub-Sector]],Table2[Relative Volume],"&gt;=1")/Table3[[#This Row],[Count]]</f>
        <v>0.4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0.2</v>
      </c>
      <c r="M77" s="2">
        <f>COUNTIFS(Table2[Sub-Sector],Table3[[#This Row],[Sub-Sector]],Table2[% Away From Current Week High],"&lt;=0.05")/Table3[[#This Row],[Count]]</f>
        <v>0.4</v>
      </c>
      <c r="N77" s="2">
        <f>COUNTIFS(Table2[Sub-Sector],Table3[[#This Row],[Sub-Sector]],Table2[% Away From Current Month Low],"&gt;=0.05")/Table3[[#This Row],[Count]]</f>
        <v>0.2</v>
      </c>
      <c r="O77" s="2">
        <f>COUNTIFS(Table2[Sub-Sector],Table3[[#This Row],[Sub-Sector]],Table2[% Away From Current Month High],"&lt;=0.05")/Table3[[#This Row],[Count]]</f>
        <v>0.2</v>
      </c>
      <c r="P77" s="2">
        <f>COUNTIFS(Table2[Sub-Sector],Table3[[#This Row],[Sub-Sector]],Table2[% Away From 52W High],"&lt;=10")/Table3[[#This Row],[Count]]</f>
        <v>0.4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0.6</v>
      </c>
      <c r="S77" s="2">
        <f>COUNTIFS(Table2[Sub-Sector],Table3[[#This Row],[Sub-Sector]],Table2[% Price above 50 EMA],"&gt;=0")/Table3[[#This Row],[Count]]</f>
        <v>0.4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0.2</v>
      </c>
      <c r="V77" s="2">
        <f>COUNTIFS(Table2[Sub-Sector],Table3[[#This Row],[Sub-Sector]],Table2[Sharpe Ratio],"&gt;=0.10")/Table3[[#This Row],[Count]]</f>
        <v>0.2</v>
      </c>
      <c r="W7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77" s="3">
        <f>_xlfn.RANK.AVG(Table3[[#This Row],[Score]],Table3[Score],1)</f>
        <v>91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7" s="3">
        <f>_xlfn.RANK.AVG(Table3[[#This Row],[Score 2 ]],Table3[[Score 2 ]],1)</f>
        <v>76</v>
      </c>
    </row>
    <row r="78" spans="1:26" x14ac:dyDescent="0.3">
      <c r="A78" t="s">
        <v>529</v>
      </c>
      <c r="B78">
        <f>COUNTIFS(Table2[Sub-Sector],Table3[[#This Row],[Sub-Sector]])</f>
        <v>5</v>
      </c>
      <c r="C78" s="2">
        <f>COUNTIFS(Table2[Sub-Sector],Table3[[#This Row],[Sub-Sector]],Table2[Uptrend],"Uptrend")/Table3[[#This Row],[Count]]</f>
        <v>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0.4</v>
      </c>
      <c r="G78" s="2">
        <f>COUNTIFS(Table2[Sub-Sector],Table3[[#This Row],[Sub-Sector]],Table2[1Y Return vs Nifty],"&gt;=10")/Table3[[#This Row],[Count]]</f>
        <v>0.6</v>
      </c>
      <c r="H78" s="2">
        <f>COUNTIFS(Table2[Sub-Sector],Table3[[#This Row],[Sub-Sector]],Table2[RSI Exponential â€“ 14D],"&gt;=50")/Table3[[#This Row],[Count]]</f>
        <v>0.2</v>
      </c>
      <c r="I78" s="2">
        <f>COUNTIFS(Table2[Sub-Sector],Table3[[#This Row],[Sub-Sector]],Table2[Relative Volume],"&gt;=1")/Table3[[#This Row],[Count]]</f>
        <v>0.2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0.4</v>
      </c>
      <c r="N78" s="2">
        <f>COUNTIFS(Table2[Sub-Sector],Table3[[#This Row],[Sub-Sector]],Table2[% Away From Current Month Low],"&gt;=0.05")/Table3[[#This Row],[Count]]</f>
        <v>0.4</v>
      </c>
      <c r="O78" s="2">
        <f>COUNTIFS(Table2[Sub-Sector],Table3[[#This Row],[Sub-Sector]],Table2[% Away From Current Month High],"&lt;=0.05")/Table3[[#This Row],[Count]]</f>
        <v>0.4</v>
      </c>
      <c r="P78" s="2">
        <f>COUNTIFS(Table2[Sub-Sector],Table3[[#This Row],[Sub-Sector]],Table2[% Away From 52W High],"&lt;=10")/Table3[[#This Row],[Count]]</f>
        <v>0.6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0.4</v>
      </c>
      <c r="S78" s="2">
        <f>COUNTIFS(Table2[Sub-Sector],Table3[[#This Row],[Sub-Sector]],Table2[% Price above 50 EMA],"&gt;=0")/Table3[[#This Row],[Count]]</f>
        <v>0.8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0.6</v>
      </c>
      <c r="V78" s="2">
        <f>COUNTIFS(Table2[Sub-Sector],Table3[[#This Row],[Sub-Sector]],Table2[Sharpe Ratio],"&gt;=0.10")/Table3[[#This Row],[Count]]</f>
        <v>0.4</v>
      </c>
      <c r="W7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78" s="3">
        <f>_xlfn.RANK.AVG(Table3[[#This Row],[Score]],Table3[Score],1)</f>
        <v>77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8" s="3">
        <f>_xlfn.RANK.AVG(Table3[[#This Row],[Score 2 ]],Table3[[Score 2 ]],1)</f>
        <v>77</v>
      </c>
    </row>
    <row r="79" spans="1:26" x14ac:dyDescent="0.3">
      <c r="A79" t="s">
        <v>198</v>
      </c>
      <c r="B79">
        <f>COUNTIFS(Table2[Sub-Sector],Table3[[#This Row],[Sub-Sector]])</f>
        <v>2</v>
      </c>
      <c r="C79" s="2">
        <f>COUNTIFS(Table2[Sub-Sector],Table3[[#This Row],[Sub-Sector]],Table2[Uptrend],"Uptrend")/Table3[[#This Row],[Count]]</f>
        <v>1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1</v>
      </c>
      <c r="G79" s="2">
        <f>COUNTIFS(Table2[Sub-Sector],Table3[[#This Row],[Sub-Sector]],Table2[1Y Return vs Nifty],"&gt;=10")/Table3[[#This Row],[Count]]</f>
        <v>0.5</v>
      </c>
      <c r="H79" s="2">
        <f>COUNTIFS(Table2[Sub-Sector],Table3[[#This Row],[Sub-Sector]],Table2[RSI Exponential â€“ 14D],"&gt;=50")/Table3[[#This Row],[Count]]</f>
        <v>0.5</v>
      </c>
      <c r="I79" s="2">
        <f>COUNTIFS(Table2[Sub-Sector],Table3[[#This Row],[Sub-Sector]],Table2[Relative Volume],"&gt;=1")/Table3[[#This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0.5</v>
      </c>
      <c r="O79" s="2">
        <f>COUNTIFS(Table2[Sub-Sector],Table3[[#This Row],[Sub-Sector]],Table2[% Away From Current Month High],"&lt;=0.05")/Table3[[#This Row],[Count]]</f>
        <v>0.5</v>
      </c>
      <c r="P79" s="2">
        <f>COUNTIFS(Table2[Sub-Sector],Table3[[#This Row],[Sub-Sector]],Table2[% Away From 52W High],"&lt;=10")/Table3[[#This Row],[Count]]</f>
        <v>1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0.5</v>
      </c>
      <c r="S79" s="2">
        <f>COUNTIFS(Table2[Sub-Sector],Table3[[#This Row],[Sub-Sector]],Table2[% Price above 50 EMA],"&gt;=0")/Table3[[#This Row],[Count]]</f>
        <v>1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0.5</v>
      </c>
      <c r="V79" s="2">
        <f>COUNTIFS(Table2[Sub-Sector],Table3[[#This Row],[Sub-Sector]],Table2[Sharpe Ratio],"&gt;=0.10")/Table3[[#This Row],[Count]]</f>
        <v>0</v>
      </c>
      <c r="W7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79" s="3">
        <f>_xlfn.RANK.AVG(Table3[[#This Row],[Score]],Table3[Score],1)</f>
        <v>78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9" s="3">
        <f>_xlfn.RANK.AVG(Table3[[#This Row],[Score 2 ]],Table3[[Score 2 ]],1)</f>
        <v>78</v>
      </c>
    </row>
    <row r="80" spans="1:26" x14ac:dyDescent="0.3">
      <c r="A80" t="s">
        <v>590</v>
      </c>
      <c r="B80">
        <f>COUNTIFS(Table2[Sub-Sector],Table3[[#This Row],[Sub-Sector]])</f>
        <v>3</v>
      </c>
      <c r="C80" s="2">
        <f>COUNTIFS(Table2[Sub-Sector],Table3[[#This Row],[Sub-Sector]],Table2[Uptrend],"Uptrend")/Table3[[#This Row],[Count]]</f>
        <v>0.33333333333333331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</v>
      </c>
      <c r="G80" s="2">
        <f>COUNTIFS(Table2[Sub-Sector],Table3[[#This Row],[Sub-Sector]],Table2[1Y Return vs Nifty],"&gt;=10")/Table3[[#This Row],[Count]]</f>
        <v>0.33333333333333331</v>
      </c>
      <c r="H80" s="2">
        <f>COUNTIFS(Table2[Sub-Sector],Table3[[#This Row],[Sub-Sector]],Table2[RSI Exponential â€“ 14D],"&gt;=50")/Table3[[#This Row],[Count]]</f>
        <v>0.33333333333333331</v>
      </c>
      <c r="I80" s="2">
        <f>COUNTIFS(Table2[Sub-Sector],Table3[[#This Row],[Sub-Sector]],Table2[Relative Volume],"&gt;=1")/Table3[[#This Row],[Count]]</f>
        <v>0.66666666666666663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0.33333333333333331</v>
      </c>
      <c r="N80" s="2">
        <f>COUNTIFS(Table2[Sub-Sector],Table3[[#This Row],[Sub-Sector]],Table2[% Away From Current Month Low],"&gt;=0.05")/Table3[[#This Row],[Count]]</f>
        <v>0.33333333333333331</v>
      </c>
      <c r="O80" s="2">
        <f>COUNTIFS(Table2[Sub-Sector],Table3[[#This Row],[Sub-Sector]],Table2[% Away From Current Month High],"&lt;=0.05")/Table3[[#This Row],[Count]]</f>
        <v>0.33333333333333331</v>
      </c>
      <c r="P80" s="2">
        <f>COUNTIFS(Table2[Sub-Sector],Table3[[#This Row],[Sub-Sector]],Table2[% Away From 52W High],"&lt;=10")/Table3[[#This Row],[Count]]</f>
        <v>0.33333333333333331</v>
      </c>
      <c r="Q80" s="2">
        <f>COUNTIFS(Table2[Sub-Sector],Table3[[#This Row],[Sub-Sector]],Table2[% Away From 52W Low],"&gt;=10")/Table3[[#This Row],[Count]]</f>
        <v>0.66666666666666663</v>
      </c>
      <c r="R80" s="2">
        <f>COUNTIFS(Table2[Sub-Sector],Table3[[#This Row],[Sub-Sector]],Table2[% Price above 20 EMA],"&gt;=0")/Table3[[#This Row],[Count]]</f>
        <v>0.33333333333333331</v>
      </c>
      <c r="S80" s="2">
        <f>COUNTIFS(Table2[Sub-Sector],Table3[[#This Row],[Sub-Sector]],Table2[% Price above 50 EMA],"&gt;=0")/Table3[[#This Row],[Count]]</f>
        <v>0.33333333333333331</v>
      </c>
      <c r="T80" s="2">
        <f>COUNTIFS(Table2[Sub-Sector],Table3[[#This Row],[Sub-Sector]],Table2[% Price above 200 EMA],"&gt;=0")/Table3[[#This Row],[Count]]</f>
        <v>0.33333333333333331</v>
      </c>
      <c r="U80" s="2">
        <f>COUNTIFS(Table2[Sub-Sector],Table3[[#This Row],[Sub-Sector]],Table2[Rate of Change - Zone],"Positive")/Table3[[#This Row],[Count]]</f>
        <v>0.66666666666666663</v>
      </c>
      <c r="V80" s="2">
        <f>COUNTIFS(Table2[Sub-Sector],Table3[[#This Row],[Sub-Sector]],Table2[Sharpe Ratio],"&gt;=0.10")/Table3[[#This Row],[Count]]</f>
        <v>0</v>
      </c>
      <c r="W8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80" s="3">
        <f>_xlfn.RANK.AVG(Table3[[#This Row],[Score]],Table3[Score],1)</f>
        <v>103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80" s="3">
        <f>_xlfn.RANK.AVG(Table3[[#This Row],[Score 2 ]],Table3[[Score 2 ]],1)</f>
        <v>79</v>
      </c>
    </row>
    <row r="81" spans="1:26" x14ac:dyDescent="0.3">
      <c r="A81" t="s">
        <v>119</v>
      </c>
      <c r="B81">
        <f>COUNTIFS(Table2[Sub-Sector],Table3[[#This Row],[Sub-Sector]])</f>
        <v>4</v>
      </c>
      <c r="C81" s="2">
        <f>COUNTIFS(Table2[Sub-Sector],Table3[[#This Row],[Sub-Sector]],Table2[Uptrend],"Uptrend")/Table3[[#This Row],[Count]]</f>
        <v>0.5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0.25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</v>
      </c>
      <c r="I81" s="2">
        <f>COUNTIFS(Table2[Sub-Sector],Table3[[#This Row],[Sub-Sector]],Table2[Relative Volume],"&gt;=1")/Table3[[#This Row],[Count]]</f>
        <v>0.75</v>
      </c>
      <c r="J81" s="2">
        <f>COUNTIFS(Table2[Sub-Sector],Table3[[#This Row],[Sub-Sector]],Table2[% Away From Day Low],"&gt;=0.05")/Table3[[#This Row],[Count]]</f>
        <v>0.5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0.25</v>
      </c>
      <c r="M81" s="2">
        <f>COUNTIFS(Table2[Sub-Sector],Table3[[#This Row],[Sub-Sector]],Table2[% Away From Current Week High],"&lt;=0.05")/Table3[[#This Row],[Count]]</f>
        <v>0.25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0.25</v>
      </c>
      <c r="S81" s="2">
        <f>COUNTIFS(Table2[Sub-Sector],Table3[[#This Row],[Sub-Sector]],Table2[% Price above 50 EMA],"&gt;=0")/Table3[[#This Row],[Count]]</f>
        <v>0.25</v>
      </c>
      <c r="T81" s="2">
        <f>COUNTIFS(Table2[Sub-Sector],Table3[[#This Row],[Sub-Sector]],Table2[% Price above 200 EMA],"&gt;=0")/Table3[[#This Row],[Count]]</f>
        <v>0.5</v>
      </c>
      <c r="U81" s="2">
        <f>COUNTIFS(Table2[Sub-Sector],Table3[[#This Row],[Sub-Sector]],Table2[Rate of Change - Zone],"Positive")/Table3[[#This Row],[Count]]</f>
        <v>0.25</v>
      </c>
      <c r="V81" s="2">
        <f>COUNTIFS(Table2[Sub-Sector],Table3[[#This Row],[Sub-Sector]],Table2[Sharpe Ratio],"&gt;=0.10")/Table3[[#This Row],[Count]]</f>
        <v>0.25</v>
      </c>
      <c r="W8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81" s="3">
        <f>_xlfn.RANK.AVG(Table3[[#This Row],[Score]],Table3[Score],1)</f>
        <v>100.5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81" s="3">
        <f>_xlfn.RANK.AVG(Table3[[#This Row],[Score 2 ]],Table3[[Score 2 ]],1)</f>
        <v>80</v>
      </c>
    </row>
    <row r="82" spans="1:26" x14ac:dyDescent="0.3">
      <c r="A82" t="s">
        <v>27</v>
      </c>
      <c r="B82">
        <f>COUNTIFS(Table2[Sub-Sector],Table3[[#This Row],[Sub-Sector]])</f>
        <v>4</v>
      </c>
      <c r="C82" s="2">
        <f>COUNTIFS(Table2[Sub-Sector],Table3[[#This Row],[Sub-Sector]],Table2[Uptrend],"Uptrend")/Table3[[#This Row],[Count]]</f>
        <v>0.75</v>
      </c>
      <c r="D82" s="2">
        <f>COUNTIFS(Table2[Sub-Sector],Table3[[#This Row],[Sub-Sector]],Table2[1W Return vs Nifty],"&gt;=5")/Table3[[#This Row],[Count]]</f>
        <v>0.25</v>
      </c>
      <c r="E82" s="2">
        <f>COUNTIFS(Table2[Sub-Sector],Table3[[#This Row],[Sub-Sector]],Table2[1M Return vs Nifty],"&gt;=5")/Table3[[#This Row],[Count]]</f>
        <v>0</v>
      </c>
      <c r="F82" s="2">
        <f>COUNTIFS(Table2[Sub-Sector],Table3[[#This Row],[Sub-Sector]],Table2[6M Return vs Nifty],"&gt;=10")/Table3[[#This Row],[Count]]</f>
        <v>0.25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0.75</v>
      </c>
      <c r="I82" s="2">
        <f>COUNTIFS(Table2[Sub-Sector],Table3[[#This Row],[Sub-Sector]],Table2[Relative Volume],"&gt;=1")/Table3[[#This Row],[Count]]</f>
        <v>0.25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0.75</v>
      </c>
      <c r="L82" s="2">
        <f>COUNTIFS(Table2[Sub-Sector],Table3[[#This Row],[Sub-Sector]],Table2[% Away From Current Week Low],"&gt;=0.05")/Table3[[#This Row],[Count]]</f>
        <v>0.25</v>
      </c>
      <c r="M82" s="2">
        <f>COUNTIFS(Table2[Sub-Sector],Table3[[#This Row],[Sub-Sector]],Table2[% Away From Current Week High],"&lt;=0.05")/Table3[[#This Row],[Count]]</f>
        <v>0.75</v>
      </c>
      <c r="N82" s="2">
        <f>COUNTIFS(Table2[Sub-Sector],Table3[[#This Row],[Sub-Sector]],Table2[% Away From Current Month Low],"&gt;=0.05")/Table3[[#This Row],[Count]]</f>
        <v>0.5</v>
      </c>
      <c r="O82" s="2">
        <f>COUNTIFS(Table2[Sub-Sector],Table3[[#This Row],[Sub-Sector]],Table2[% Away From Current Month High],"&lt;=0.05")/Table3[[#This Row],[Count]]</f>
        <v>0.75</v>
      </c>
      <c r="P82" s="2">
        <f>COUNTIFS(Table2[Sub-Sector],Table3[[#This Row],[Sub-Sector]],Table2[% Away From 52W High],"&lt;=10")/Table3[[#This Row],[Count]]</f>
        <v>0.25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0.75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0.75</v>
      </c>
      <c r="V82" s="2">
        <f>COUNTIFS(Table2[Sub-Sector],Table3[[#This Row],[Sub-Sector]],Table2[Sharpe Ratio],"&gt;=0.10")/Table3[[#This Row],[Count]]</f>
        <v>0.25</v>
      </c>
      <c r="W8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82" s="3">
        <f>_xlfn.RANK.AVG(Table3[[#This Row],[Score]],Table3[Score],1)</f>
        <v>74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2" s="3">
        <f>_xlfn.RANK.AVG(Table3[[#This Row],[Score 2 ]],Table3[[Score 2 ]],1)</f>
        <v>81</v>
      </c>
    </row>
    <row r="83" spans="1:26" x14ac:dyDescent="0.3">
      <c r="A83" t="s">
        <v>1778</v>
      </c>
      <c r="B83">
        <f>COUNTIFS(Table2[Sub-Sector],Table3[[#This Row],[Sub-Sector]])</f>
        <v>3</v>
      </c>
      <c r="C83" s="2">
        <f>COUNTIFS(Table2[Sub-Sector],Table3[[#This Row],[Sub-Sector]],Table2[Uptrend],"Uptrend")/Table3[[#This Row],[Count]]</f>
        <v>0.66666666666666663</v>
      </c>
      <c r="D83" s="2">
        <f>COUNTIFS(Table2[Sub-Sector],Table3[[#This Row],[Sub-Sector]],Table2[1W Return vs Nifty],"&gt;=5")/Table3[[#This Row],[Count]]</f>
        <v>0.33333333333333331</v>
      </c>
      <c r="E83" s="2">
        <f>COUNTIFS(Table2[Sub-Sector],Table3[[#This Row],[Sub-Sector]],Table2[1M Return vs Nifty],"&gt;=5")/Table3[[#This Row],[Count]]</f>
        <v>0.33333333333333331</v>
      </c>
      <c r="F83" s="2">
        <f>COUNTIFS(Table2[Sub-Sector],Table3[[#This Row],[Sub-Sector]],Table2[6M Return vs Nifty],"&gt;=10")/Table3[[#This Row],[Count]]</f>
        <v>0</v>
      </c>
      <c r="G83" s="2">
        <f>COUNTIFS(Table2[Sub-Sector],Table3[[#This Row],[Sub-Sector]],Table2[1Y Return vs Nifty],"&gt;=10")/Table3[[#This Row],[Count]]</f>
        <v>0.66666666666666663</v>
      </c>
      <c r="H83" s="2">
        <f>COUNTIFS(Table2[Sub-Sector],Table3[[#This Row],[Sub-Sector]],Table2[RSI Exponential â€“ 14D],"&gt;=50")/Table3[[#This Row],[Count]]</f>
        <v>0</v>
      </c>
      <c r="I83" s="2">
        <f>COUNTIFS(Table2[Sub-Sector],Table3[[#This Row],[Sub-Sector]],Table2[Relative Volume],"&gt;=1")/Table3[[#This Row],[Count]]</f>
        <v>0.66666666666666663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0.33333333333333331</v>
      </c>
      <c r="N83" s="2">
        <f>COUNTIFS(Table2[Sub-Sector],Table3[[#This Row],[Sub-Sector]],Table2[% Away From Current Month Low],"&gt;=0.05")/Table3[[#This Row],[Count]]</f>
        <v>0.33333333333333331</v>
      </c>
      <c r="O83" s="2">
        <f>COUNTIFS(Table2[Sub-Sector],Table3[[#This Row],[Sub-Sector]],Table2[% Away From Current Month High],"&lt;=0.05")/Table3[[#This Row],[Count]]</f>
        <v>0</v>
      </c>
      <c r="P83" s="2">
        <f>COUNTIFS(Table2[Sub-Sector],Table3[[#This Row],[Sub-Sector]],Table2[% Away From 52W High],"&lt;=10")/Table3[[#This Row],[Count]]</f>
        <v>0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0.33333333333333331</v>
      </c>
      <c r="S83" s="2">
        <f>COUNTIFS(Table2[Sub-Sector],Table3[[#This Row],[Sub-Sector]],Table2[% Price above 50 EMA],"&gt;=0")/Table3[[#This Row],[Count]]</f>
        <v>0.33333333333333331</v>
      </c>
      <c r="T83" s="2">
        <f>COUNTIFS(Table2[Sub-Sector],Table3[[#This Row],[Sub-Sector]],Table2[% Price above 200 EMA],"&gt;=0")/Table3[[#This Row],[Count]]</f>
        <v>0.66666666666666663</v>
      </c>
      <c r="U83" s="2">
        <f>COUNTIFS(Table2[Sub-Sector],Table3[[#This Row],[Sub-Sector]],Table2[Rate of Change - Zone],"Positive")/Table3[[#This Row],[Count]]</f>
        <v>0.33333333333333331</v>
      </c>
      <c r="V83" s="2">
        <f>COUNTIFS(Table2[Sub-Sector],Table3[[#This Row],[Sub-Sector]],Table2[Sharpe Ratio],"&gt;=0.10")/Table3[[#This Row],[Count]]</f>
        <v>0</v>
      </c>
      <c r="W8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402.5</v>
      </c>
      <c r="X83" s="3">
        <f>_xlfn.RANK.AVG(Table3[[#This Row],[Score]],Table3[Score],1)</f>
        <v>53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3" s="3">
        <f>_xlfn.RANK.AVG(Table3[[#This Row],[Score 2 ]],Table3[[Score 2 ]],1)</f>
        <v>82</v>
      </c>
    </row>
    <row r="84" spans="1:26" x14ac:dyDescent="0.3">
      <c r="A84" t="s">
        <v>543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0.5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0.5</v>
      </c>
      <c r="F84" s="2">
        <f>COUNTIFS(Table2[Sub-Sector],Table3[[#This Row],[Sub-Sector]],Table2[6M Return vs Nifty],"&gt;=10")/Table3[[#This Row],[Count]]</f>
        <v>0</v>
      </c>
      <c r="G84" s="2">
        <f>COUNTIFS(Table2[Sub-Sector],Table3[[#This Row],[Sub-Sector]],Table2[1Y Return vs Nifty],"&gt;=10")/Table3[[#This Row],[Count]]</f>
        <v>0</v>
      </c>
      <c r="H84" s="2">
        <f>COUNTIFS(Table2[Sub-Sector],Table3[[#This Row],[Sub-Sector]],Table2[RSI Exponential â€“ 14D],"&gt;=50")/Table3[[#This Row],[Count]]</f>
        <v>1</v>
      </c>
      <c r="I84" s="2">
        <f>COUNTIFS(Table2[Sub-Sector],Table3[[#This Row],[Sub-Sector]],Table2[Relative Volume],"&gt;=1")/Table3[[#This Row],[Count]]</f>
        <v>0.5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1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1</v>
      </c>
      <c r="V84" s="2">
        <f>COUNTIFS(Table2[Sub-Sector],Table3[[#This Row],[Sub-Sector]],Table2[Sharpe Ratio],"&gt;=0.10")/Table3[[#This Row],[Count]]</f>
        <v>0.5</v>
      </c>
      <c r="W8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84" s="3">
        <f>_xlfn.RANK.AVG(Table3[[#This Row],[Score]],Table3[Score],1)</f>
        <v>81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4" s="3">
        <f>_xlfn.RANK.AVG(Table3[[#This Row],[Score 2 ]],Table3[[Score 2 ]],1)</f>
        <v>83</v>
      </c>
    </row>
    <row r="85" spans="1:26" x14ac:dyDescent="0.3">
      <c r="A85" t="s">
        <v>1434</v>
      </c>
      <c r="B85">
        <f>COUNTIFS(Table2[Sub-Sector],Table3[[#This Row],[Sub-Sector]])</f>
        <v>3</v>
      </c>
      <c r="C85" s="2">
        <f>COUNTIFS(Table2[Sub-Sector],Table3[[#This Row],[Sub-Sector]],Table2[Uptrend],"Uptrend")/Table3[[#This Row],[Count]]</f>
        <v>0.33333333333333331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</v>
      </c>
      <c r="G85" s="2">
        <f>COUNTIFS(Table2[Sub-Sector],Table3[[#This Row],[Sub-Sector]],Table2[1Y Return vs Nifty],"&gt;=10")/Table3[[#This Row],[Count]]</f>
        <v>0.66666666666666663</v>
      </c>
      <c r="H85" s="2">
        <f>COUNTIFS(Table2[Sub-Sector],Table3[[#This Row],[Sub-Sector]],Table2[RSI Exponential â€“ 14D],"&gt;=50")/Table3[[#This Row],[Count]]</f>
        <v>0.66666666666666663</v>
      </c>
      <c r="I85" s="2">
        <f>COUNTIFS(Table2[Sub-Sector],Table3[[#This Row],[Sub-Sector]],Table2[Relative Volume],"&gt;=1")/Table3[[#This Row],[Count]]</f>
        <v>0.33333333333333331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0.33333333333333331</v>
      </c>
      <c r="M85" s="2">
        <f>COUNTIFS(Table2[Sub-Sector],Table3[[#This Row],[Sub-Sector]],Table2[% Away From Current Week High],"&lt;=0.05")/Table3[[#This Row],[Count]]</f>
        <v>0.66666666666666663</v>
      </c>
      <c r="N85" s="2">
        <f>COUNTIFS(Table2[Sub-Sector],Table3[[#This Row],[Sub-Sector]],Table2[% Away From Current Month Low],"&gt;=0.05")/Table3[[#This Row],[Count]]</f>
        <v>0.66666666666666663</v>
      </c>
      <c r="O85" s="2">
        <f>COUNTIFS(Table2[Sub-Sector],Table3[[#This Row],[Sub-Sector]],Table2[% Away From Current Month High],"&lt;=0.05")/Table3[[#This Row],[Count]]</f>
        <v>0.33333333333333331</v>
      </c>
      <c r="P85" s="2">
        <f>COUNTIFS(Table2[Sub-Sector],Table3[[#This Row],[Sub-Sector]],Table2[% Away From 52W High],"&lt;=10")/Table3[[#This Row],[Count]]</f>
        <v>0.33333333333333331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0.66666666666666663</v>
      </c>
      <c r="S85" s="2">
        <f>COUNTIFS(Table2[Sub-Sector],Table3[[#This Row],[Sub-Sector]],Table2[% Price above 50 EMA],"&gt;=0")/Table3[[#This Row],[Count]]</f>
        <v>0.66666666666666663</v>
      </c>
      <c r="T85" s="2">
        <f>COUNTIFS(Table2[Sub-Sector],Table3[[#This Row],[Sub-Sector]],Table2[% Price above 200 EMA],"&gt;=0")/Table3[[#This Row],[Count]]</f>
        <v>0.66666666666666663</v>
      </c>
      <c r="U85" s="2">
        <f>COUNTIFS(Table2[Sub-Sector],Table3[[#This Row],[Sub-Sector]],Table2[Rate of Change - Zone],"Positive")/Table3[[#This Row],[Count]]</f>
        <v>0.66666666666666663</v>
      </c>
      <c r="V85" s="2">
        <f>COUNTIFS(Table2[Sub-Sector],Table3[[#This Row],[Sub-Sector]],Table2[Sharpe Ratio],"&gt;=0.10")/Table3[[#This Row],[Count]]</f>
        <v>0.33333333333333331</v>
      </c>
      <c r="W8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</v>
      </c>
      <c r="X85" s="3">
        <f>_xlfn.RANK.AVG(Table3[[#This Row],[Score]],Table3[Score],1)</f>
        <v>104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5" s="3">
        <f>_xlfn.RANK.AVG(Table3[[#This Row],[Score 2 ]],Table3[[Score 2 ]],1)</f>
        <v>84</v>
      </c>
    </row>
    <row r="86" spans="1:26" x14ac:dyDescent="0.3">
      <c r="A86" t="s">
        <v>490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0.5</v>
      </c>
      <c r="H86" s="2">
        <f>COUNTIFS(Table2[Sub-Sector],Table3[[#This Row],[Sub-Sector]],Table2[RSI Exponential â€“ 14D],"&gt;=50")/Table3[[#This Row],[Count]]</f>
        <v>0</v>
      </c>
      <c r="I86" s="2">
        <f>COUNTIFS(Table2[Sub-Sector],Table3[[#This Row],[Sub-Sector]],Table2[Relative Volume],"&gt;=1")/Table3[[#This Row],[Count]]</f>
        <v>0.5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0.5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</v>
      </c>
      <c r="S86" s="2">
        <f>COUNTIFS(Table2[Sub-Sector],Table3[[#This Row],[Sub-Sector]],Table2[% Price above 50 EMA],"&gt;=0")/Table3[[#This Row],[Count]]</f>
        <v>1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</v>
      </c>
      <c r="V86" s="2">
        <f>COUNTIFS(Table2[Sub-Sector],Table3[[#This Row],[Sub-Sector]],Table2[Sharpe Ratio],"&gt;=0.10")/Table3[[#This Row],[Count]]</f>
        <v>0.5</v>
      </c>
      <c r="W8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86" s="3">
        <f>_xlfn.RANK.AVG(Table3[[#This Row],[Score]],Table3[Score],1)</f>
        <v>84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6" s="3">
        <f>_xlfn.RANK.AVG(Table3[[#This Row],[Score 2 ]],Table3[[Score 2 ]],1)</f>
        <v>85</v>
      </c>
    </row>
    <row r="87" spans="1:26" x14ac:dyDescent="0.3">
      <c r="A87" t="s">
        <v>191</v>
      </c>
      <c r="B87">
        <f>COUNTIFS(Table2[Sub-Sector],Table3[[#This Row],[Sub-Sector]])</f>
        <v>25</v>
      </c>
      <c r="C87" s="2">
        <f>COUNTIFS(Table2[Sub-Sector],Table3[[#This Row],[Sub-Sector]],Table2[Uptrend],"Uptrend")/Table3[[#This Row],[Count]]</f>
        <v>0.92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0.2</v>
      </c>
      <c r="F87" s="2">
        <f>COUNTIFS(Table2[Sub-Sector],Table3[[#This Row],[Sub-Sector]],Table2[6M Return vs Nifty],"&gt;=10")/Table3[[#This Row],[Count]]</f>
        <v>0.48</v>
      </c>
      <c r="G87" s="2">
        <f>COUNTIFS(Table2[Sub-Sector],Table3[[#This Row],[Sub-Sector]],Table2[1Y Return vs Nifty],"&gt;=10")/Table3[[#This Row],[Count]]</f>
        <v>0.64</v>
      </c>
      <c r="H87" s="2">
        <f>COUNTIFS(Table2[Sub-Sector],Table3[[#This Row],[Sub-Sector]],Table2[RSI Exponential â€“ 14D],"&gt;=50")/Table3[[#This Row],[Count]]</f>
        <v>0.6</v>
      </c>
      <c r="I87" s="2">
        <f>COUNTIFS(Table2[Sub-Sector],Table3[[#This Row],[Sub-Sector]],Table2[Relative Volume],"&gt;=1")/Table3[[#This Row],[Count]]</f>
        <v>0.24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0.04</v>
      </c>
      <c r="M87" s="2">
        <f>COUNTIFS(Table2[Sub-Sector],Table3[[#This Row],[Sub-Sector]],Table2[% Away From Current Week High],"&lt;=0.05")/Table3[[#This Row],[Count]]</f>
        <v>0.72</v>
      </c>
      <c r="N87" s="2">
        <f>COUNTIFS(Table2[Sub-Sector],Table3[[#This Row],[Sub-Sector]],Table2[% Away From Current Month Low],"&gt;=0.05")/Table3[[#This Row],[Count]]</f>
        <v>0.36</v>
      </c>
      <c r="O87" s="2">
        <f>COUNTIFS(Table2[Sub-Sector],Table3[[#This Row],[Sub-Sector]],Table2[% Away From Current Month High],"&lt;=0.05")/Table3[[#This Row],[Count]]</f>
        <v>0.4</v>
      </c>
      <c r="P87" s="2">
        <f>COUNTIFS(Table2[Sub-Sector],Table3[[#This Row],[Sub-Sector]],Table2[% Away From 52W High],"&lt;=10")/Table3[[#This Row],[Count]]</f>
        <v>0.56000000000000005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0.68</v>
      </c>
      <c r="S87" s="2">
        <f>COUNTIFS(Table2[Sub-Sector],Table3[[#This Row],[Sub-Sector]],Table2[% Price above 50 EMA],"&gt;=0")/Table3[[#This Row],[Count]]</f>
        <v>0.88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0.44</v>
      </c>
      <c r="V87" s="2">
        <f>COUNTIFS(Table2[Sub-Sector],Table3[[#This Row],[Sub-Sector]],Table2[Sharpe Ratio],"&gt;=0.10")/Table3[[#This Row],[Count]]</f>
        <v>0.44</v>
      </c>
      <c r="W8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87" s="3">
        <f>_xlfn.RANK.AVG(Table3[[#This Row],[Score]],Table3[Score],1)</f>
        <v>79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7" s="3">
        <f>_xlfn.RANK.AVG(Table3[[#This Row],[Score 2 ]],Table3[[Score 2 ]],1)</f>
        <v>86</v>
      </c>
    </row>
    <row r="88" spans="1:26" x14ac:dyDescent="0.3">
      <c r="A88" t="s">
        <v>235</v>
      </c>
      <c r="B88">
        <f>COUNTIFS(Table2[Sub-Sector],Table3[[#This Row],[Sub-Sector]])</f>
        <v>3</v>
      </c>
      <c r="C88" s="2">
        <f>COUNTIFS(Table2[Sub-Sector],Table3[[#This Row],[Sub-Sector]],Table2[Uptrend],"Uptrend")/Table3[[#This Row],[Count]]</f>
        <v>0.33333333333333331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0.33333333333333331</v>
      </c>
      <c r="G88" s="2">
        <f>COUNTIFS(Table2[Sub-Sector],Table3[[#This Row],[Sub-Sector]],Table2[1Y Return vs Nifty],"&gt;=10")/Table3[[#This Row],[Count]]</f>
        <v>0.33333333333333331</v>
      </c>
      <c r="H88" s="2">
        <f>COUNTIFS(Table2[Sub-Sector],Table3[[#This Row],[Sub-Sector]],Table2[RSI Exponential â€“ 14D],"&gt;=50")/Table3[[#This Row],[Count]]</f>
        <v>0.33333333333333331</v>
      </c>
      <c r="I88" s="2">
        <f>COUNTIFS(Table2[Sub-Sector],Table3[[#This Row],[Sub-Sector]],Table2[Relative Volume],"&gt;=1")/Table3[[#This Row],[Count]]</f>
        <v>0.33333333333333331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0.66666666666666663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0.33333333333333331</v>
      </c>
      <c r="O88" s="2">
        <f>COUNTIFS(Table2[Sub-Sector],Table3[[#This Row],[Sub-Sector]],Table2[% Away From Current Month High],"&lt;=0.05")/Table3[[#This Row],[Count]]</f>
        <v>0</v>
      </c>
      <c r="P88" s="2">
        <f>COUNTIFS(Table2[Sub-Sector],Table3[[#This Row],[Sub-Sector]],Table2[% Away From 52W High],"&lt;=10")/Table3[[#This Row],[Count]]</f>
        <v>0.33333333333333331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0.33333333333333331</v>
      </c>
      <c r="S88" s="2">
        <f>COUNTIFS(Table2[Sub-Sector],Table3[[#This Row],[Sub-Sector]],Table2[% Price above 50 EMA],"&gt;=0")/Table3[[#This Row],[Count]]</f>
        <v>0.33333333333333331</v>
      </c>
      <c r="T88" s="2">
        <f>COUNTIFS(Table2[Sub-Sector],Table3[[#This Row],[Sub-Sector]],Table2[% Price above 200 EMA],"&gt;=0")/Table3[[#This Row],[Count]]</f>
        <v>0.33333333333333331</v>
      </c>
      <c r="U88" s="2">
        <f>COUNTIFS(Table2[Sub-Sector],Table3[[#This Row],[Sub-Sector]],Table2[Rate of Change - Zone],"Positive")/Table3[[#This Row],[Count]]</f>
        <v>0.66666666666666663</v>
      </c>
      <c r="V88" s="2">
        <f>COUNTIFS(Table2[Sub-Sector],Table3[[#This Row],[Sub-Sector]],Table2[Sharpe Ratio],"&gt;=0.10")/Table3[[#This Row],[Count]]</f>
        <v>0.33333333333333331</v>
      </c>
      <c r="W8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567.5</v>
      </c>
      <c r="X88" s="3">
        <f>_xlfn.RANK.AVG(Table3[[#This Row],[Score]],Table3[Score],1)</f>
        <v>105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8" s="3">
        <f>_xlfn.RANK.AVG(Table3[[#This Row],[Score 2 ]],Table3[[Score 2 ]],1)</f>
        <v>87</v>
      </c>
    </row>
    <row r="89" spans="1:26" x14ac:dyDescent="0.3">
      <c r="A89" t="s">
        <v>476</v>
      </c>
      <c r="B89">
        <f>COUNTIFS(Table2[Sub-Sector],Table3[[#This Row],[Sub-Sector]])</f>
        <v>11</v>
      </c>
      <c r="C89" s="2">
        <f>COUNTIFS(Table2[Sub-Sector],Table3[[#This Row],[Sub-Sector]],Table2[Uptrend],"Uptrend")/Table3[[#This Row],[Count]]</f>
        <v>0.72727272727272729</v>
      </c>
      <c r="D89" s="2">
        <f>COUNTIFS(Table2[Sub-Sector],Table3[[#This Row],[Sub-Sector]],Table2[1W Return vs Nifty],"&gt;=5")/Table3[[#This Row],[Count]]</f>
        <v>0.18181818181818182</v>
      </c>
      <c r="E89" s="2">
        <f>COUNTIFS(Table2[Sub-Sector],Table3[[#This Row],[Sub-Sector]],Table2[1M Return vs Nifty],"&gt;=5")/Table3[[#This Row],[Count]]</f>
        <v>0.27272727272727271</v>
      </c>
      <c r="F89" s="2">
        <f>COUNTIFS(Table2[Sub-Sector],Table3[[#This Row],[Sub-Sector]],Table2[6M Return vs Nifty],"&gt;=10")/Table3[[#This Row],[Count]]</f>
        <v>0.36363636363636365</v>
      </c>
      <c r="G89" s="2">
        <f>COUNTIFS(Table2[Sub-Sector],Table3[[#This Row],[Sub-Sector]],Table2[1Y Return vs Nifty],"&gt;=10")/Table3[[#This Row],[Count]]</f>
        <v>0.36363636363636365</v>
      </c>
      <c r="H89" s="2">
        <f>COUNTIFS(Table2[Sub-Sector],Table3[[#This Row],[Sub-Sector]],Table2[RSI Exponential â€“ 14D],"&gt;=50")/Table3[[#This Row],[Count]]</f>
        <v>0.72727272727272729</v>
      </c>
      <c r="I89" s="2">
        <f>COUNTIFS(Table2[Sub-Sector],Table3[[#This Row],[Sub-Sector]],Table2[Relative Volume],"&gt;=1")/Table3[[#This Row],[Count]]</f>
        <v>0.45454545454545453</v>
      </c>
      <c r="J89" s="2">
        <f>COUNTIFS(Table2[Sub-Sector],Table3[[#This Row],[Sub-Sector]],Table2[% Away From Day Low],"&gt;=0.05")/Table3[[#This Row],[Count]]</f>
        <v>9.0909090909090912E-2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9.0909090909090912E-2</v>
      </c>
      <c r="M89" s="2">
        <f>COUNTIFS(Table2[Sub-Sector],Table3[[#This Row],[Sub-Sector]],Table2[% Away From Current Week High],"&lt;=0.05")/Table3[[#This Row],[Count]]</f>
        <v>0.72727272727272729</v>
      </c>
      <c r="N89" s="2">
        <f>COUNTIFS(Table2[Sub-Sector],Table3[[#This Row],[Sub-Sector]],Table2[% Away From Current Month Low],"&gt;=0.05")/Table3[[#This Row],[Count]]</f>
        <v>0.45454545454545453</v>
      </c>
      <c r="O89" s="2">
        <f>COUNTIFS(Table2[Sub-Sector],Table3[[#This Row],[Sub-Sector]],Table2[% Away From Current Month High],"&lt;=0.05")/Table3[[#This Row],[Count]]</f>
        <v>0.45454545454545453</v>
      </c>
      <c r="P89" s="2">
        <f>COUNTIFS(Table2[Sub-Sector],Table3[[#This Row],[Sub-Sector]],Table2[% Away From 52W High],"&lt;=10")/Table3[[#This Row],[Count]]</f>
        <v>0.72727272727272729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0.72727272727272729</v>
      </c>
      <c r="S89" s="2">
        <f>COUNTIFS(Table2[Sub-Sector],Table3[[#This Row],[Sub-Sector]],Table2[% Price above 50 EMA],"&gt;=0")/Table3[[#This Row],[Count]]</f>
        <v>0.81818181818181823</v>
      </c>
      <c r="T89" s="2">
        <f>COUNTIFS(Table2[Sub-Sector],Table3[[#This Row],[Sub-Sector]],Table2[% Price above 200 EMA],"&gt;=0")/Table3[[#This Row],[Count]]</f>
        <v>0.72727272727272729</v>
      </c>
      <c r="U89" s="2">
        <f>COUNTIFS(Table2[Sub-Sector],Table3[[#This Row],[Sub-Sector]],Table2[Rate of Change - Zone],"Positive")/Table3[[#This Row],[Count]]</f>
        <v>0.45454545454545453</v>
      </c>
      <c r="V89" s="2">
        <f>COUNTIFS(Table2[Sub-Sector],Table3[[#This Row],[Sub-Sector]],Table2[Sharpe Ratio],"&gt;=0.10")/Table3[[#This Row],[Count]]</f>
        <v>0.36363636363636365</v>
      </c>
      <c r="W8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89" s="3">
        <f>_xlfn.RANK.AVG(Table3[[#This Row],[Score]],Table3[Score],1)</f>
        <v>60.5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9" s="3">
        <f>_xlfn.RANK.AVG(Table3[[#This Row],[Score 2 ]],Table3[[Score 2 ]],1)</f>
        <v>88</v>
      </c>
    </row>
    <row r="90" spans="1:26" x14ac:dyDescent="0.3">
      <c r="A90" t="s">
        <v>127</v>
      </c>
      <c r="B90">
        <f>COUNTIFS(Table2[Sub-Sector],Table3[[#This Row],[Sub-Sector]])</f>
        <v>6</v>
      </c>
      <c r="C90" s="2">
        <f>COUNTIFS(Table2[Sub-Sector],Table3[[#This Row],[Sub-Sector]],Table2[Uptrend],"Uptrend")/Table3[[#This Row],[Count]]</f>
        <v>0.83333333333333337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0.33333333333333331</v>
      </c>
      <c r="F90" s="2">
        <f>COUNTIFS(Table2[Sub-Sector],Table3[[#This Row],[Sub-Sector]],Table2[6M Return vs Nifty],"&gt;=10")/Table3[[#This Row],[Count]]</f>
        <v>0.66666666666666663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0.16666666666666666</v>
      </c>
      <c r="I90" s="2">
        <f>COUNTIFS(Table2[Sub-Sector],Table3[[#This Row],[Sub-Sector]],Table2[Relative Volume],"&gt;=1")/Table3[[#This Row],[Count]]</f>
        <v>0.16666666666666666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0.5</v>
      </c>
      <c r="N90" s="2">
        <f>COUNTIFS(Table2[Sub-Sector],Table3[[#This Row],[Sub-Sector]],Table2[% Away From Current Month Low],"&gt;=0.05")/Table3[[#This Row],[Count]]</f>
        <v>0.16666666666666666</v>
      </c>
      <c r="O90" s="2">
        <f>COUNTIFS(Table2[Sub-Sector],Table3[[#This Row],[Sub-Sector]],Table2[% Away From Current Month High],"&lt;=0.05")/Table3[[#This Row],[Count]]</f>
        <v>0</v>
      </c>
      <c r="P90" s="2">
        <f>COUNTIFS(Table2[Sub-Sector],Table3[[#This Row],[Sub-Sector]],Table2[% Away From 52W High],"&lt;=10")/Table3[[#This Row],[Count]]</f>
        <v>0.5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0.33333333333333331</v>
      </c>
      <c r="S90" s="2">
        <f>COUNTIFS(Table2[Sub-Sector],Table3[[#This Row],[Sub-Sector]],Table2[% Price above 50 EMA],"&gt;=0")/Table3[[#This Row],[Count]]</f>
        <v>0.83333333333333337</v>
      </c>
      <c r="T90" s="2">
        <f>COUNTIFS(Table2[Sub-Sector],Table3[[#This Row],[Sub-Sector]],Table2[% Price above 200 EMA],"&gt;=0")/Table3[[#This Row],[Count]]</f>
        <v>0.83333333333333337</v>
      </c>
      <c r="U90" s="2">
        <f>COUNTIFS(Table2[Sub-Sector],Table3[[#This Row],[Sub-Sector]],Table2[Rate of Change - Zone],"Positive")/Table3[[#This Row],[Count]]</f>
        <v>0.33333333333333331</v>
      </c>
      <c r="V90" s="2">
        <f>COUNTIFS(Table2[Sub-Sector],Table3[[#This Row],[Sub-Sector]],Table2[Sharpe Ratio],"&gt;=0.10")/Table3[[#This Row],[Count]]</f>
        <v>0.5</v>
      </c>
      <c r="W9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</v>
      </c>
      <c r="X90" s="3">
        <f>_xlfn.RANK.AVG(Table3[[#This Row],[Score]],Table3[Score],1)</f>
        <v>80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90" s="3">
        <f>_xlfn.RANK.AVG(Table3[[#This Row],[Score 2 ]],Table3[[Score 2 ]],1)</f>
        <v>89</v>
      </c>
    </row>
    <row r="91" spans="1:26" x14ac:dyDescent="0.3">
      <c r="A91" t="s">
        <v>295</v>
      </c>
      <c r="B91">
        <f>COUNTIFS(Table2[Sub-Sector],Table3[[#This Row],[Sub-Sector]])</f>
        <v>14</v>
      </c>
      <c r="C91" s="2">
        <f>COUNTIFS(Table2[Sub-Sector],Table3[[#This Row],[Sub-Sector]],Table2[Uptrend],"Uptrend")/Table3[[#This Row],[Count]]</f>
        <v>0.7142857142857143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0.14285714285714285</v>
      </c>
      <c r="G91" s="2">
        <f>COUNTIFS(Table2[Sub-Sector],Table3[[#This Row],[Sub-Sector]],Table2[1Y Return vs Nifty],"&gt;=10")/Table3[[#This Row],[Count]]</f>
        <v>0.35714285714285715</v>
      </c>
      <c r="H91" s="2">
        <f>COUNTIFS(Table2[Sub-Sector],Table3[[#This Row],[Sub-Sector]],Table2[RSI Exponential â€“ 14D],"&gt;=50")/Table3[[#This Row],[Count]]</f>
        <v>0.6428571428571429</v>
      </c>
      <c r="I91" s="2">
        <f>COUNTIFS(Table2[Sub-Sector],Table3[[#This Row],[Sub-Sector]],Table2[Relative Volume],"&gt;=1")/Table3[[#This Row],[Count]]</f>
        <v>0.42857142857142855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0.9285714285714286</v>
      </c>
      <c r="N91" s="2">
        <f>COUNTIFS(Table2[Sub-Sector],Table3[[#This Row],[Sub-Sector]],Table2[% Away From Current Month Low],"&gt;=0.05")/Table3[[#This Row],[Count]]</f>
        <v>0.42857142857142855</v>
      </c>
      <c r="O91" s="2">
        <f>COUNTIFS(Table2[Sub-Sector],Table3[[#This Row],[Sub-Sector]],Table2[% Away From Current Month High],"&lt;=0.05")/Table3[[#This Row],[Count]]</f>
        <v>0.5714285714285714</v>
      </c>
      <c r="P91" s="2">
        <f>COUNTIFS(Table2[Sub-Sector],Table3[[#This Row],[Sub-Sector]],Table2[% Away From 52W High],"&lt;=10")/Table3[[#This Row],[Count]]</f>
        <v>0.35714285714285715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0.7142857142857143</v>
      </c>
      <c r="S91" s="2">
        <f>COUNTIFS(Table2[Sub-Sector],Table3[[#This Row],[Sub-Sector]],Table2[% Price above 50 EMA],"&gt;=0")/Table3[[#This Row],[Count]]</f>
        <v>0.7142857142857143</v>
      </c>
      <c r="T91" s="2">
        <f>COUNTIFS(Table2[Sub-Sector],Table3[[#This Row],[Sub-Sector]],Table2[% Price above 200 EMA],"&gt;=0")/Table3[[#This Row],[Count]]</f>
        <v>0.8571428571428571</v>
      </c>
      <c r="U91" s="2">
        <f>COUNTIFS(Table2[Sub-Sector],Table3[[#This Row],[Sub-Sector]],Table2[Rate of Change - Zone],"Positive")/Table3[[#This Row],[Count]]</f>
        <v>0.5714285714285714</v>
      </c>
      <c r="V91" s="2">
        <f>COUNTIFS(Table2[Sub-Sector],Table3[[#This Row],[Sub-Sector]],Table2[Sharpe Ratio],"&gt;=0.10")/Table3[[#This Row],[Count]]</f>
        <v>0.14285714285714285</v>
      </c>
      <c r="W9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91" s="3">
        <f>_xlfn.RANK.AVG(Table3[[#This Row],[Score]],Table3[Score],1)</f>
        <v>102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1" s="3">
        <f>_xlfn.RANK.AVG(Table3[[#This Row],[Score 2 ]],Table3[[Score 2 ]],1)</f>
        <v>91</v>
      </c>
    </row>
    <row r="92" spans="1:26" x14ac:dyDescent="0.3">
      <c r="A92" t="s">
        <v>391</v>
      </c>
      <c r="B92">
        <f>COUNTIFS(Table2[Sub-Sector],Table3[[#This Row],[Sub-Sector]])</f>
        <v>6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0.33333333333333331</v>
      </c>
      <c r="F92" s="2">
        <f>COUNTIFS(Table2[Sub-Sector],Table3[[#This Row],[Sub-Sector]],Table2[6M Return vs Nifty],"&gt;=10")/Table3[[#This Row],[Count]]</f>
        <v>0.16666666666666666</v>
      </c>
      <c r="G92" s="2">
        <f>COUNTIFS(Table2[Sub-Sector],Table3[[#This Row],[Sub-Sector]],Table2[1Y Return vs Nifty],"&gt;=10")/Table3[[#This Row],[Count]]</f>
        <v>0.33333333333333331</v>
      </c>
      <c r="H92" s="2">
        <f>COUNTIFS(Table2[Sub-Sector],Table3[[#This Row],[Sub-Sector]],Table2[RSI Exponential â€“ 14D],"&gt;=50")/Table3[[#This Row],[Count]]</f>
        <v>1</v>
      </c>
      <c r="I92" s="2">
        <f>COUNTIFS(Table2[Sub-Sector],Table3[[#This Row],[Sub-Sector]],Table2[Relative Volume],"&gt;=1")/Table3[[#This Row],[Count]]</f>
        <v>0.5</v>
      </c>
      <c r="J92" s="2">
        <f>COUNTIFS(Table2[Sub-Sector],Table3[[#This Row],[Sub-Sector]],Table2[% Away From Day Low],"&gt;=0.05")/Table3[[#This Row],[Count]]</f>
        <v>0.16666666666666666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0.33333333333333331</v>
      </c>
      <c r="M92" s="2">
        <f>COUNTIFS(Table2[Sub-Sector],Table3[[#This Row],[Sub-Sector]],Table2[% Away From Current Week High],"&lt;=0.05")/Table3[[#This Row],[Count]]</f>
        <v>0.83333333333333337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0.83333333333333337</v>
      </c>
      <c r="P92" s="2">
        <f>COUNTIFS(Table2[Sub-Sector],Table3[[#This Row],[Sub-Sector]],Table2[% Away From 52W High],"&lt;=10")/Table3[[#This Row],[Count]]</f>
        <v>0.66666666666666663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0.33333333333333331</v>
      </c>
      <c r="W9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92" s="3">
        <f>_xlfn.RANK.AVG(Table3[[#This Row],[Score]],Table3[Score],1)</f>
        <v>64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2" s="3">
        <f>_xlfn.RANK.AVG(Table3[[#This Row],[Score 2 ]],Table3[[Score 2 ]],1)</f>
        <v>91</v>
      </c>
    </row>
    <row r="93" spans="1:26" x14ac:dyDescent="0.3">
      <c r="A93" t="s">
        <v>1111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0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1</v>
      </c>
      <c r="F93" s="2">
        <f>COUNTIFS(Table2[Sub-Sector],Table3[[#This Row],[Sub-Sector]],Table2[6M Return vs Nifty],"&gt;=10")/Table3[[#This Row],[Count]]</f>
        <v>0</v>
      </c>
      <c r="G93" s="2">
        <f>COUNTIFS(Table2[Sub-Sector],Table3[[#This Row],[Sub-Sector]],Table2[1Y Return vs Nifty],"&gt;=10")/Table3[[#This Row],[Count]]</f>
        <v>0</v>
      </c>
      <c r="H93" s="2">
        <f>COUNTIFS(Table2[Sub-Sector],Table3[[#This Row],[Sub-Sector]],Table2[RSI Exponential â€“ 14D],"&gt;=50")/Table3[[#This Row],[Count]]</f>
        <v>0.5</v>
      </c>
      <c r="I93" s="2">
        <f>COUNTIFS(Table2[Sub-Sector],Table3[[#This Row],[Sub-Sector]],Table2[Relative Volume],"&gt;=1")/Table3[[#This Row],[Count]]</f>
        <v>1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0.5</v>
      </c>
      <c r="N93" s="2">
        <f>COUNTIFS(Table2[Sub-Sector],Table3[[#This Row],[Sub-Sector]],Table2[% Away From Current Month Low],"&gt;=0.05")/Table3[[#This Row],[Count]]</f>
        <v>0.5</v>
      </c>
      <c r="O93" s="2">
        <f>COUNTIFS(Table2[Sub-Sector],Table3[[#This Row],[Sub-Sector]],Table2[% Away From Current Month High],"&lt;=0.05")/Table3[[#This Row],[Count]]</f>
        <v>0.5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0.5</v>
      </c>
      <c r="S93" s="2">
        <f>COUNTIFS(Table2[Sub-Sector],Table3[[#This Row],[Sub-Sector]],Table2[% Price above 50 EMA],"&gt;=0")/Table3[[#This Row],[Count]]</f>
        <v>1</v>
      </c>
      <c r="T93" s="2">
        <f>COUNTIFS(Table2[Sub-Sector],Table3[[#This Row],[Sub-Sector]],Table2[% Price above 200 EMA],"&gt;=0")/Table3[[#This Row],[Count]]</f>
        <v>0.5</v>
      </c>
      <c r="U93" s="2">
        <f>COUNTIFS(Table2[Sub-Sector],Table3[[#This Row],[Sub-Sector]],Table2[Rate of Change - Zone],"Positive")/Table3[[#This Row],[Count]]</f>
        <v>0.5</v>
      </c>
      <c r="V93" s="2">
        <f>COUNTIFS(Table2[Sub-Sector],Table3[[#This Row],[Sub-Sector]],Table2[Sharpe Ratio],"&gt;=0.10")/Table3[[#This Row],[Count]]</f>
        <v>0</v>
      </c>
      <c r="W9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93" s="3">
        <f>_xlfn.RANK.AVG(Table3[[#This Row],[Score]],Table3[Score],1)</f>
        <v>86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3" s="3">
        <f>_xlfn.RANK.AVG(Table3[[#This Row],[Score 2 ]],Table3[[Score 2 ]],1)</f>
        <v>91</v>
      </c>
    </row>
    <row r="94" spans="1:26" x14ac:dyDescent="0.3">
      <c r="A94" t="s">
        <v>1501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0.5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0.5</v>
      </c>
      <c r="H94" s="2">
        <f>COUNTIFS(Table2[Sub-Sector],Table3[[#This Row],[Sub-Sector]],Table2[RSI Exponential â€“ 14D],"&gt;=50")/Table3[[#This Row],[Count]]</f>
        <v>0.5</v>
      </c>
      <c r="I94" s="2">
        <f>COUNTIFS(Table2[Sub-Sector],Table3[[#This Row],[Sub-Sector]],Table2[Relative Volume],"&gt;=1")/Table3[[#This Row],[Count]]</f>
        <v>0.5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0.5</v>
      </c>
      <c r="N94" s="2">
        <f>COUNTIFS(Table2[Sub-Sector],Table3[[#This Row],[Sub-Sector]],Table2[% Away From Current Month Low],"&gt;=0.05")/Table3[[#This Row],[Count]]</f>
        <v>0.5</v>
      </c>
      <c r="O94" s="2">
        <f>COUNTIFS(Table2[Sub-Sector],Table3[[#This Row],[Sub-Sector]],Table2[% Away From Current Month High],"&lt;=0.05")/Table3[[#This Row],[Count]]</f>
        <v>0</v>
      </c>
      <c r="P94" s="2">
        <f>COUNTIFS(Table2[Sub-Sector],Table3[[#This Row],[Sub-Sector]],Table2[% Away From 52W High],"&lt;=10")/Table3[[#This Row],[Count]]</f>
        <v>0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0.5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0.5</v>
      </c>
      <c r="V94" s="2">
        <f>COUNTIFS(Table2[Sub-Sector],Table3[[#This Row],[Sub-Sector]],Table2[Sharpe Ratio],"&gt;=0.10")/Table3[[#This Row],[Count]]</f>
        <v>0.5</v>
      </c>
      <c r="W9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94" s="3">
        <f>_xlfn.RANK.AVG(Table3[[#This Row],[Score]],Table3[Score],1)</f>
        <v>56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94" s="3">
        <f>_xlfn.RANK.AVG(Table3[[#This Row],[Score 2 ]],Table3[[Score 2 ]],1)</f>
        <v>93</v>
      </c>
    </row>
    <row r="95" spans="1:26" x14ac:dyDescent="0.3">
      <c r="A95" t="s">
        <v>407</v>
      </c>
      <c r="B95">
        <f>COUNTIFS(Table2[Sub-Sector],Table3[[#This Row],[Sub-Sector]])</f>
        <v>11</v>
      </c>
      <c r="C95" s="2">
        <f>COUNTIFS(Table2[Sub-Sector],Table3[[#This Row],[Sub-Sector]],Table2[Uptrend],"Uptrend")/Table3[[#This Row],[Count]]</f>
        <v>0.54545454545454541</v>
      </c>
      <c r="D95" s="2">
        <f>COUNTIFS(Table2[Sub-Sector],Table3[[#This Row],[Sub-Sector]],Table2[1W Return vs Nifty],"&gt;=5")/Table3[[#This Row],[Count]]</f>
        <v>9.0909090909090912E-2</v>
      </c>
      <c r="E95" s="2">
        <f>COUNTIFS(Table2[Sub-Sector],Table3[[#This Row],[Sub-Sector]],Table2[1M Return vs Nifty],"&gt;=5")/Table3[[#This Row],[Count]]</f>
        <v>0.18181818181818182</v>
      </c>
      <c r="F95" s="2">
        <f>COUNTIFS(Table2[Sub-Sector],Table3[[#This Row],[Sub-Sector]],Table2[6M Return vs Nifty],"&gt;=10")/Table3[[#This Row],[Count]]</f>
        <v>0.45454545454545453</v>
      </c>
      <c r="G95" s="2">
        <f>COUNTIFS(Table2[Sub-Sector],Table3[[#This Row],[Sub-Sector]],Table2[1Y Return vs Nifty],"&gt;=10")/Table3[[#This Row],[Count]]</f>
        <v>0.45454545454545453</v>
      </c>
      <c r="H95" s="2">
        <f>COUNTIFS(Table2[Sub-Sector],Table3[[#This Row],[Sub-Sector]],Table2[RSI Exponential â€“ 14D],"&gt;=50")/Table3[[#This Row],[Count]]</f>
        <v>0.36363636363636365</v>
      </c>
      <c r="I95" s="2">
        <f>COUNTIFS(Table2[Sub-Sector],Table3[[#This Row],[Sub-Sector]],Table2[Relative Volume],"&gt;=1")/Table3[[#This Row],[Count]]</f>
        <v>0.45454545454545453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9.0909090909090912E-2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0.36363636363636365</v>
      </c>
      <c r="O95" s="2">
        <f>COUNTIFS(Table2[Sub-Sector],Table3[[#This Row],[Sub-Sector]],Table2[% Away From Current Month High],"&lt;=0.05")/Table3[[#This Row],[Count]]</f>
        <v>0.36363636363636365</v>
      </c>
      <c r="P95" s="2">
        <f>COUNTIFS(Table2[Sub-Sector],Table3[[#This Row],[Sub-Sector]],Table2[% Away From 52W High],"&lt;=10")/Table3[[#This Row],[Count]]</f>
        <v>9.0909090909090912E-2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0.36363636363636365</v>
      </c>
      <c r="S95" s="2">
        <f>COUNTIFS(Table2[Sub-Sector],Table3[[#This Row],[Sub-Sector]],Table2[% Price above 50 EMA],"&gt;=0")/Table3[[#This Row],[Count]]</f>
        <v>0.36363636363636365</v>
      </c>
      <c r="T95" s="2">
        <f>COUNTIFS(Table2[Sub-Sector],Table3[[#This Row],[Sub-Sector]],Table2[% Price above 200 EMA],"&gt;=0")/Table3[[#This Row],[Count]]</f>
        <v>0.72727272727272729</v>
      </c>
      <c r="U95" s="2">
        <f>COUNTIFS(Table2[Sub-Sector],Table3[[#This Row],[Sub-Sector]],Table2[Rate of Change - Zone],"Positive")/Table3[[#This Row],[Count]]</f>
        <v>0.18181818181818182</v>
      </c>
      <c r="V95" s="2">
        <f>COUNTIFS(Table2[Sub-Sector],Table3[[#This Row],[Sub-Sector]],Table2[Sharpe Ratio],"&gt;=0.10")/Table3[[#This Row],[Count]]</f>
        <v>0</v>
      </c>
      <c r="W9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95" s="3">
        <f>_xlfn.RANK.AVG(Table3[[#This Row],[Score]],Table3[Score],1)</f>
        <v>83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5" s="3">
        <f>_xlfn.RANK.AVG(Table3[[#This Row],[Score 2 ]],Table3[[Score 2 ]],1)</f>
        <v>94</v>
      </c>
    </row>
    <row r="96" spans="1:26" x14ac:dyDescent="0.3">
      <c r="A96" t="s">
        <v>819</v>
      </c>
      <c r="B96">
        <f>COUNTIFS(Table2[Sub-Sector],Table3[[#This Row],[Sub-Sector]])</f>
        <v>2</v>
      </c>
      <c r="C96" s="2">
        <f>COUNTIFS(Table2[Sub-Sector],Table3[[#This Row],[Sub-Sector]],Table2[Uptrend],"Uptrend")/Table3[[#This Row],[Count]]</f>
        <v>0.5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0.5</v>
      </c>
      <c r="F96" s="2">
        <f>COUNTIFS(Table2[Sub-Sector],Table3[[#This Row],[Sub-Sector]],Table2[6M Return vs Nifty],"&gt;=10")/Table3[[#This Row],[Count]]</f>
        <v>0.5</v>
      </c>
      <c r="G96" s="2">
        <f>COUNTIFS(Table2[Sub-Sector],Table3[[#This Row],[Sub-Sector]],Table2[1Y Return vs Nifty],"&gt;=10")/Table3[[#This Row],[Count]]</f>
        <v>0.5</v>
      </c>
      <c r="H96" s="2">
        <f>COUNTIFS(Table2[Sub-Sector],Table3[[#This Row],[Sub-Sector]],Table2[RSI Exponential â€“ 14D],"&gt;=50")/Table3[[#This Row],[Count]]</f>
        <v>0</v>
      </c>
      <c r="I96" s="2">
        <f>COUNTIFS(Table2[Sub-Sector],Table3[[#This Row],[Sub-Sector]],Table2[Relative Volume],"&gt;=1")/Table3[[#This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0.5</v>
      </c>
      <c r="Q96" s="2">
        <f>COUNTIFS(Table2[Sub-Sector],Table3[[#This Row],[Sub-Sector]],Table2[% Away From 52W Low],"&gt;=10")/Table3[[#This Row],[Count]]</f>
        <v>0.5</v>
      </c>
      <c r="R96" s="2">
        <f>COUNTIFS(Table2[Sub-Sector],Table3[[#This Row],[Sub-Sector]],Table2[% Price above 20 EMA],"&gt;=0")/Table3[[#This Row],[Count]]</f>
        <v>0.5</v>
      </c>
      <c r="S96" s="2">
        <f>COUNTIFS(Table2[Sub-Sector],Table3[[#This Row],[Sub-Sector]],Table2[% Price above 50 EMA],"&gt;=0")/Table3[[#This Row],[Count]]</f>
        <v>0.5</v>
      </c>
      <c r="T96" s="2">
        <f>COUNTIFS(Table2[Sub-Sector],Table3[[#This Row],[Sub-Sector]],Table2[% Price above 200 EMA],"&gt;=0")/Table3[[#This Row],[Count]]</f>
        <v>0.5</v>
      </c>
      <c r="U96" s="2">
        <f>COUNTIFS(Table2[Sub-Sector],Table3[[#This Row],[Sub-Sector]],Table2[Rate of Change - Zone],"Positive")/Table3[[#This Row],[Count]]</f>
        <v>0.5</v>
      </c>
      <c r="V96" s="2">
        <f>COUNTIFS(Table2[Sub-Sector],Table3[[#This Row],[Sub-Sector]],Table2[Sharpe Ratio],"&gt;=0.10")/Table3[[#This Row],[Count]]</f>
        <v>0.5</v>
      </c>
      <c r="W9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96" s="3">
        <f>_xlfn.RANK.AVG(Table3[[#This Row],[Score]],Table3[Score],1)</f>
        <v>88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6" s="3">
        <f>_xlfn.RANK.AVG(Table3[[#This Row],[Score 2 ]],Table3[[Score 2 ]],1)</f>
        <v>95</v>
      </c>
    </row>
    <row r="97" spans="1:26" x14ac:dyDescent="0.3">
      <c r="A97" t="s">
        <v>40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1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0.5</v>
      </c>
      <c r="H97" s="2">
        <f>COUNTIFS(Table2[Sub-Sector],Table3[[#This Row],[Sub-Sector]],Table2[RSI Exponential â€“ 14D],"&gt;=50")/Table3[[#This Row],[Count]]</f>
        <v>1</v>
      </c>
      <c r="I97" s="2">
        <f>COUNTIFS(Table2[Sub-Sector],Table3[[#This Row],[Sub-Sector]],Table2[Relative Volume],"&gt;=1")/Table3[[#This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1</v>
      </c>
      <c r="O97" s="2">
        <f>COUNTIFS(Table2[Sub-Sector],Table3[[#This Row],[Sub-Sector]],Table2[% Away From Current Month High],"&lt;=0.05")/Table3[[#This Row],[Count]]</f>
        <v>1</v>
      </c>
      <c r="P97" s="2">
        <f>COUNTIFS(Table2[Sub-Sector],Table3[[#This Row],[Sub-Sector]],Table2[% Away From 52W High],"&lt;=10")/Table3[[#This Row],[Count]]</f>
        <v>0.5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1</v>
      </c>
      <c r="V97" s="2">
        <f>COUNTIFS(Table2[Sub-Sector],Table3[[#This Row],[Sub-Sector]],Table2[Sharpe Ratio],"&gt;=0.10")/Table3[[#This Row],[Count]]</f>
        <v>0.5</v>
      </c>
      <c r="W9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97" s="3">
        <f>_xlfn.RANK.AVG(Table3[[#This Row],[Score]],Table3[Score],1)</f>
        <v>90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7" s="3">
        <f>_xlfn.RANK.AVG(Table3[[#This Row],[Score 2 ]],Table3[[Score 2 ]],1)</f>
        <v>96</v>
      </c>
    </row>
    <row r="98" spans="1:26" x14ac:dyDescent="0.3">
      <c r="A98" t="s">
        <v>550</v>
      </c>
      <c r="B98">
        <f>COUNTIFS(Table2[Sub-Sector],Table3[[#This Row],[Sub-Sector]])</f>
        <v>17</v>
      </c>
      <c r="C98" s="2">
        <f>COUNTIFS(Table2[Sub-Sector],Table3[[#This Row],[Sub-Sector]],Table2[Uptrend],"Uptrend")/Table3[[#This Row],[Count]]</f>
        <v>0.58823529411764708</v>
      </c>
      <c r="D98" s="2">
        <f>COUNTIFS(Table2[Sub-Sector],Table3[[#This Row],[Sub-Sector]],Table2[1W Return vs Nifty],"&gt;=5")/Table3[[#This Row],[Count]]</f>
        <v>5.8823529411764705E-2</v>
      </c>
      <c r="E98" s="2">
        <f>COUNTIFS(Table2[Sub-Sector],Table3[[#This Row],[Sub-Sector]],Table2[1M Return vs Nifty],"&gt;=5")/Table3[[#This Row],[Count]]</f>
        <v>0.17647058823529413</v>
      </c>
      <c r="F98" s="2">
        <f>COUNTIFS(Table2[Sub-Sector],Table3[[#This Row],[Sub-Sector]],Table2[6M Return vs Nifty],"&gt;=10")/Table3[[#This Row],[Count]]</f>
        <v>5.8823529411764705E-2</v>
      </c>
      <c r="G98" s="2">
        <f>COUNTIFS(Table2[Sub-Sector],Table3[[#This Row],[Sub-Sector]],Table2[1Y Return vs Nifty],"&gt;=10")/Table3[[#This Row],[Count]]</f>
        <v>0.17647058823529413</v>
      </c>
      <c r="H98" s="2">
        <f>COUNTIFS(Table2[Sub-Sector],Table3[[#This Row],[Sub-Sector]],Table2[RSI Exponential â€“ 14D],"&gt;=50")/Table3[[#This Row],[Count]]</f>
        <v>0.52941176470588236</v>
      </c>
      <c r="I98" s="2">
        <f>COUNTIFS(Table2[Sub-Sector],Table3[[#This Row],[Sub-Sector]],Table2[Relative Volume],"&gt;=1")/Table3[[#This Row],[Count]]</f>
        <v>0.41176470588235292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0.11764705882352941</v>
      </c>
      <c r="M98" s="2">
        <f>COUNTIFS(Table2[Sub-Sector],Table3[[#This Row],[Sub-Sector]],Table2[% Away From Current Week High],"&lt;=0.05")/Table3[[#This Row],[Count]]</f>
        <v>0.82352941176470584</v>
      </c>
      <c r="N98" s="2">
        <f>COUNTIFS(Table2[Sub-Sector],Table3[[#This Row],[Sub-Sector]],Table2[% Away From Current Month Low],"&gt;=0.05")/Table3[[#This Row],[Count]]</f>
        <v>0.29411764705882354</v>
      </c>
      <c r="O98" s="2">
        <f>COUNTIFS(Table2[Sub-Sector],Table3[[#This Row],[Sub-Sector]],Table2[% Away From Current Month High],"&lt;=0.05")/Table3[[#This Row],[Count]]</f>
        <v>0.35294117647058826</v>
      </c>
      <c r="P98" s="2">
        <f>COUNTIFS(Table2[Sub-Sector],Table3[[#This Row],[Sub-Sector]],Table2[% Away From 52W High],"&lt;=10")/Table3[[#This Row],[Count]]</f>
        <v>0.29411764705882354</v>
      </c>
      <c r="Q98" s="2">
        <f>COUNTIFS(Table2[Sub-Sector],Table3[[#This Row],[Sub-Sector]],Table2[% Away From 52W Low],"&gt;=10")/Table3[[#This Row],[Count]]</f>
        <v>0.94117647058823528</v>
      </c>
      <c r="R98" s="2">
        <f>COUNTIFS(Table2[Sub-Sector],Table3[[#This Row],[Sub-Sector]],Table2[% Price above 20 EMA],"&gt;=0")/Table3[[#This Row],[Count]]</f>
        <v>0.58823529411764708</v>
      </c>
      <c r="S98" s="2">
        <f>COUNTIFS(Table2[Sub-Sector],Table3[[#This Row],[Sub-Sector]],Table2[% Price above 50 EMA],"&gt;=0")/Table3[[#This Row],[Count]]</f>
        <v>0.76470588235294112</v>
      </c>
      <c r="T98" s="2">
        <f>COUNTIFS(Table2[Sub-Sector],Table3[[#This Row],[Sub-Sector]],Table2[% Price above 200 EMA],"&gt;=0")/Table3[[#This Row],[Count]]</f>
        <v>0.82352941176470584</v>
      </c>
      <c r="U98" s="2">
        <f>COUNTIFS(Table2[Sub-Sector],Table3[[#This Row],[Sub-Sector]],Table2[Rate of Change - Zone],"Positive")/Table3[[#This Row],[Count]]</f>
        <v>0.58823529411764708</v>
      </c>
      <c r="V98" s="2">
        <f>COUNTIFS(Table2[Sub-Sector],Table3[[#This Row],[Sub-Sector]],Table2[Sharpe Ratio],"&gt;=0.10")/Table3[[#This Row],[Count]]</f>
        <v>0.11764705882352941</v>
      </c>
      <c r="W9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</v>
      </c>
      <c r="X98" s="3">
        <f>_xlfn.RANK.AVG(Table3[[#This Row],[Score]],Table3[Score],1)</f>
        <v>85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8" s="3">
        <f>_xlfn.RANK.AVG(Table3[[#This Row],[Score 2 ]],Table3[[Score 2 ]],1)</f>
        <v>97.5</v>
      </c>
    </row>
    <row r="99" spans="1:26" x14ac:dyDescent="0.3">
      <c r="A99" t="s">
        <v>288</v>
      </c>
      <c r="B99">
        <f>COUNTIFS(Table2[Sub-Sector],Table3[[#This Row],[Sub-Sector]])</f>
        <v>5</v>
      </c>
      <c r="C99" s="2">
        <f>COUNTIFS(Table2[Sub-Sector],Table3[[#This Row],[Sub-Sector]],Table2[Uptrend],"Uptrend")/Table3[[#This Row],[Count]]</f>
        <v>0.6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0.4</v>
      </c>
      <c r="H99" s="2">
        <f>COUNTIFS(Table2[Sub-Sector],Table3[[#This Row],[Sub-Sector]],Table2[RSI Exponential â€“ 14D],"&gt;=50")/Table3[[#This Row],[Count]]</f>
        <v>0.6</v>
      </c>
      <c r="I99" s="2">
        <f>COUNTIFS(Table2[Sub-Sector],Table3[[#This Row],[Sub-Sector]],Table2[Relative Volume],"&gt;=1")/Table3[[#This Row],[Count]]</f>
        <v>0.4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0.2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0.6</v>
      </c>
      <c r="O99" s="2">
        <f>COUNTIFS(Table2[Sub-Sector],Table3[[#This Row],[Sub-Sector]],Table2[% Away From Current Month High],"&lt;=0.05")/Table3[[#This Row],[Count]]</f>
        <v>0.6</v>
      </c>
      <c r="P99" s="2">
        <f>COUNTIFS(Table2[Sub-Sector],Table3[[#This Row],[Sub-Sector]],Table2[% Away From 52W High],"&lt;=10")/Table3[[#This Row],[Count]]</f>
        <v>0.2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0.6</v>
      </c>
      <c r="S99" s="2">
        <f>COUNTIFS(Table2[Sub-Sector],Table3[[#This Row],[Sub-Sector]],Table2[% Price above 50 EMA],"&gt;=0")/Table3[[#This Row],[Count]]</f>
        <v>0.6</v>
      </c>
      <c r="T99" s="2">
        <f>COUNTIFS(Table2[Sub-Sector],Table3[[#This Row],[Sub-Sector]],Table2[% Price above 200 EMA],"&gt;=0")/Table3[[#This Row],[Count]]</f>
        <v>0.8</v>
      </c>
      <c r="U99" s="2">
        <f>COUNTIFS(Table2[Sub-Sector],Table3[[#This Row],[Sub-Sector]],Table2[Rate of Change - Zone],"Positive")/Table3[[#This Row],[Count]]</f>
        <v>0.6</v>
      </c>
      <c r="V99" s="2">
        <f>COUNTIFS(Table2[Sub-Sector],Table3[[#This Row],[Sub-Sector]],Table2[Sharpe Ratio],"&gt;=0.10")/Table3[[#This Row],[Count]]</f>
        <v>0.2</v>
      </c>
      <c r="W9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99" s="3">
        <f>_xlfn.RANK.AVG(Table3[[#This Row],[Score]],Table3[Score],1)</f>
        <v>106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9" s="3">
        <f>_xlfn.RANK.AVG(Table3[[#This Row],[Score 2 ]],Table3[[Score 2 ]],1)</f>
        <v>97.5</v>
      </c>
    </row>
    <row r="100" spans="1:26" x14ac:dyDescent="0.3">
      <c r="A100" t="s">
        <v>400</v>
      </c>
      <c r="B100">
        <f>COUNTIFS(Table2[Sub-Sector],Table3[[#This Row],[Sub-Sector]])</f>
        <v>9</v>
      </c>
      <c r="C100" s="2">
        <f>COUNTIFS(Table2[Sub-Sector],Table3[[#This Row],[Sub-Sector]],Table2[Uptrend],"Uptrend")/Table3[[#This Row],[Count]]</f>
        <v>0.77777777777777779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0.1111111111111111</v>
      </c>
      <c r="F100" s="2">
        <f>COUNTIFS(Table2[Sub-Sector],Table3[[#This Row],[Sub-Sector]],Table2[6M Return vs Nifty],"&gt;=10")/Table3[[#This Row],[Count]]</f>
        <v>0.33333333333333331</v>
      </c>
      <c r="G100" s="2">
        <f>COUNTIFS(Table2[Sub-Sector],Table3[[#This Row],[Sub-Sector]],Table2[1Y Return vs Nifty],"&gt;=10")/Table3[[#This Row],[Count]]</f>
        <v>0.55555555555555558</v>
      </c>
      <c r="H100" s="2">
        <f>COUNTIFS(Table2[Sub-Sector],Table3[[#This Row],[Sub-Sector]],Table2[RSI Exponential â€“ 14D],"&gt;=50")/Table3[[#This Row],[Count]]</f>
        <v>0.44444444444444442</v>
      </c>
      <c r="I100" s="2">
        <f>COUNTIFS(Table2[Sub-Sector],Table3[[#This Row],[Sub-Sector]],Table2[Relative Volume],"&gt;=1")/Table3[[#This Row],[Count]]</f>
        <v>0.33333333333333331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0.1111111111111111</v>
      </c>
      <c r="M100" s="2">
        <f>COUNTIFS(Table2[Sub-Sector],Table3[[#This Row],[Sub-Sector]],Table2[% Away From Current Week High],"&lt;=0.05")/Table3[[#This Row],[Count]]</f>
        <v>0.77777777777777779</v>
      </c>
      <c r="N100" s="2">
        <f>COUNTIFS(Table2[Sub-Sector],Table3[[#This Row],[Sub-Sector]],Table2[% Away From Current Month Low],"&gt;=0.05")/Table3[[#This Row],[Count]]</f>
        <v>0.44444444444444442</v>
      </c>
      <c r="O100" s="2">
        <f>COUNTIFS(Table2[Sub-Sector],Table3[[#This Row],[Sub-Sector]],Table2[% Away From Current Month High],"&lt;=0.05")/Table3[[#This Row],[Count]]</f>
        <v>0.44444444444444442</v>
      </c>
      <c r="P100" s="2">
        <f>COUNTIFS(Table2[Sub-Sector],Table3[[#This Row],[Sub-Sector]],Table2[% Away From 52W High],"&lt;=10")/Table3[[#This Row],[Count]]</f>
        <v>0.33333333333333331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0.44444444444444442</v>
      </c>
      <c r="S100" s="2">
        <f>COUNTIFS(Table2[Sub-Sector],Table3[[#This Row],[Sub-Sector]],Table2[% Price above 50 EMA],"&gt;=0")/Table3[[#This Row],[Count]]</f>
        <v>0.77777777777777779</v>
      </c>
      <c r="T100" s="2">
        <f>COUNTIFS(Table2[Sub-Sector],Table3[[#This Row],[Sub-Sector]],Table2[% Price above 200 EMA],"&gt;=0")/Table3[[#This Row],[Count]]</f>
        <v>0.77777777777777779</v>
      </c>
      <c r="U100" s="2">
        <f>COUNTIFS(Table2[Sub-Sector],Table3[[#This Row],[Sub-Sector]],Table2[Rate of Change - Zone],"Positive")/Table3[[#This Row],[Count]]</f>
        <v>0.22222222222222221</v>
      </c>
      <c r="V100" s="2">
        <f>COUNTIFS(Table2[Sub-Sector],Table3[[#This Row],[Sub-Sector]],Table2[Sharpe Ratio],"&gt;=0.10")/Table3[[#This Row],[Count]]</f>
        <v>0.33333333333333331</v>
      </c>
      <c r="W10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</v>
      </c>
      <c r="X100" s="3">
        <f>_xlfn.RANK.AVG(Table3[[#This Row],[Score]],Table3[Score],1)</f>
        <v>94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100" s="3">
        <f>_xlfn.RANK.AVG(Table3[[#This Row],[Score 2 ]],Table3[[Score 2 ]],1)</f>
        <v>99</v>
      </c>
    </row>
    <row r="101" spans="1:26" x14ac:dyDescent="0.3">
      <c r="A101" t="s">
        <v>168</v>
      </c>
      <c r="B101">
        <f>COUNTIFS(Table2[Sub-Sector],Table3[[#This Row],[Sub-Sector]])</f>
        <v>9</v>
      </c>
      <c r="C101" s="2">
        <f>COUNTIFS(Table2[Sub-Sector],Table3[[#This Row],[Sub-Sector]],Table2[Uptrend],"Uptrend")/Table3[[#This Row],[Count]]</f>
        <v>0.77777777777777779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0.33333333333333331</v>
      </c>
      <c r="F101" s="2">
        <f>COUNTIFS(Table2[Sub-Sector],Table3[[#This Row],[Sub-Sector]],Table2[6M Return vs Nifty],"&gt;=10")/Table3[[#This Row],[Count]]</f>
        <v>0.22222222222222221</v>
      </c>
      <c r="G101" s="2">
        <f>COUNTIFS(Table2[Sub-Sector],Table3[[#This Row],[Sub-Sector]],Table2[1Y Return vs Nifty],"&gt;=10")/Table3[[#This Row],[Count]]</f>
        <v>0.33333333333333331</v>
      </c>
      <c r="H101" s="2">
        <f>COUNTIFS(Table2[Sub-Sector],Table3[[#This Row],[Sub-Sector]],Table2[RSI Exponential â€“ 14D],"&gt;=50")/Table3[[#This Row],[Count]]</f>
        <v>0.77777777777777779</v>
      </c>
      <c r="I101" s="2">
        <f>COUNTIFS(Table2[Sub-Sector],Table3[[#This Row],[Sub-Sector]],Table2[Relative Volume],"&gt;=1")/Table3[[#This Row],[Count]]</f>
        <v>0.22222222222222221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0.88888888888888884</v>
      </c>
      <c r="N101" s="2">
        <f>COUNTIFS(Table2[Sub-Sector],Table3[[#This Row],[Sub-Sector]],Table2[% Away From Current Month Low],"&gt;=0.05")/Table3[[#This Row],[Count]]</f>
        <v>0.33333333333333331</v>
      </c>
      <c r="O101" s="2">
        <f>COUNTIFS(Table2[Sub-Sector],Table3[[#This Row],[Sub-Sector]],Table2[% Away From Current Month High],"&lt;=0.05")/Table3[[#This Row],[Count]]</f>
        <v>0.77777777777777779</v>
      </c>
      <c r="P101" s="2">
        <f>COUNTIFS(Table2[Sub-Sector],Table3[[#This Row],[Sub-Sector]],Table2[% Away From 52W High],"&lt;=10")/Table3[[#This Row],[Count]]</f>
        <v>0.55555555555555558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0.88888888888888884</v>
      </c>
      <c r="S101" s="2">
        <f>COUNTIFS(Table2[Sub-Sector],Table3[[#This Row],[Sub-Sector]],Table2[% Price above 50 EMA],"&gt;=0")/Table3[[#This Row],[Count]]</f>
        <v>0.88888888888888884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0.55555555555555558</v>
      </c>
      <c r="V101" s="2">
        <f>COUNTIFS(Table2[Sub-Sector],Table3[[#This Row],[Sub-Sector]],Table2[Sharpe Ratio],"&gt;=0.10")/Table3[[#This Row],[Count]]</f>
        <v>0</v>
      </c>
      <c r="W10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101" s="3">
        <f>_xlfn.RANK.AVG(Table3[[#This Row],[Score]],Table3[Score],1)</f>
        <v>93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1" s="3">
        <f>_xlfn.RANK.AVG(Table3[[#This Row],[Score 2 ]],Table3[[Score 2 ]],1)</f>
        <v>100</v>
      </c>
    </row>
    <row r="102" spans="1:26" x14ac:dyDescent="0.3">
      <c r="A102" t="s">
        <v>77</v>
      </c>
      <c r="B102">
        <f>COUNTIFS(Table2[Sub-Sector],Table3[[#This Row],[Sub-Sector]])</f>
        <v>19</v>
      </c>
      <c r="C102" s="2">
        <f>COUNTIFS(Table2[Sub-Sector],Table3[[#This Row],[Sub-Sector]],Table2[Uptrend],"Uptrend")/Table3[[#This Row],[Count]]</f>
        <v>0.73684210526315785</v>
      </c>
      <c r="D102" s="2">
        <f>COUNTIFS(Table2[Sub-Sector],Table3[[#This Row],[Sub-Sector]],Table2[1W Return vs Nifty],"&gt;=5")/Table3[[#This Row],[Count]]</f>
        <v>5.2631578947368418E-2</v>
      </c>
      <c r="E102" s="2">
        <f>COUNTIFS(Table2[Sub-Sector],Table3[[#This Row],[Sub-Sector]],Table2[1M Return vs Nifty],"&gt;=5")/Table3[[#This Row],[Count]]</f>
        <v>0.15789473684210525</v>
      </c>
      <c r="F102" s="2">
        <f>COUNTIFS(Table2[Sub-Sector],Table3[[#This Row],[Sub-Sector]],Table2[6M Return vs Nifty],"&gt;=10")/Table3[[#This Row],[Count]]</f>
        <v>0.15789473684210525</v>
      </c>
      <c r="G102" s="2">
        <f>COUNTIFS(Table2[Sub-Sector],Table3[[#This Row],[Sub-Sector]],Table2[1Y Return vs Nifty],"&gt;=10")/Table3[[#This Row],[Count]]</f>
        <v>0.36842105263157893</v>
      </c>
      <c r="H102" s="2">
        <f>COUNTIFS(Table2[Sub-Sector],Table3[[#This Row],[Sub-Sector]],Table2[RSI Exponential â€“ 14D],"&gt;=50")/Table3[[#This Row],[Count]]</f>
        <v>0.52631578947368418</v>
      </c>
      <c r="I102" s="2">
        <f>COUNTIFS(Table2[Sub-Sector],Table3[[#This Row],[Sub-Sector]],Table2[Relative Volume],"&gt;=1")/Table3[[#This Row],[Count]]</f>
        <v>0.42105263157894735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0.10526315789473684</v>
      </c>
      <c r="M102" s="2">
        <f>COUNTIFS(Table2[Sub-Sector],Table3[[#This Row],[Sub-Sector]],Table2[% Away From Current Week High],"&lt;=0.05")/Table3[[#This Row],[Count]]</f>
        <v>0.89473684210526316</v>
      </c>
      <c r="N102" s="2">
        <f>COUNTIFS(Table2[Sub-Sector],Table3[[#This Row],[Sub-Sector]],Table2[% Away From Current Month Low],"&gt;=0.05")/Table3[[#This Row],[Count]]</f>
        <v>0.26315789473684209</v>
      </c>
      <c r="O102" s="2">
        <f>COUNTIFS(Table2[Sub-Sector],Table3[[#This Row],[Sub-Sector]],Table2[% Away From Current Month High],"&lt;=0.05")/Table3[[#This Row],[Count]]</f>
        <v>0.57894736842105265</v>
      </c>
      <c r="P102" s="2">
        <f>COUNTIFS(Table2[Sub-Sector],Table3[[#This Row],[Sub-Sector]],Table2[% Away From 52W High],"&lt;=10")/Table3[[#This Row],[Count]]</f>
        <v>0.47368421052631576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0.57894736842105265</v>
      </c>
      <c r="S102" s="2">
        <f>COUNTIFS(Table2[Sub-Sector],Table3[[#This Row],[Sub-Sector]],Table2[% Price above 50 EMA],"&gt;=0")/Table3[[#This Row],[Count]]</f>
        <v>0.78947368421052633</v>
      </c>
      <c r="T102" s="2">
        <f>COUNTIFS(Table2[Sub-Sector],Table3[[#This Row],[Sub-Sector]],Table2[% Price above 200 EMA],"&gt;=0")/Table3[[#This Row],[Count]]</f>
        <v>0.78947368421052633</v>
      </c>
      <c r="U102" s="2">
        <f>COUNTIFS(Table2[Sub-Sector],Table3[[#This Row],[Sub-Sector]],Table2[Rate of Change - Zone],"Positive")/Table3[[#This Row],[Count]]</f>
        <v>0.26315789473684209</v>
      </c>
      <c r="V102" s="2">
        <f>COUNTIFS(Table2[Sub-Sector],Table3[[#This Row],[Sub-Sector]],Table2[Sharpe Ratio],"&gt;=0.10")/Table3[[#This Row],[Count]]</f>
        <v>0</v>
      </c>
      <c r="W10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102" s="3">
        <f>_xlfn.RANK.AVG(Table3[[#This Row],[Score]],Table3[Score],1)</f>
        <v>89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2" s="3">
        <f>_xlfn.RANK.AVG(Table3[[#This Row],[Score 2 ]],Table3[[Score 2 ]],1)</f>
        <v>101</v>
      </c>
    </row>
    <row r="103" spans="1:26" x14ac:dyDescent="0.3">
      <c r="A103" t="s">
        <v>536</v>
      </c>
      <c r="B103">
        <f>COUNTIFS(Table2[Sub-Sector],Table3[[#This Row],[Sub-Sector]])</f>
        <v>6</v>
      </c>
      <c r="C103" s="2">
        <f>COUNTIFS(Table2[Sub-Sector],Table3[[#This Row],[Sub-Sector]],Table2[Uptrend],"Uptrend")/Table3[[#This Row],[Count]]</f>
        <v>0.5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0</v>
      </c>
      <c r="H103" s="2">
        <f>COUNTIFS(Table2[Sub-Sector],Table3[[#This Row],[Sub-Sector]],Table2[RSI Exponential â€“ 14D],"&gt;=50")/Table3[[#This Row],[Count]]</f>
        <v>0.5</v>
      </c>
      <c r="I103" s="2">
        <f>COUNTIFS(Table2[Sub-Sector],Table3[[#This Row],[Sub-Sector]],Table2[Relative Volume],"&gt;=1")/Table3[[#This Row],[Count]]</f>
        <v>0.5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0.16666666666666666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0.33333333333333331</v>
      </c>
      <c r="O103" s="2">
        <f>COUNTIFS(Table2[Sub-Sector],Table3[[#This Row],[Sub-Sector]],Table2[% Away From Current Month High],"&lt;=0.05")/Table3[[#This Row],[Count]]</f>
        <v>0.66666666666666663</v>
      </c>
      <c r="P103" s="2">
        <f>COUNTIFS(Table2[Sub-Sector],Table3[[#This Row],[Sub-Sector]],Table2[% Away From 52W High],"&lt;=10")/Table3[[#This Row],[Count]]</f>
        <v>0.33333333333333331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0.66666666666666663</v>
      </c>
      <c r="S103" s="2">
        <f>COUNTIFS(Table2[Sub-Sector],Table3[[#This Row],[Sub-Sector]],Table2[% Price above 50 EMA],"&gt;=0")/Table3[[#This Row],[Count]]</f>
        <v>0.83333333333333337</v>
      </c>
      <c r="T103" s="2">
        <f>COUNTIFS(Table2[Sub-Sector],Table3[[#This Row],[Sub-Sector]],Table2[% Price above 200 EMA],"&gt;=0")/Table3[[#This Row],[Count]]</f>
        <v>0.83333333333333337</v>
      </c>
      <c r="U103" s="2">
        <f>COUNTIFS(Table2[Sub-Sector],Table3[[#This Row],[Sub-Sector]],Table2[Rate of Change - Zone],"Positive")/Table3[[#This Row],[Count]]</f>
        <v>0.5</v>
      </c>
      <c r="V103" s="2">
        <f>COUNTIFS(Table2[Sub-Sector],Table3[[#This Row],[Sub-Sector]],Table2[Sharpe Ratio],"&gt;=0.10")/Table3[[#This Row],[Count]]</f>
        <v>0</v>
      </c>
      <c r="W10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103" s="3">
        <f>_xlfn.RANK.AVG(Table3[[#This Row],[Score]],Table3[Score],1)</f>
        <v>112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3" s="3">
        <f>_xlfn.RANK.AVG(Table3[[#This Row],[Score 2 ]],Table3[[Score 2 ]],1)</f>
        <v>102.5</v>
      </c>
    </row>
    <row r="104" spans="1:26" x14ac:dyDescent="0.3">
      <c r="A104" t="s">
        <v>732</v>
      </c>
      <c r="B104">
        <f>COUNTIFS(Table2[Sub-Sector],Table3[[#This Row],[Sub-Sector]])</f>
        <v>2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0.5</v>
      </c>
      <c r="F104" s="2">
        <f>COUNTIFS(Table2[Sub-Sector],Table3[[#This Row],[Sub-Sector]],Table2[6M Return vs Nifty],"&gt;=10")/Table3[[#This Row],[Count]]</f>
        <v>0</v>
      </c>
      <c r="G104" s="2">
        <f>COUNTIFS(Table2[Sub-Sector],Table3[[#This Row],[Sub-Sector]],Table2[1Y Return vs Nifty],"&gt;=10")/Table3[[#This Row],[Count]]</f>
        <v>0</v>
      </c>
      <c r="H104" s="2">
        <f>COUNTIFS(Table2[Sub-Sector],Table3[[#This Row],[Sub-Sector]],Table2[RSI Exponential â€“ 14D],"&gt;=50")/Table3[[#This Row],[Count]]</f>
        <v>0.5</v>
      </c>
      <c r="I104" s="2">
        <f>COUNTIFS(Table2[Sub-Sector],Table3[[#This Row],[Sub-Sector]],Table2[Relative Volume],"&gt;=1")/Table3[[#This Row],[Count]]</f>
        <v>0.5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0.5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</v>
      </c>
      <c r="P104" s="2">
        <f>COUNTIFS(Table2[Sub-Sector],Table3[[#This Row],[Sub-Sector]],Table2[% Away From 52W High],"&lt;=10")/Table3[[#This Row],[Count]]</f>
        <v>0.5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0.5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0.5</v>
      </c>
      <c r="V104" s="2">
        <f>COUNTIFS(Table2[Sub-Sector],Table3[[#This Row],[Sub-Sector]],Table2[Sharpe Ratio],"&gt;=0.10")/Table3[[#This Row],[Count]]</f>
        <v>0</v>
      </c>
      <c r="W10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104" s="3">
        <f>_xlfn.RANK.AVG(Table3[[#This Row],[Score]],Table3[Score],1)</f>
        <v>72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4" s="3">
        <f>_xlfn.RANK.AVG(Table3[[#This Row],[Score 2 ]],Table3[[Score 2 ]],1)</f>
        <v>102.5</v>
      </c>
    </row>
    <row r="105" spans="1:26" x14ac:dyDescent="0.3">
      <c r="A105" t="s">
        <v>312</v>
      </c>
      <c r="B105">
        <f>COUNTIFS(Table2[Sub-Sector],Table3[[#This Row],[Sub-Sector]])</f>
        <v>6</v>
      </c>
      <c r="C105" s="2">
        <f>COUNTIFS(Table2[Sub-Sector],Table3[[#This Row],[Sub-Sector]],Table2[Uptrend],"Uptrend")/Table3[[#This Row],[Count]]</f>
        <v>0.66666666666666663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0.33333333333333331</v>
      </c>
      <c r="G105" s="2">
        <f>COUNTIFS(Table2[Sub-Sector],Table3[[#This Row],[Sub-Sector]],Table2[1Y Return vs Nifty],"&gt;=10")/Table3[[#This Row],[Count]]</f>
        <v>0.66666666666666663</v>
      </c>
      <c r="H105" s="2">
        <f>COUNTIFS(Table2[Sub-Sector],Table3[[#This Row],[Sub-Sector]],Table2[RSI Exponential â€“ 14D],"&gt;=50")/Table3[[#This Row],[Count]]</f>
        <v>0.16666666666666666</v>
      </c>
      <c r="I105" s="2">
        <f>COUNTIFS(Table2[Sub-Sector],Table3[[#This Row],[Sub-Sector]],Table2[Relative Volume],"&gt;=1")/Table3[[#This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0.66666666666666663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0.16666666666666666</v>
      </c>
      <c r="P105" s="2">
        <f>COUNTIFS(Table2[Sub-Sector],Table3[[#This Row],[Sub-Sector]],Table2[% Away From 52W High],"&lt;=10")/Table3[[#This Row],[Count]]</f>
        <v>0.16666666666666666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0.16666666666666666</v>
      </c>
      <c r="S105" s="2">
        <f>COUNTIFS(Table2[Sub-Sector],Table3[[#This Row],[Sub-Sector]],Table2[% Price above 50 EMA],"&gt;=0")/Table3[[#This Row],[Count]]</f>
        <v>0.33333333333333331</v>
      </c>
      <c r="T105" s="2">
        <f>COUNTIFS(Table2[Sub-Sector],Table3[[#This Row],[Sub-Sector]],Table2[% Price above 200 EMA],"&gt;=0")/Table3[[#This Row],[Count]]</f>
        <v>0.83333333333333337</v>
      </c>
      <c r="U105" s="2">
        <f>COUNTIFS(Table2[Sub-Sector],Table3[[#This Row],[Sub-Sector]],Table2[Rate of Change - Zone],"Positive")/Table3[[#This Row],[Count]]</f>
        <v>0.16666666666666666</v>
      </c>
      <c r="V105" s="2">
        <f>COUNTIFS(Table2[Sub-Sector],Table3[[#This Row],[Sub-Sector]],Table2[Sharpe Ratio],"&gt;=0.10")/Table3[[#This Row],[Count]]</f>
        <v>0.66666666666666663</v>
      </c>
      <c r="W10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05" s="3">
        <f>_xlfn.RANK.AVG(Table3[[#This Row],[Score]],Table3[Score],1)</f>
        <v>110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5" s="3">
        <f>_xlfn.RANK.AVG(Table3[[#This Row],[Score 2 ]],Table3[[Score 2 ]],1)</f>
        <v>104</v>
      </c>
    </row>
    <row r="106" spans="1:26" x14ac:dyDescent="0.3">
      <c r="A106" t="s">
        <v>1351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1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Volume],"&gt;=1")/Table3[[#This Row],[Count]]</f>
        <v>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0</v>
      </c>
      <c r="N106" s="2">
        <f>COUNTIFS(Table2[Sub-Sector],Table3[[#This Row],[Sub-Sector]],Table2[% Away From Current Month Low],"&gt;=0.05")/Table3[[#This Row],[Count]]</f>
        <v>1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1</v>
      </c>
      <c r="W10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106" s="3">
        <f>_xlfn.RANK.AVG(Table3[[#This Row],[Score]],Table3[Score],1)</f>
        <v>68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6" s="3">
        <f>_xlfn.RANK.AVG(Table3[[#This Row],[Score 2 ]],Table3[[Score 2 ]],1)</f>
        <v>106</v>
      </c>
    </row>
    <row r="107" spans="1:26" x14ac:dyDescent="0.3">
      <c r="A107" t="s">
        <v>321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Volume],"&gt;=1")/Table3[[#This Row],[Count]]</f>
        <v>1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1</v>
      </c>
      <c r="W10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536.5</v>
      </c>
      <c r="X107" s="3">
        <f>_xlfn.RANK.AVG(Table3[[#This Row],[Score]],Table3[Score],1)</f>
        <v>97.5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7" s="3">
        <f>_xlfn.RANK.AVG(Table3[[#This Row],[Score 2 ]],Table3[[Score 2 ]],1)</f>
        <v>106</v>
      </c>
    </row>
    <row r="108" spans="1:26" x14ac:dyDescent="0.3">
      <c r="A108" t="s">
        <v>1558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0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0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  <c r="W10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627</v>
      </c>
      <c r="X108" s="3">
        <f>_xlfn.RANK.AVG(Table3[[#This Row],[Score]],Table3[Score],1)</f>
        <v>116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8" s="3">
        <f>_xlfn.RANK.AVG(Table3[[#This Row],[Score 2 ]],Table3[[Score 2 ]],1)</f>
        <v>106</v>
      </c>
    </row>
    <row r="109" spans="1:26" x14ac:dyDescent="0.3">
      <c r="A109" t="s">
        <v>49</v>
      </c>
      <c r="B109">
        <f>COUNTIFS(Table2[Sub-Sector],Table3[[#This Row],[Sub-Sector]])</f>
        <v>17</v>
      </c>
      <c r="C109" s="2">
        <f>COUNTIFS(Table2[Sub-Sector],Table3[[#This Row],[Sub-Sector]],Table2[Uptrend],"Uptrend")/Table3[[#This Row],[Count]]</f>
        <v>0.52941176470588236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5.8823529411764705E-2</v>
      </c>
      <c r="F109" s="2">
        <f>COUNTIFS(Table2[Sub-Sector],Table3[[#This Row],[Sub-Sector]],Table2[6M Return vs Nifty],"&gt;=10")/Table3[[#This Row],[Count]]</f>
        <v>0.29411764705882354</v>
      </c>
      <c r="G109" s="2">
        <f>COUNTIFS(Table2[Sub-Sector],Table3[[#This Row],[Sub-Sector]],Table2[1Y Return vs Nifty],"&gt;=10")/Table3[[#This Row],[Count]]</f>
        <v>0.35294117647058826</v>
      </c>
      <c r="H109" s="2">
        <f>COUNTIFS(Table2[Sub-Sector],Table3[[#This Row],[Sub-Sector]],Table2[RSI Exponential â€“ 14D],"&gt;=50")/Table3[[#This Row],[Count]]</f>
        <v>0.41176470588235292</v>
      </c>
      <c r="I109" s="2">
        <f>COUNTIFS(Table2[Sub-Sector],Table3[[#This Row],[Sub-Sector]],Table2[Relative Volume],"&gt;=1")/Table3[[#This Row],[Count]]</f>
        <v>0.35294117647058826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5.8823529411764705E-2</v>
      </c>
      <c r="M109" s="2">
        <f>COUNTIFS(Table2[Sub-Sector],Table3[[#This Row],[Sub-Sector]],Table2[% Away From Current Week High],"&lt;=0.05")/Table3[[#This Row],[Count]]</f>
        <v>0.70588235294117652</v>
      </c>
      <c r="N109" s="2">
        <f>COUNTIFS(Table2[Sub-Sector],Table3[[#This Row],[Sub-Sector]],Table2[% Away From Current Month Low],"&gt;=0.05")/Table3[[#This Row],[Count]]</f>
        <v>0.29411764705882354</v>
      </c>
      <c r="O109" s="2">
        <f>COUNTIFS(Table2[Sub-Sector],Table3[[#This Row],[Sub-Sector]],Table2[% Away From Current Month High],"&lt;=0.05")/Table3[[#This Row],[Count]]</f>
        <v>0.41176470588235292</v>
      </c>
      <c r="P109" s="2">
        <f>COUNTIFS(Table2[Sub-Sector],Table3[[#This Row],[Sub-Sector]],Table2[% Away From 52W High],"&lt;=10")/Table3[[#This Row],[Count]]</f>
        <v>0.29411764705882354</v>
      </c>
      <c r="Q109" s="2">
        <f>COUNTIFS(Table2[Sub-Sector],Table3[[#This Row],[Sub-Sector]],Table2[% Away From 52W Low],"&gt;=10")/Table3[[#This Row],[Count]]</f>
        <v>0.82352941176470584</v>
      </c>
      <c r="R109" s="2">
        <f>COUNTIFS(Table2[Sub-Sector],Table3[[#This Row],[Sub-Sector]],Table2[% Price above 20 EMA],"&gt;=0")/Table3[[#This Row],[Count]]</f>
        <v>0.41176470588235292</v>
      </c>
      <c r="S109" s="2">
        <f>COUNTIFS(Table2[Sub-Sector],Table3[[#This Row],[Sub-Sector]],Table2[% Price above 50 EMA],"&gt;=0")/Table3[[#This Row],[Count]]</f>
        <v>0.47058823529411764</v>
      </c>
      <c r="T109" s="2">
        <f>COUNTIFS(Table2[Sub-Sector],Table3[[#This Row],[Sub-Sector]],Table2[% Price above 200 EMA],"&gt;=0")/Table3[[#This Row],[Count]]</f>
        <v>0.70588235294117652</v>
      </c>
      <c r="U109" s="2">
        <f>COUNTIFS(Table2[Sub-Sector],Table3[[#This Row],[Sub-Sector]],Table2[Rate of Change - Zone],"Positive")/Table3[[#This Row],[Count]]</f>
        <v>0.23529411764705882</v>
      </c>
      <c r="V109" s="2">
        <f>COUNTIFS(Table2[Sub-Sector],Table3[[#This Row],[Sub-Sector]],Table2[Sharpe Ratio],"&gt;=0.10")/Table3[[#This Row],[Count]]</f>
        <v>5.8823529411764705E-2</v>
      </c>
      <c r="W10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109" s="3">
        <f>_xlfn.RANK.AVG(Table3[[#This Row],[Score]],Table3[Score],1)</f>
        <v>107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9" s="3">
        <f>_xlfn.RANK.AVG(Table3[[#This Row],[Score 2 ]],Table3[[Score 2 ]],1)</f>
        <v>108</v>
      </c>
    </row>
    <row r="110" spans="1:26" x14ac:dyDescent="0.3">
      <c r="A110" t="s">
        <v>1235</v>
      </c>
      <c r="B110">
        <f>COUNTIFS(Table2[Sub-Sector],Table3[[#This Row],[Sub-Sector]])</f>
        <v>2</v>
      </c>
      <c r="C110" s="2">
        <f>COUNTIFS(Table2[Sub-Sector],Table3[[#This Row],[Sub-Sector]],Table2[Uptrend],"Uptrend")/Table3[[#This Row],[Count]]</f>
        <v>0.5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0.5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0.5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0.5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0.5</v>
      </c>
      <c r="T110" s="2">
        <f>COUNTIFS(Table2[Sub-Sector],Table3[[#This Row],[Sub-Sector]],Table2[% Price above 200 EMA],"&gt;=0")/Table3[[#This Row],[Count]]</f>
        <v>0.5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10" s="3">
        <f>_xlfn.RANK.AVG(Table3[[#This Row],[Score]],Table3[Score],1)</f>
        <v>115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0" s="3">
        <f>_xlfn.RANK.AVG(Table3[[#This Row],[Score 2 ]],Table3[[Score 2 ]],1)</f>
        <v>109</v>
      </c>
    </row>
    <row r="111" spans="1:26" x14ac:dyDescent="0.3">
      <c r="A111" t="s">
        <v>1487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1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1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1</v>
      </c>
      <c r="V111" s="2">
        <f>COUNTIFS(Table2[Sub-Sector],Table3[[#This Row],[Sub-Sector]],Table2[Sharpe Ratio],"&gt;=0.10")/Table3[[#This Row],[Count]]</f>
        <v>0</v>
      </c>
      <c r="W1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111" s="3">
        <f>_xlfn.RANK.AVG(Table3[[#This Row],[Score]],Table3[Score],1)</f>
        <v>99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11" s="3">
        <f>_xlfn.RANK.AVG(Table3[[#This Row],[Score 2 ]],Table3[[Score 2 ]],1)</f>
        <v>110.5</v>
      </c>
    </row>
    <row r="112" spans="1:26" x14ac:dyDescent="0.3">
      <c r="A112" t="s">
        <v>360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0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630.5</v>
      </c>
      <c r="X112" s="3">
        <f>_xlfn.RANK.AVG(Table3[[#This Row],[Score]],Table3[Score],1)</f>
        <v>117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12" s="3">
        <f>_xlfn.RANK.AVG(Table3[[#This Row],[Score 2 ]],Table3[[Score 2 ]],1)</f>
        <v>110.5</v>
      </c>
    </row>
    <row r="113" spans="1:26" x14ac:dyDescent="0.3">
      <c r="A113" t="s">
        <v>1654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113" s="3">
        <f>_xlfn.RANK.AVG(Table3[[#This Row],[Score]],Table3[Score],1)</f>
        <v>100.5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3" s="3">
        <f>_xlfn.RANK.AVG(Table3[[#This Row],[Score 2 ]],Table3[[Score 2 ]],1)</f>
        <v>112.5</v>
      </c>
    </row>
    <row r="114" spans="1:26" x14ac:dyDescent="0.3">
      <c r="A114" t="s">
        <v>355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0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  <c r="W1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633.5</v>
      </c>
      <c r="X114" s="3">
        <f>_xlfn.RANK.AVG(Table3[[#This Row],[Score]],Table3[Score],1)</f>
        <v>118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4" s="3">
        <f>_xlfn.RANK.AVG(Table3[[#This Row],[Score 2 ]],Table3[[Score 2 ]],1)</f>
        <v>112.5</v>
      </c>
    </row>
    <row r="115" spans="1:26" x14ac:dyDescent="0.3">
      <c r="A115" t="s">
        <v>410</v>
      </c>
      <c r="B115">
        <f>COUNTIFS(Table2[Sub-Sector],Table3[[#This Row],[Sub-Sector]])</f>
        <v>6</v>
      </c>
      <c r="C115" s="2">
        <f>COUNTIFS(Table2[Sub-Sector],Table3[[#This Row],[Sub-Sector]],Table2[Uptrend],"Uptrend")/Table3[[#This Row],[Count]]</f>
        <v>0.66666666666666663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0.16666666666666666</v>
      </c>
      <c r="G115" s="2">
        <f>COUNTIFS(Table2[Sub-Sector],Table3[[#This Row],[Sub-Sector]],Table2[1Y Return vs Nifty],"&gt;=10")/Table3[[#This Row],[Count]]</f>
        <v>0.33333333333333331</v>
      </c>
      <c r="H115" s="2">
        <f>COUNTIFS(Table2[Sub-Sector],Table3[[#This Row],[Sub-Sector]],Table2[RSI Exponential â€“ 14D],"&gt;=50")/Table3[[#This Row],[Count]]</f>
        <v>0.5</v>
      </c>
      <c r="I115" s="2">
        <f>COUNTIFS(Table2[Sub-Sector],Table3[[#This Row],[Sub-Sector]],Table2[Relative Volume],"&gt;=1")/Table3[[#This Row],[Count]]</f>
        <v>0.33333333333333331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0.83333333333333337</v>
      </c>
      <c r="N115" s="2">
        <f>COUNTIFS(Table2[Sub-Sector],Table3[[#This Row],[Sub-Sector]],Table2[% Away From Current Month Low],"&gt;=0.05")/Table3[[#This Row],[Count]]</f>
        <v>0.33333333333333331</v>
      </c>
      <c r="O115" s="2">
        <f>COUNTIFS(Table2[Sub-Sector],Table3[[#This Row],[Sub-Sector]],Table2[% Away From Current Month High],"&lt;=0.05")/Table3[[#This Row],[Count]]</f>
        <v>0.33333333333333331</v>
      </c>
      <c r="P115" s="2">
        <f>COUNTIFS(Table2[Sub-Sector],Table3[[#This Row],[Sub-Sector]],Table2[% Away From 52W High],"&lt;=10")/Table3[[#This Row],[Count]]</f>
        <v>0.33333333333333331</v>
      </c>
      <c r="Q115" s="2">
        <f>COUNTIFS(Table2[Sub-Sector],Table3[[#This Row],[Sub-Sector]],Table2[% Away From 52W Low],"&gt;=10")/Table3[[#This Row],[Count]]</f>
        <v>0.83333333333333337</v>
      </c>
      <c r="R115" s="2">
        <f>COUNTIFS(Table2[Sub-Sector],Table3[[#This Row],[Sub-Sector]],Table2[% Price above 20 EMA],"&gt;=0")/Table3[[#This Row],[Count]]</f>
        <v>0.66666666666666663</v>
      </c>
      <c r="S115" s="2">
        <f>COUNTIFS(Table2[Sub-Sector],Table3[[#This Row],[Sub-Sector]],Table2[% Price above 50 EMA],"&gt;=0")/Table3[[#This Row],[Count]]</f>
        <v>0.66666666666666663</v>
      </c>
      <c r="T115" s="2">
        <f>COUNTIFS(Table2[Sub-Sector],Table3[[#This Row],[Sub-Sector]],Table2[% Price above 200 EMA],"&gt;=0")/Table3[[#This Row],[Count]]</f>
        <v>0.5</v>
      </c>
      <c r="U115" s="2">
        <f>COUNTIFS(Table2[Sub-Sector],Table3[[#This Row],[Sub-Sector]],Table2[Rate of Change - Zone],"Positive")/Table3[[#This Row],[Count]]</f>
        <v>0.33333333333333331</v>
      </c>
      <c r="V115" s="2">
        <f>COUNTIFS(Table2[Sub-Sector],Table3[[#This Row],[Sub-Sector]],Table2[Sharpe Ratio],"&gt;=0.10")/Table3[[#This Row],[Count]]</f>
        <v>0.16666666666666666</v>
      </c>
      <c r="W1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115" s="3">
        <f>_xlfn.RANK.AVG(Table3[[#This Row],[Score]],Table3[Score],1)</f>
        <v>113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5" s="3">
        <f>_xlfn.RANK.AVG(Table3[[#This Row],[Score 2 ]],Table3[[Score 2 ]],1)</f>
        <v>114</v>
      </c>
    </row>
    <row r="116" spans="1:26" x14ac:dyDescent="0.3">
      <c r="A116" t="s">
        <v>213</v>
      </c>
      <c r="B116">
        <f>COUNTIFS(Table2[Sub-Sector],Table3[[#This Row],[Sub-Sector]])</f>
        <v>4</v>
      </c>
      <c r="C116" s="2">
        <f>COUNTIFS(Table2[Sub-Sector],Table3[[#This Row],[Sub-Sector]],Table2[Uptrend],"Uptrend")/Table3[[#This Row],[Count]]</f>
        <v>0.75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0.25</v>
      </c>
      <c r="H116" s="2">
        <f>COUNTIFS(Table2[Sub-Sector],Table3[[#This Row],[Sub-Sector]],Table2[RSI Exponential â€“ 14D],"&gt;=50")/Table3[[#This Row],[Count]]</f>
        <v>0.75</v>
      </c>
      <c r="I116" s="2">
        <f>COUNTIFS(Table2[Sub-Sector],Table3[[#This Row],[Sub-Sector]],Table2[Relative Volume],"&gt;=1")/Table3[[#This Row],[Count]]</f>
        <v>0.5</v>
      </c>
      <c r="J116" s="2">
        <f>COUNTIFS(Table2[Sub-Sector],Table3[[#This Row],[Sub-Sector]],Table2[% Away From Day Low],"&gt;=0.05")/Table3[[#This Row],[Count]]</f>
        <v>0.25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0.25</v>
      </c>
      <c r="O116" s="2">
        <f>COUNTIFS(Table2[Sub-Sector],Table3[[#This Row],[Sub-Sector]],Table2[% Away From Current Month High],"&lt;=0.05")/Table3[[#This Row],[Count]]</f>
        <v>0.5</v>
      </c>
      <c r="P116" s="2">
        <f>COUNTIFS(Table2[Sub-Sector],Table3[[#This Row],[Sub-Sector]],Table2[% Away From 52W High],"&lt;=10")/Table3[[#This Row],[Count]]</f>
        <v>0.5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0.75</v>
      </c>
      <c r="S116" s="2">
        <f>COUNTIFS(Table2[Sub-Sector],Table3[[#This Row],[Sub-Sector]],Table2[% Price above 50 EMA],"&gt;=0")/Table3[[#This Row],[Count]]</f>
        <v>0.75</v>
      </c>
      <c r="T116" s="2">
        <f>COUNTIFS(Table2[Sub-Sector],Table3[[#This Row],[Sub-Sector]],Table2[% Price above 200 EMA],"&gt;=0")/Table3[[#This Row],[Count]]</f>
        <v>0.75</v>
      </c>
      <c r="U116" s="2">
        <f>COUNTIFS(Table2[Sub-Sector],Table3[[#This Row],[Sub-Sector]],Table2[Rate of Change - Zone],"Positive")/Table3[[#This Row],[Count]]</f>
        <v>0.25</v>
      </c>
      <c r="V116" s="2">
        <f>COUNTIFS(Table2[Sub-Sector],Table3[[#This Row],[Sub-Sector]],Table2[Sharpe Ratio],"&gt;=0.10")/Table3[[#This Row],[Count]]</f>
        <v>0</v>
      </c>
      <c r="W1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116" s="3">
        <f>_xlfn.RANK.AVG(Table3[[#This Row],[Score]],Table3[Score],1)</f>
        <v>111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6" s="3">
        <f>_xlfn.RANK.AVG(Table3[[#This Row],[Score 2 ]],Table3[[Score 2 ]],1)</f>
        <v>115</v>
      </c>
    </row>
    <row r="117" spans="1:26" x14ac:dyDescent="0.3">
      <c r="A117" t="s">
        <v>24</v>
      </c>
      <c r="B117">
        <f>COUNTIFS(Table2[Sub-Sector],Table3[[#This Row],[Sub-Sector]])</f>
        <v>20</v>
      </c>
      <c r="C117" s="2">
        <f>COUNTIFS(Table2[Sub-Sector],Table3[[#This Row],[Sub-Sector]],Table2[Uptrend],"Uptrend")/Table3[[#This Row],[Count]]</f>
        <v>0.5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0.1</v>
      </c>
      <c r="F117" s="2">
        <f>COUNTIFS(Table2[Sub-Sector],Table3[[#This Row],[Sub-Sector]],Table2[6M Return vs Nifty],"&gt;=10")/Table3[[#This Row],[Count]]</f>
        <v>0.1</v>
      </c>
      <c r="G117" s="2">
        <f>COUNTIFS(Table2[Sub-Sector],Table3[[#This Row],[Sub-Sector]],Table2[1Y Return vs Nifty],"&gt;=10")/Table3[[#This Row],[Count]]</f>
        <v>0.2</v>
      </c>
      <c r="H117" s="2">
        <f>COUNTIFS(Table2[Sub-Sector],Table3[[#This Row],[Sub-Sector]],Table2[RSI Exponential â€“ 14D],"&gt;=50")/Table3[[#This Row],[Count]]</f>
        <v>0.4</v>
      </c>
      <c r="I117" s="2">
        <f>COUNTIFS(Table2[Sub-Sector],Table3[[#This Row],[Sub-Sector]],Table2[Relative Volume],"&gt;=1")/Table3[[#This Row],[Count]]</f>
        <v>0.35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0.95</v>
      </c>
      <c r="L117" s="2">
        <f>COUNTIFS(Table2[Sub-Sector],Table3[[#This Row],[Sub-Sector]],Table2[% Away From Current Week Low],"&gt;=0.05")/Table3[[#This Row],[Count]]</f>
        <v>0.05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0.35</v>
      </c>
      <c r="O117" s="2">
        <f>COUNTIFS(Table2[Sub-Sector],Table3[[#This Row],[Sub-Sector]],Table2[% Away From Current Month High],"&lt;=0.05")/Table3[[#This Row],[Count]]</f>
        <v>0.45</v>
      </c>
      <c r="P117" s="2">
        <f>COUNTIFS(Table2[Sub-Sector],Table3[[#This Row],[Sub-Sector]],Table2[% Away From 52W High],"&lt;=10")/Table3[[#This Row],[Count]]</f>
        <v>0.25</v>
      </c>
      <c r="Q117" s="2">
        <f>COUNTIFS(Table2[Sub-Sector],Table3[[#This Row],[Sub-Sector]],Table2[% Away From 52W Low],"&gt;=10")/Table3[[#This Row],[Count]]</f>
        <v>0.75</v>
      </c>
      <c r="R117" s="2">
        <f>COUNTIFS(Table2[Sub-Sector],Table3[[#This Row],[Sub-Sector]],Table2[% Price above 20 EMA],"&gt;=0")/Table3[[#This Row],[Count]]</f>
        <v>0.4</v>
      </c>
      <c r="S117" s="2">
        <f>COUNTIFS(Table2[Sub-Sector],Table3[[#This Row],[Sub-Sector]],Table2[% Price above 50 EMA],"&gt;=0")/Table3[[#This Row],[Count]]</f>
        <v>0.55000000000000004</v>
      </c>
      <c r="T117" s="2">
        <f>COUNTIFS(Table2[Sub-Sector],Table3[[#This Row],[Sub-Sector]],Table2[% Price above 200 EMA],"&gt;=0")/Table3[[#This Row],[Count]]</f>
        <v>0.6</v>
      </c>
      <c r="U117" s="2">
        <f>COUNTIFS(Table2[Sub-Sector],Table3[[#This Row],[Sub-Sector]],Table2[Rate of Change - Zone],"Positive")/Table3[[#This Row],[Count]]</f>
        <v>0.25</v>
      </c>
      <c r="V117" s="2">
        <f>COUNTIFS(Table2[Sub-Sector],Table3[[#This Row],[Sub-Sector]],Table2[Sharpe Ratio],"&gt;=0.10")/Table3[[#This Row],[Count]]</f>
        <v>0.15</v>
      </c>
      <c r="W1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17" s="3">
        <f>_xlfn.RANK.AVG(Table3[[#This Row],[Score]],Table3[Score],1)</f>
        <v>114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362.5</v>
      </c>
      <c r="Z117" s="3">
        <f>_xlfn.RANK.AVG(Table3[[#This Row],[Score 2 ]],Table3[[Score 2 ]],1)</f>
        <v>116</v>
      </c>
    </row>
    <row r="118" spans="1:26" x14ac:dyDescent="0.3">
      <c r="A118" t="s">
        <v>1492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0.5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Volume],"&gt;=1")/Table3[[#This Row],[Count]]</f>
        <v>0.5</v>
      </c>
      <c r="J118" s="2">
        <f>COUNTIFS(Table2[Sub-Sector],Table3[[#This Row],[Sub-Sector]],Table2[% Away From Day Low],"&gt;=0.05")/Table3[[#This Row],[Count]]</f>
        <v>0.5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</v>
      </c>
      <c r="S118" s="2">
        <f>COUNTIFS(Table2[Sub-Sector],Table3[[#This Row],[Sub-Sector]],Table2[% Price above 50 EMA],"&gt;=0")/Table3[[#This Row],[Count]]</f>
        <v>0</v>
      </c>
      <c r="T118" s="2">
        <f>COUNTIFS(Table2[Sub-Sector],Table3[[#This Row],[Sub-Sector]],Table2[% Price above 200 EMA],"&gt;=0")/Table3[[#This Row],[Count]]</f>
        <v>0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8" s="3">
        <f>_xlfn.RANK.AVG(Table3[[#This Row],[Score]],Table3[Score],1)</f>
        <v>120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377.5</v>
      </c>
      <c r="Z118" s="3">
        <f>_xlfn.RANK.AVG(Table3[[#This Row],[Score 2 ]],Table3[[Score 2 ]],1)</f>
        <v>117</v>
      </c>
    </row>
    <row r="119" spans="1:26" x14ac:dyDescent="0.3">
      <c r="A119" t="s">
        <v>483</v>
      </c>
      <c r="B119">
        <f>COUNTIFS(Table2[Sub-Sector],Table3[[#This Row],[Sub-Sector]])</f>
        <v>7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0.14285714285714285</v>
      </c>
      <c r="G119" s="2">
        <f>COUNTIFS(Table2[Sub-Sector],Table3[[#This Row],[Sub-Sector]],Table2[1Y Return vs Nifty],"&gt;=10")/Table3[[#This Row],[Count]]</f>
        <v>0.42857142857142855</v>
      </c>
      <c r="H119" s="2">
        <f>COUNTIFS(Table2[Sub-Sector],Table3[[#This Row],[Sub-Sector]],Table2[RSI Exponential â€“ 14D],"&gt;=50")/Table3[[#This Row],[Count]]</f>
        <v>0.42857142857142855</v>
      </c>
      <c r="I119" s="2">
        <f>COUNTIFS(Table2[Sub-Sector],Table3[[#This Row],[Sub-Sector]],Table2[Relative Volume],"&gt;=1")/Table3[[#This Row],[Count]]</f>
        <v>0.14285714285714285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0.2857142857142857</v>
      </c>
      <c r="O119" s="2">
        <f>COUNTIFS(Table2[Sub-Sector],Table3[[#This Row],[Sub-Sector]],Table2[% Away From Current Month High],"&lt;=0.05")/Table3[[#This Row],[Count]]</f>
        <v>0.42857142857142855</v>
      </c>
      <c r="P119" s="2">
        <f>COUNTIFS(Table2[Sub-Sector],Table3[[#This Row],[Sub-Sector]],Table2[% Away From 52W High],"&lt;=10")/Table3[[#This Row],[Count]]</f>
        <v>0.42857142857142855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0.5714285714285714</v>
      </c>
      <c r="S119" s="2">
        <f>COUNTIFS(Table2[Sub-Sector],Table3[[#This Row],[Sub-Sector]],Table2[% Price above 50 EMA],"&gt;=0")/Table3[[#This Row],[Count]]</f>
        <v>0.8571428571428571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582.5</v>
      </c>
      <c r="X119" s="3">
        <f>_xlfn.RANK.AVG(Table3[[#This Row],[Score]],Table3[Score],1)</f>
        <v>108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385.5</v>
      </c>
      <c r="Z119" s="3">
        <f>_xlfn.RANK.AVG(Table3[[#This Row],[Score 2 ]],Table3[[Score 2 ]],1)</f>
        <v>118</v>
      </c>
    </row>
    <row r="120" spans="1:26" x14ac:dyDescent="0.3">
      <c r="A120" t="s">
        <v>948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0.66666666666666663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0.33333333333333331</v>
      </c>
      <c r="F120" s="2">
        <f>COUNTIFS(Table2[Sub-Sector],Table3[[#This Row],[Sub-Sector]],Table2[6M Return vs Nifty],"&gt;=10")/Table3[[#This Row],[Count]]</f>
        <v>0.33333333333333331</v>
      </c>
      <c r="G120" s="2">
        <f>COUNTIFS(Table2[Sub-Sector],Table3[[#This Row],[Sub-Sector]],Table2[1Y Return vs Nifty],"&gt;=10")/Table3[[#This Row],[Count]]</f>
        <v>0.33333333333333331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0.66666666666666663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0.33333333333333331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0.33333333333333331</v>
      </c>
      <c r="T120" s="2">
        <f>COUNTIFS(Table2[Sub-Sector],Table3[[#This Row],[Sub-Sector]],Table2[% Price above 200 EMA],"&gt;=0")/Table3[[#This Row],[Count]]</f>
        <v>0.66666666666666663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</v>
      </c>
      <c r="X120" s="3">
        <f>_xlfn.RANK.AVG(Table3[[#This Row],[Score]],Table3[Score],1)</f>
        <v>109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390.5</v>
      </c>
      <c r="Z120" s="3">
        <f>_xlfn.RANK.AVG(Table3[[#This Row],[Score 2 ]],Table3[[Score 2 ]],1)</f>
        <v>119</v>
      </c>
    </row>
    <row r="121" spans="1:26" x14ac:dyDescent="0.3">
      <c r="A121" t="s">
        <v>508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0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639.5</v>
      </c>
      <c r="X121" s="3">
        <f>_xlfn.RANK.AVG(Table3[[#This Row],[Score]],Table3[Score],1)</f>
        <v>119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442.5</v>
      </c>
      <c r="Z121" s="3">
        <f>_xlfn.RANK.AVG(Table3[[#This Row],[Score 2 ]],Table3[[Score 2 ]],1)</f>
        <v>120.5</v>
      </c>
    </row>
    <row r="122" spans="1:26" x14ac:dyDescent="0.3">
      <c r="A122" t="s">
        <v>989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0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730</v>
      </c>
      <c r="X122" s="3">
        <f>_xlfn.RANK.AVG(Table3[[#This Row],[Score]],Table3[Score],1)</f>
        <v>121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442.5</v>
      </c>
      <c r="Z122" s="3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D671-5F8D-4FAE-A354-7DCDC9C99080}">
  <dimension ref="A1:AV732"/>
  <sheetViews>
    <sheetView tabSelected="1" topLeftCell="AK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6640625" bestFit="1" customWidth="1"/>
    <col min="10" max="10" width="23.6640625" bestFit="1" customWidth="1"/>
    <col min="11" max="11" width="16.6640625" bestFit="1" customWidth="1"/>
    <col min="12" max="12" width="23.6640625" bestFit="1" customWidth="1"/>
    <col min="13" max="13" width="16.6640625" bestFit="1" customWidth="1"/>
    <col min="14" max="14" width="23.664062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6640625" bestFit="1" customWidth="1"/>
    <col min="21" max="21" width="20.6640625" bestFit="1" customWidth="1"/>
    <col min="22" max="22" width="14.6640625" bestFit="1" customWidth="1"/>
    <col min="23" max="23" width="10" bestFit="1" customWidth="1"/>
    <col min="24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664062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3320312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664062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10142</v>
      </c>
      <c r="D1" t="s">
        <v>2</v>
      </c>
      <c r="E1" t="s">
        <v>3</v>
      </c>
      <c r="F1" t="s">
        <v>4</v>
      </c>
      <c r="G1" t="s">
        <v>5</v>
      </c>
      <c r="H1" t="s">
        <v>10164</v>
      </c>
      <c r="I1" t="s">
        <v>6</v>
      </c>
      <c r="J1" t="s">
        <v>10165</v>
      </c>
      <c r="K1" t="s">
        <v>7</v>
      </c>
      <c r="L1" t="s">
        <v>10166</v>
      </c>
      <c r="M1" t="s">
        <v>8</v>
      </c>
      <c r="N1" t="s">
        <v>10167</v>
      </c>
      <c r="O1" t="s">
        <v>10168</v>
      </c>
      <c r="P1" t="s">
        <v>9</v>
      </c>
      <c r="Q1" t="s">
        <v>10</v>
      </c>
      <c r="R1" t="s">
        <v>11</v>
      </c>
      <c r="S1" s="2" t="s">
        <v>10169</v>
      </c>
      <c r="T1" s="2" t="s">
        <v>10170</v>
      </c>
      <c r="U1" s="2" t="s">
        <v>10171</v>
      </c>
      <c r="V1" t="s">
        <v>12</v>
      </c>
      <c r="W1" t="s">
        <v>10172</v>
      </c>
      <c r="X1" t="s">
        <v>10173</v>
      </c>
      <c r="Y1" t="s">
        <v>10174</v>
      </c>
      <c r="Z1" t="s">
        <v>10175</v>
      </c>
      <c r="AA1" t="s">
        <v>10176</v>
      </c>
      <c r="AB1" t="s">
        <v>10177</v>
      </c>
      <c r="AC1" s="2" t="s">
        <v>10178</v>
      </c>
      <c r="AD1" s="2" t="s">
        <v>10179</v>
      </c>
      <c r="AE1" s="2" t="s">
        <v>10180</v>
      </c>
      <c r="AF1" s="2" t="s">
        <v>10181</v>
      </c>
      <c r="AG1" s="2" t="s">
        <v>10182</v>
      </c>
      <c r="AH1" s="2" t="s">
        <v>10183</v>
      </c>
      <c r="AI1" t="s">
        <v>13</v>
      </c>
      <c r="AJ1" t="s">
        <v>14</v>
      </c>
      <c r="AK1" t="s">
        <v>10184</v>
      </c>
      <c r="AL1" t="s">
        <v>10185</v>
      </c>
      <c r="AM1" t="s">
        <v>10186</v>
      </c>
      <c r="AN1" t="s">
        <v>10187</v>
      </c>
      <c r="AO1" t="s">
        <v>10188</v>
      </c>
      <c r="AP1" t="s">
        <v>15</v>
      </c>
      <c r="AQ1" t="s">
        <v>10192</v>
      </c>
      <c r="AR1" t="s">
        <v>10193</v>
      </c>
      <c r="AS1" t="s">
        <v>10194</v>
      </c>
      <c r="AT1" t="s">
        <v>10195</v>
      </c>
      <c r="AU1" t="s">
        <v>10196</v>
      </c>
      <c r="AV1" t="s">
        <v>10197</v>
      </c>
    </row>
    <row r="2" spans="1:48" x14ac:dyDescent="0.3">
      <c r="A2" t="s">
        <v>366</v>
      </c>
      <c r="B2" t="s">
        <v>367</v>
      </c>
      <c r="C2" t="s">
        <v>10154</v>
      </c>
      <c r="D2" t="s">
        <v>262</v>
      </c>
      <c r="E2">
        <v>68991.619151100007</v>
      </c>
      <c r="F2">
        <v>2622.45</v>
      </c>
      <c r="G2">
        <v>668.50154937897196</v>
      </c>
      <c r="H2">
        <f>(Table2[[#This Row],[1Y Return vs Nifty]]-AVERAGE(Table2[1Y Return vs Nifty]))/_xlfn.STDEV.P(Table2[1Y Return vs Nifty])</f>
        <v>8.021760330423076</v>
      </c>
      <c r="I2">
        <v>22.7741679989341</v>
      </c>
      <c r="J2">
        <f>(Table2[[#This Row],[1M Return vs Nifty]]-AVERAGE(Table2[1M Return vs Nifty]))/_xlfn.STDEV.P(Table2[1M Return vs Nifty])</f>
        <v>2.1729306477633004</v>
      </c>
      <c r="K2">
        <v>187.39007831748401</v>
      </c>
      <c r="L2">
        <f>(Table2[[#This Row],[6M Return vs Nifty]]-AVERAGE(Table2[6M Return vs Nifty]))/_xlfn.STDEV.P(Table2[6M Return vs Nifty])</f>
        <v>5.8507303542138924</v>
      </c>
      <c r="M2">
        <v>-4.7949721473690996</v>
      </c>
      <c r="N2">
        <f>(Table2[[#This Row],[1W Return vs Nifty]]-AVERAGE(Table2[1W Return vs Nifty]))/_xlfn.STDEV.P(Table2[1W Return vs Nifty])</f>
        <v>-0.86917814854253062</v>
      </c>
      <c r="O2">
        <v>2524.4499999999998</v>
      </c>
      <c r="P2">
        <v>2126.1764377176501</v>
      </c>
      <c r="Q2">
        <v>1282.10660851489</v>
      </c>
      <c r="R2">
        <v>50.360928298928101</v>
      </c>
      <c r="S2" s="2">
        <f>(Table2[[#This Row],[Close Price]]-Table2[[#This Row],[20D EMA]])/Table2[[#This Row],[20D EMA]]</f>
        <v>3.8820337103131375E-2</v>
      </c>
      <c r="T2" s="2">
        <f>(Table2[[#This Row],[Close Price]]-Table2[[#This Row],[50D EMA]])/Table2[[#This Row],[50D EMA]]</f>
        <v>0.23341127927044286</v>
      </c>
      <c r="U2" s="2">
        <f>(Table2[[#This Row],[Close Price]]-Table2[[#This Row],[200D EMA]])/Table2[[#This Row],[200D EMA]]</f>
        <v>1.0454227305151149</v>
      </c>
      <c r="V2">
        <v>0.84155778538611803</v>
      </c>
      <c r="W2">
        <v>2542.3000000000002</v>
      </c>
      <c r="X2">
        <v>2700</v>
      </c>
      <c r="Y2">
        <v>2611</v>
      </c>
      <c r="Z2">
        <v>2848</v>
      </c>
      <c r="AA2">
        <v>2210.0500000000002</v>
      </c>
      <c r="AB2">
        <v>2979.45</v>
      </c>
      <c r="AC2" s="2">
        <f>(Table2[[#This Row],[Close Price]]/Table2[[#This Row],[Day Low]])-1</f>
        <v>3.1526570428352052E-2</v>
      </c>
      <c r="AD2" s="2">
        <f>(Table2[[#This Row],[Day High]]/Table2[[#This Row],[Close Price]])-1</f>
        <v>2.9571583824286485E-2</v>
      </c>
      <c r="AE2" s="2">
        <f>(Table2[[#This Row],[Close Price]]/Table2[[#This Row],[Current Week Low]])-1</f>
        <v>4.3852929911909477E-3</v>
      </c>
      <c r="AF2" s="2">
        <f>(Table2[[#This Row],[Current Week High]]/Table2[[#This Row],[Close Price]])-1</f>
        <v>8.6007359530210437E-2</v>
      </c>
      <c r="AG2" s="2">
        <f>(Table2[[#This Row],[Close Price]]/Table2[[#This Row],[Current Month Low]])-1</f>
        <v>0.18660211307436469</v>
      </c>
      <c r="AH2" s="2">
        <f>(Table2[[#This Row],[Current Month High]]/Table2[[#This Row],[Close Price]])-1</f>
        <v>0.13613224275010016</v>
      </c>
      <c r="AI2">
        <v>13.613224275009999</v>
      </c>
      <c r="AJ2">
        <v>729.62670041126205</v>
      </c>
      <c r="AK2" t="str">
        <f>IF(AND(Table2[[#This Row],[Close Price]]&gt;Table2[[#This Row],[20D EMA]],Table2[[#This Row],[20D EMA]]&gt;Table2[[#This Row],[50D EMA]],Table2[[#This Row],[50D EMA]]&gt;Table2[[#This Row],[200D EMA]]),"Uptrend","Downtrend/NoTrend")</f>
        <v>Uptrend</v>
      </c>
      <c r="AL2">
        <v>0.8</v>
      </c>
      <c r="AM2" t="s">
        <v>10189</v>
      </c>
      <c r="AN2">
        <v>15.73</v>
      </c>
      <c r="AO2" t="s">
        <v>10189</v>
      </c>
      <c r="AP2">
        <v>0.23511534611701801</v>
      </c>
      <c r="AQ2">
        <f>(Table2[[#This Row],[Sharpe Ratio]]-AVERAGE(Table2[Sharpe Ratio]))/_xlfn.STDEV.P(Table2[Sharpe Ratio])</f>
        <v>2.0874991494044166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17.263742333262154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11</v>
      </c>
      <c r="AV2">
        <f>(Table2[[#This Row],[Rank 1Y]]+Table2[[#This Row],[Rank 6M]]+Table2[[#This Row],[Rank Sharpe]])/3</f>
        <v>4.333333333333333</v>
      </c>
    </row>
    <row r="3" spans="1:48" x14ac:dyDescent="0.3">
      <c r="A3" t="s">
        <v>1064</v>
      </c>
      <c r="B3" t="s">
        <v>1065</v>
      </c>
      <c r="C3" t="s">
        <v>10151</v>
      </c>
      <c r="D3" t="s">
        <v>103</v>
      </c>
      <c r="E3">
        <v>11717.733343039999</v>
      </c>
      <c r="F3">
        <v>1070.3</v>
      </c>
      <c r="G3">
        <v>260.787951744466</v>
      </c>
      <c r="H3">
        <f>(Table2[[#This Row],[1Y Return vs Nifty]]-AVERAGE(Table2[1Y Return vs Nifty]))/_xlfn.STDEV.P(Table2[1Y Return vs Nifty])</f>
        <v>2.7972292381012105</v>
      </c>
      <c r="I3">
        <v>4.6300450018996102</v>
      </c>
      <c r="J3">
        <f>(Table2[[#This Row],[1M Return vs Nifty]]-AVERAGE(Table2[1M Return vs Nifty]))/_xlfn.STDEV.P(Table2[1M Return vs Nifty])</f>
        <v>0.47107645859148994</v>
      </c>
      <c r="K3">
        <v>112.701939245143</v>
      </c>
      <c r="L3">
        <f>(Table2[[#This Row],[6M Return vs Nifty]]-AVERAGE(Table2[6M Return vs Nifty]))/_xlfn.STDEV.P(Table2[6M Return vs Nifty])</f>
        <v>3.4307172792271392</v>
      </c>
      <c r="M3">
        <v>6.6613986337881403</v>
      </c>
      <c r="N3">
        <f>(Table2[[#This Row],[1W Return vs Nifty]]-AVERAGE(Table2[1W Return vs Nifty]))/_xlfn.STDEV.P(Table2[1W Return vs Nifty])</f>
        <v>2.096367571072757</v>
      </c>
      <c r="O3">
        <v>937.73</v>
      </c>
      <c r="P3">
        <v>911.79664839427596</v>
      </c>
      <c r="Q3">
        <v>706.95824530592301</v>
      </c>
      <c r="R3">
        <v>75.362767949185596</v>
      </c>
      <c r="S3" s="2">
        <f>(Table2[[#This Row],[Close Price]]-Table2[[#This Row],[20D EMA]])/Table2[[#This Row],[20D EMA]]</f>
        <v>0.14137331641303993</v>
      </c>
      <c r="T3" s="2">
        <f>(Table2[[#This Row],[Close Price]]-Table2[[#This Row],[50D EMA]])/Table2[[#This Row],[50D EMA]]</f>
        <v>0.17383629549950322</v>
      </c>
      <c r="U3" s="2">
        <f>(Table2[[#This Row],[Close Price]]-Table2[[#This Row],[200D EMA]])/Table2[[#This Row],[200D EMA]]</f>
        <v>0.51395079851830228</v>
      </c>
      <c r="V3">
        <v>0.94331991292539696</v>
      </c>
      <c r="W3">
        <v>1016.8</v>
      </c>
      <c r="X3">
        <v>1080</v>
      </c>
      <c r="Y3">
        <v>938</v>
      </c>
      <c r="Z3">
        <v>1070.3</v>
      </c>
      <c r="AA3">
        <v>875.55</v>
      </c>
      <c r="AB3">
        <v>1070.3</v>
      </c>
      <c r="AC3" s="2">
        <f>(Table2[[#This Row],[Close Price]]/Table2[[#This Row],[Day Low]])-1</f>
        <v>5.2616050354052035E-2</v>
      </c>
      <c r="AD3" s="2">
        <f>(Table2[[#This Row],[Day High]]/Table2[[#This Row],[Close Price]])-1</f>
        <v>9.062879566476667E-3</v>
      </c>
      <c r="AE3" s="2">
        <f>(Table2[[#This Row],[Close Price]]/Table2[[#This Row],[Current Week Low]])-1</f>
        <v>0.14104477611940291</v>
      </c>
      <c r="AF3" s="2">
        <f>(Table2[[#This Row],[Current Week High]]/Table2[[#This Row],[Close Price]])-1</f>
        <v>0</v>
      </c>
      <c r="AG3" s="2">
        <f>(Table2[[#This Row],[Close Price]]/Table2[[#This Row],[Current Month Low]])-1</f>
        <v>0.222431614413797</v>
      </c>
      <c r="AH3" s="2">
        <f>(Table2[[#This Row],[Current Month High]]/Table2[[#This Row],[Close Price]])-1</f>
        <v>0</v>
      </c>
      <c r="AI3">
        <v>0</v>
      </c>
      <c r="AJ3">
        <v>330.41554959785498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0.05</v>
      </c>
      <c r="AM3" t="s">
        <v>10189</v>
      </c>
      <c r="AN3">
        <v>20.07</v>
      </c>
      <c r="AO3" t="s">
        <v>10189</v>
      </c>
      <c r="AP3">
        <v>0.293546213852377</v>
      </c>
      <c r="AQ3">
        <f>(Table2[[#This Row],[Sharpe Ratio]]-AVERAGE(Table2[Sharpe Ratio]))/_xlfn.STDEV.P(Table2[Sharpe Ratio])</f>
        <v>2.7569335332240765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11.552324080216675</v>
      </c>
      <c r="AS3">
        <f>_xlfn.RANK.AVG(Table2[[#This Row],[1Y Return vs Nifty Z-Score]],Table2[1Y Return vs Nifty Z-Score])</f>
        <v>10</v>
      </c>
      <c r="AT3">
        <f>_xlfn.RANK.AVG(Table2[[#This Row],[6M Return vs Nifty Z-Score]],Table2[6M Return vs Nifty Z-Score])</f>
        <v>6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6</v>
      </c>
    </row>
    <row r="4" spans="1:48" x14ac:dyDescent="0.3">
      <c r="A4" t="s">
        <v>207</v>
      </c>
      <c r="B4" t="s">
        <v>208</v>
      </c>
      <c r="C4" t="s">
        <v>10148</v>
      </c>
      <c r="D4" t="s">
        <v>111</v>
      </c>
      <c r="E4">
        <v>122213.4531615</v>
      </c>
      <c r="F4">
        <v>586.15</v>
      </c>
      <c r="G4">
        <v>364.308478053415</v>
      </c>
      <c r="H4">
        <f>(Table2[[#This Row],[1Y Return vs Nifty]]-AVERAGE(Table2[1Y Return vs Nifty]))/_xlfn.STDEV.P(Table2[1Y Return vs Nifty])</f>
        <v>4.123763873032539</v>
      </c>
      <c r="I4">
        <v>50.9525947722178</v>
      </c>
      <c r="J4">
        <f>(Table2[[#This Row],[1M Return vs Nifty]]-AVERAGE(Table2[1M Return vs Nifty]))/_xlfn.STDEV.P(Table2[1M Return vs Nifty])</f>
        <v>4.815966833983043</v>
      </c>
      <c r="K4">
        <v>125.06418365533899</v>
      </c>
      <c r="L4">
        <f>(Table2[[#This Row],[6M Return vs Nifty]]-AVERAGE(Table2[6M Return vs Nifty]))/_xlfn.STDEV.P(Table2[6M Return vs Nifty])</f>
        <v>3.8312734248271729</v>
      </c>
      <c r="M4">
        <v>-4.7081026723455803</v>
      </c>
      <c r="N4">
        <f>(Table2[[#This Row],[1W Return vs Nifty]]-AVERAGE(Table2[1W Return vs Nifty]))/_xlfn.STDEV.P(Table2[1W Return vs Nifty])</f>
        <v>-0.84669149856041459</v>
      </c>
      <c r="O4">
        <v>515.52</v>
      </c>
      <c r="P4">
        <v>429.37076735580598</v>
      </c>
      <c r="Q4">
        <v>289.19453048457302</v>
      </c>
      <c r="R4">
        <v>64.989091606247896</v>
      </c>
      <c r="S4" s="2">
        <f>(Table2[[#This Row],[Close Price]]-Table2[[#This Row],[20D EMA]])/Table2[[#This Row],[20D EMA]]</f>
        <v>0.13700729360645561</v>
      </c>
      <c r="T4" s="2">
        <f>(Table2[[#This Row],[Close Price]]-Table2[[#This Row],[50D EMA]])/Table2[[#This Row],[50D EMA]]</f>
        <v>0.36513718344098633</v>
      </c>
      <c r="U4" s="2">
        <f>(Table2[[#This Row],[Close Price]]-Table2[[#This Row],[200D EMA]])/Table2[[#This Row],[200D EMA]]</f>
        <v>1.0268363963102958</v>
      </c>
      <c r="V4">
        <v>2.45478742716903</v>
      </c>
      <c r="W4">
        <v>570.29999999999995</v>
      </c>
      <c r="X4">
        <v>608.5</v>
      </c>
      <c r="Y4">
        <v>582.65</v>
      </c>
      <c r="Z4">
        <v>647</v>
      </c>
      <c r="AA4">
        <v>404.3</v>
      </c>
      <c r="AB4">
        <v>647</v>
      </c>
      <c r="AC4" s="2">
        <f>(Table2[[#This Row],[Close Price]]/Table2[[#This Row],[Day Low]])-1</f>
        <v>2.7792389970191067E-2</v>
      </c>
      <c r="AD4" s="2">
        <f>(Table2[[#This Row],[Day High]]/Table2[[#This Row],[Close Price]])-1</f>
        <v>3.8130171457817941E-2</v>
      </c>
      <c r="AE4" s="2">
        <f>(Table2[[#This Row],[Close Price]]/Table2[[#This Row],[Current Week Low]])-1</f>
        <v>6.0070368145541675E-3</v>
      </c>
      <c r="AF4" s="2">
        <f>(Table2[[#This Row],[Current Week High]]/Table2[[#This Row],[Close Price]])-1</f>
        <v>0.10381301714578184</v>
      </c>
      <c r="AG4" s="2">
        <f>(Table2[[#This Row],[Close Price]]/Table2[[#This Row],[Current Month Low]])-1</f>
        <v>0.44978976007914895</v>
      </c>
      <c r="AH4" s="2">
        <f>(Table2[[#This Row],[Current Month High]]/Table2[[#This Row],[Close Price]])-1</f>
        <v>0.10381301714578184</v>
      </c>
      <c r="AI4">
        <v>10.3813017145781</v>
      </c>
      <c r="AJ4">
        <v>391.94292908098998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0.87</v>
      </c>
      <c r="AM4" t="s">
        <v>10189</v>
      </c>
      <c r="AN4">
        <v>41.24</v>
      </c>
      <c r="AO4" t="s">
        <v>10189</v>
      </c>
      <c r="AP4">
        <v>0.220621054966184</v>
      </c>
      <c r="AQ4">
        <f>(Table2[[#This Row],[Sharpe Ratio]]-AVERAGE(Table2[Sharpe Ratio]))/_xlfn.STDEV.P(Table2[Sharpe Ratio])</f>
        <v>1.9214400569841681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13.845752690266508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4</v>
      </c>
      <c r="AU4">
        <f>_xlfn.RANK.AVG(Table2[[#This Row],[Sharpe Ratio Z-Score]],Table2[Sharpe Ratio Z-Score])</f>
        <v>15</v>
      </c>
      <c r="AV4">
        <f>(Table2[[#This Row],[Rank 1Y]]+Table2[[#This Row],[Rank 6M]]+Table2[[#This Row],[Rank Sharpe]])/3</f>
        <v>8.3333333333333339</v>
      </c>
    </row>
    <row r="5" spans="1:48" x14ac:dyDescent="0.3">
      <c r="A5" t="s">
        <v>631</v>
      </c>
      <c r="B5" t="s">
        <v>632</v>
      </c>
      <c r="C5" t="s">
        <v>10154</v>
      </c>
      <c r="D5" t="s">
        <v>262</v>
      </c>
      <c r="E5">
        <v>29009.721239999999</v>
      </c>
      <c r="F5">
        <v>2532.4499999999998</v>
      </c>
      <c r="G5">
        <v>293.735819929039</v>
      </c>
      <c r="H5">
        <f>(Table2[[#This Row],[1Y Return vs Nifty]]-AVERAGE(Table2[1Y Return vs Nifty]))/_xlfn.STDEV.P(Table2[1Y Return vs Nifty])</f>
        <v>3.2194304174455799</v>
      </c>
      <c r="I5">
        <v>50.383683551571202</v>
      </c>
      <c r="J5">
        <f>(Table2[[#This Row],[1M Return vs Nifty]]-AVERAGE(Table2[1M Return vs Nifty]))/_xlfn.STDEV.P(Table2[1M Return vs Nifty])</f>
        <v>4.7626049853953489</v>
      </c>
      <c r="K5">
        <v>171.68414941963599</v>
      </c>
      <c r="L5">
        <f>(Table2[[#This Row],[6M Return vs Nifty]]-AVERAGE(Table2[6M Return vs Nifty]))/_xlfn.STDEV.P(Table2[6M Return vs Nifty])</f>
        <v>5.3418335767645253</v>
      </c>
      <c r="M5">
        <v>-0.325844546417973</v>
      </c>
      <c r="N5">
        <f>(Table2[[#This Row],[1W Return vs Nifty]]-AVERAGE(Table2[1W Return vs Nifty]))/_xlfn.STDEV.P(Table2[1W Return vs Nifty])</f>
        <v>0.28768055309914142</v>
      </c>
      <c r="O5">
        <v>2309.5700000000002</v>
      </c>
      <c r="P5">
        <v>1853.95144668956</v>
      </c>
      <c r="Q5">
        <v>1177.2262166328601</v>
      </c>
      <c r="R5">
        <v>60.566624132854002</v>
      </c>
      <c r="S5" s="2">
        <f>(Table2[[#This Row],[Close Price]]-Table2[[#This Row],[20D EMA]])/Table2[[#This Row],[20D EMA]]</f>
        <v>9.6502812211796851E-2</v>
      </c>
      <c r="T5" s="2">
        <f>(Table2[[#This Row],[Close Price]]-Table2[[#This Row],[50D EMA]])/Table2[[#This Row],[50D EMA]]</f>
        <v>0.3659742840202076</v>
      </c>
      <c r="U5" s="2">
        <f>(Table2[[#This Row],[Close Price]]-Table2[[#This Row],[200D EMA]])/Table2[[#This Row],[200D EMA]]</f>
        <v>1.1512008178371986</v>
      </c>
      <c r="V5">
        <v>0.898742804095787</v>
      </c>
      <c r="W5">
        <v>2495</v>
      </c>
      <c r="X5">
        <v>2604</v>
      </c>
      <c r="Y5">
        <v>2442.85</v>
      </c>
      <c r="Z5">
        <v>2618</v>
      </c>
      <c r="AA5">
        <v>2127.6999999999998</v>
      </c>
      <c r="AB5">
        <v>2833.8</v>
      </c>
      <c r="AC5" s="2">
        <f>(Table2[[#This Row],[Close Price]]/Table2[[#This Row],[Day Low]])-1</f>
        <v>1.5010020040080008E-2</v>
      </c>
      <c r="AD5" s="2">
        <f>(Table2[[#This Row],[Day High]]/Table2[[#This Row],[Close Price]])-1</f>
        <v>2.8253272522656081E-2</v>
      </c>
      <c r="AE5" s="2">
        <f>(Table2[[#This Row],[Close Price]]/Table2[[#This Row],[Current Week Low]])-1</f>
        <v>3.6678469820087267E-2</v>
      </c>
      <c r="AF5" s="2">
        <f>(Table2[[#This Row],[Current Week High]]/Table2[[#This Row],[Close Price]])-1</f>
        <v>3.3781515923315464E-2</v>
      </c>
      <c r="AG5" s="2">
        <f>(Table2[[#This Row],[Close Price]]/Table2[[#This Row],[Current Month Low]])-1</f>
        <v>0.19022888565117269</v>
      </c>
      <c r="AH5" s="2">
        <f>(Table2[[#This Row],[Current Month High]]/Table2[[#This Row],[Close Price]])-1</f>
        <v>0.11899543919919453</v>
      </c>
      <c r="AI5">
        <v>11.899543919919401</v>
      </c>
      <c r="AJ5">
        <v>338.86145048089401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1.33</v>
      </c>
      <c r="AM5" t="s">
        <v>10189</v>
      </c>
      <c r="AN5">
        <v>9.8000000000000007</v>
      </c>
      <c r="AO5" t="s">
        <v>10189</v>
      </c>
      <c r="AP5">
        <v>0.213287047564268</v>
      </c>
      <c r="AQ5">
        <f>(Table2[[#This Row],[Sharpe Ratio]]-AVERAGE(Table2[Sharpe Ratio]))/_xlfn.STDEV.P(Table2[Sharpe Ratio])</f>
        <v>1.8374153468212653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15.448964879525862</v>
      </c>
      <c r="AS5">
        <f>_xlfn.RANK.AVG(Table2[[#This Row],[1Y Return vs Nifty Z-Score]],Table2[1Y Return vs Nifty Z-Score])</f>
        <v>9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23</v>
      </c>
      <c r="AV5">
        <f>(Table2[[#This Row],[Rank 1Y]]+Table2[[#This Row],[Rank 6M]]+Table2[[#This Row],[Rank Sharpe]])/3</f>
        <v>11.333333333333334</v>
      </c>
    </row>
    <row r="6" spans="1:48" x14ac:dyDescent="0.3">
      <c r="A6" t="s">
        <v>260</v>
      </c>
      <c r="B6" t="s">
        <v>261</v>
      </c>
      <c r="C6" t="s">
        <v>10154</v>
      </c>
      <c r="D6" t="s">
        <v>262</v>
      </c>
      <c r="E6">
        <v>104692.23675</v>
      </c>
      <c r="F6">
        <v>5190.75</v>
      </c>
      <c r="G6">
        <v>173.01484142264499</v>
      </c>
      <c r="H6">
        <f>(Table2[[#This Row],[1Y Return vs Nifty]]-AVERAGE(Table2[1Y Return vs Nifty]))/_xlfn.STDEV.P(Table2[1Y Return vs Nifty])</f>
        <v>1.6724854311574986</v>
      </c>
      <c r="I6">
        <v>32.817872059309103</v>
      </c>
      <c r="J6">
        <f>(Table2[[#This Row],[1M Return vs Nifty]]-AVERAGE(Table2[1M Return vs Nifty]))/_xlfn.STDEV.P(Table2[1M Return vs Nifty])</f>
        <v>3.114994358020601</v>
      </c>
      <c r="K6">
        <v>108.226945269787</v>
      </c>
      <c r="L6">
        <f>(Table2[[#This Row],[6M Return vs Nifty]]-AVERAGE(Table2[6M Return vs Nifty]))/_xlfn.STDEV.P(Table2[6M Return vs Nifty])</f>
        <v>3.2857204421743473</v>
      </c>
      <c r="M6">
        <v>-3.7803653309085701</v>
      </c>
      <c r="N6">
        <f>(Table2[[#This Row],[1W Return vs Nifty]]-AVERAGE(Table2[1W Return vs Nifty]))/_xlfn.STDEV.P(Table2[1W Return vs Nifty])</f>
        <v>-0.60654149343393227</v>
      </c>
      <c r="O6">
        <v>4892.8599999999997</v>
      </c>
      <c r="P6">
        <v>4023.0119098362702</v>
      </c>
      <c r="Q6">
        <v>2707.1690445781801</v>
      </c>
      <c r="R6">
        <v>52.588183829157103</v>
      </c>
      <c r="S6" s="2">
        <f>(Table2[[#This Row],[Close Price]]-Table2[[#This Row],[20D EMA]])/Table2[[#This Row],[20D EMA]]</f>
        <v>6.0882592185347702E-2</v>
      </c>
      <c r="T6" s="2">
        <f>(Table2[[#This Row],[Close Price]]-Table2[[#This Row],[50D EMA]])/Table2[[#This Row],[50D EMA]]</f>
        <v>0.29026463662924001</v>
      </c>
      <c r="U6" s="2">
        <f>(Table2[[#This Row],[Close Price]]-Table2[[#This Row],[200D EMA]])/Table2[[#This Row],[200D EMA]]</f>
        <v>0.91740889265701586</v>
      </c>
      <c r="V6">
        <v>1.20971088730391</v>
      </c>
      <c r="W6">
        <v>5060</v>
      </c>
      <c r="X6">
        <v>5380</v>
      </c>
      <c r="Y6">
        <v>5106.25</v>
      </c>
      <c r="Z6">
        <v>5574</v>
      </c>
      <c r="AA6">
        <v>4182.1499999999996</v>
      </c>
      <c r="AB6">
        <v>5860</v>
      </c>
      <c r="AC6" s="2">
        <f>(Table2[[#This Row],[Close Price]]/Table2[[#This Row],[Day Low]])-1</f>
        <v>2.5839920948616646E-2</v>
      </c>
      <c r="AD6" s="2">
        <f>(Table2[[#This Row],[Day High]]/Table2[[#This Row],[Close Price]])-1</f>
        <v>3.6459085873910224E-2</v>
      </c>
      <c r="AE6" s="2">
        <f>(Table2[[#This Row],[Close Price]]/Table2[[#This Row],[Current Week Low]])-1</f>
        <v>1.6548347613219105E-2</v>
      </c>
      <c r="AF6" s="2">
        <f>(Table2[[#This Row],[Current Week High]]/Table2[[#This Row],[Close Price]])-1</f>
        <v>7.3833261089437885E-2</v>
      </c>
      <c r="AG6" s="2">
        <f>(Table2[[#This Row],[Close Price]]/Table2[[#This Row],[Current Month Low]])-1</f>
        <v>0.24116782037947004</v>
      </c>
      <c r="AH6" s="2">
        <f>(Table2[[#This Row],[Current Month High]]/Table2[[#This Row],[Close Price]])-1</f>
        <v>0.12893127197418486</v>
      </c>
      <c r="AI6">
        <v>12.8931271974184</v>
      </c>
      <c r="AJ6">
        <v>204.621478873239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1.01</v>
      </c>
      <c r="AM6" t="s">
        <v>10189</v>
      </c>
      <c r="AN6">
        <v>18.14</v>
      </c>
      <c r="AO6" t="s">
        <v>10189</v>
      </c>
      <c r="AP6">
        <v>0.26222931904896601</v>
      </c>
      <c r="AQ6">
        <f>(Table2[[#This Row],[Sharpe Ratio]]-AVERAGE(Table2[Sharpe Ratio]))/_xlfn.STDEV.P(Table2[Sharpe Ratio])</f>
        <v>2.3981401935321527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9.8647989314506663</v>
      </c>
      <c r="AS6">
        <f>_xlfn.RANK.AVG(Table2[[#This Row],[1Y Return vs Nifty Z-Score]],Table2[1Y Return vs Nifty Z-Score])</f>
        <v>46</v>
      </c>
      <c r="AT6">
        <f>_xlfn.RANK.AVG(Table2[[#This Row],[6M Return vs Nifty Z-Score]],Table2[6M Return vs Nifty Z-Score])</f>
        <v>8</v>
      </c>
      <c r="AU6">
        <f>_xlfn.RANK.AVG(Table2[[#This Row],[Sharpe Ratio Z-Score]],Table2[Sharpe Ratio Z-Score])</f>
        <v>7</v>
      </c>
      <c r="AV6">
        <f>(Table2[[#This Row],[Rank 1Y]]+Table2[[#This Row],[Rank 6M]]+Table2[[#This Row],[Rank Sharpe]])/3</f>
        <v>20.333333333333332</v>
      </c>
    </row>
    <row r="7" spans="1:48" x14ac:dyDescent="0.3">
      <c r="A7" t="s">
        <v>378</v>
      </c>
      <c r="B7" t="s">
        <v>379</v>
      </c>
      <c r="C7" t="s">
        <v>10145</v>
      </c>
      <c r="D7" t="s">
        <v>111</v>
      </c>
      <c r="E7">
        <v>64551.265500000001</v>
      </c>
      <c r="F7">
        <v>322.45</v>
      </c>
      <c r="G7">
        <v>421.41028084477603</v>
      </c>
      <c r="H7">
        <f>(Table2[[#This Row],[1Y Return vs Nifty]]-AVERAGE(Table2[1Y Return vs Nifty]))/_xlfn.STDEV.P(Table2[1Y Return vs Nifty])</f>
        <v>4.8554788460968776</v>
      </c>
      <c r="I7">
        <v>12.912077598241099</v>
      </c>
      <c r="J7">
        <f>(Table2[[#This Row],[1M Return vs Nifty]]-AVERAGE(Table2[1M Return vs Nifty]))/_xlfn.STDEV.P(Table2[1M Return vs Nifty])</f>
        <v>1.2479016526912508</v>
      </c>
      <c r="K7">
        <v>118.612797225927</v>
      </c>
      <c r="L7">
        <f>(Table2[[#This Row],[6M Return vs Nifty]]-AVERAGE(Table2[6M Return vs Nifty]))/_xlfn.STDEV.P(Table2[6M Return vs Nifty])</f>
        <v>3.6222383664513402</v>
      </c>
      <c r="M7">
        <v>-1.2278232273202201</v>
      </c>
      <c r="N7">
        <f>(Table2[[#This Row],[1W Return vs Nifty]]-AVERAGE(Table2[1W Return vs Nifty]))/_xlfn.STDEV.P(Table2[1W Return vs Nifty])</f>
        <v>5.4198321471883658E-2</v>
      </c>
      <c r="O7">
        <v>311.32</v>
      </c>
      <c r="P7">
        <v>279.99582728505902</v>
      </c>
      <c r="Q7">
        <v>194.994284898085</v>
      </c>
      <c r="R7">
        <v>53.453804512999703</v>
      </c>
      <c r="S7" s="2">
        <f>(Table2[[#This Row],[Close Price]]-Table2[[#This Row],[20D EMA]])/Table2[[#This Row],[20D EMA]]</f>
        <v>3.5750995759989711E-2</v>
      </c>
      <c r="T7" s="2">
        <f>(Table2[[#This Row],[Close Price]]-Table2[[#This Row],[50D EMA]])/Table2[[#This Row],[50D EMA]]</f>
        <v>0.15162430499979948</v>
      </c>
      <c r="U7" s="2">
        <f>(Table2[[#This Row],[Close Price]]-Table2[[#This Row],[200D EMA]])/Table2[[#This Row],[200D EMA]]</f>
        <v>0.65363820877381373</v>
      </c>
      <c r="V7">
        <v>1.4463172081264599</v>
      </c>
      <c r="W7">
        <v>315.35000000000002</v>
      </c>
      <c r="X7">
        <v>327.60000000000002</v>
      </c>
      <c r="Y7">
        <v>318</v>
      </c>
      <c r="Z7">
        <v>346.8</v>
      </c>
      <c r="AA7">
        <v>277</v>
      </c>
      <c r="AB7">
        <v>353.7</v>
      </c>
      <c r="AC7" s="2">
        <f>(Table2[[#This Row],[Close Price]]/Table2[[#This Row],[Day Low]])-1</f>
        <v>2.2514666243856007E-2</v>
      </c>
      <c r="AD7" s="2">
        <f>(Table2[[#This Row],[Day High]]/Table2[[#This Row],[Close Price]])-1</f>
        <v>1.5971468444720305E-2</v>
      </c>
      <c r="AE7" s="2">
        <f>(Table2[[#This Row],[Close Price]]/Table2[[#This Row],[Current Week Low]])-1</f>
        <v>1.3993710691823757E-2</v>
      </c>
      <c r="AF7" s="2">
        <f>(Table2[[#This Row],[Current Week High]]/Table2[[#This Row],[Close Price]])-1</f>
        <v>7.5515583811443632E-2</v>
      </c>
      <c r="AG7" s="2">
        <f>(Table2[[#This Row],[Close Price]]/Table2[[#This Row],[Current Month Low]])-1</f>
        <v>0.16407942238267137</v>
      </c>
      <c r="AH7" s="2">
        <f>(Table2[[#This Row],[Current Month High]]/Table2[[#This Row],[Close Price]])-1</f>
        <v>9.6914250271359803E-2</v>
      </c>
      <c r="AI7">
        <v>9.6914250271359794</v>
      </c>
      <c r="AJ7">
        <v>450.25597269624501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0.28999999999999998</v>
      </c>
      <c r="AM7" t="s">
        <v>10189</v>
      </c>
      <c r="AN7">
        <v>14.65</v>
      </c>
      <c r="AO7" t="s">
        <v>10189</v>
      </c>
      <c r="AP7">
        <v>0.171267966704758</v>
      </c>
      <c r="AQ7">
        <f>(Table2[[#This Row],[Sharpe Ratio]]-AVERAGE(Table2[Sharpe Ratio]))/_xlfn.STDEV.P(Table2[Sharpe Ratio])</f>
        <v>1.3560085391857097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11.135825725897062</v>
      </c>
      <c r="AS7">
        <f>_xlfn.RANK.AVG(Table2[[#This Row],[1Y Return vs Nifty Z-Score]],Table2[1Y Return vs Nifty Z-Score])</f>
        <v>5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66</v>
      </c>
      <c r="AV7">
        <f>(Table2[[#This Row],[Rank 1Y]]+Table2[[#This Row],[Rank 6M]]+Table2[[#This Row],[Rank Sharpe]])/3</f>
        <v>25.333333333333332</v>
      </c>
    </row>
    <row r="8" spans="1:48" x14ac:dyDescent="0.3">
      <c r="A8" t="s">
        <v>659</v>
      </c>
      <c r="B8" t="s">
        <v>660</v>
      </c>
      <c r="C8" t="s">
        <v>10154</v>
      </c>
      <c r="D8" t="s">
        <v>661</v>
      </c>
      <c r="E8">
        <v>27212.447431144999</v>
      </c>
      <c r="F8">
        <v>641.04999999999995</v>
      </c>
      <c r="G8">
        <v>235.881696199424</v>
      </c>
      <c r="H8">
        <f>(Table2[[#This Row],[1Y Return vs Nifty]]-AVERAGE(Table2[1Y Return vs Nifty]))/_xlfn.STDEV.P(Table2[1Y Return vs Nifty])</f>
        <v>2.4780750395575684</v>
      </c>
      <c r="I8">
        <v>-9.76980202761629</v>
      </c>
      <c r="J8">
        <f>(Table2[[#This Row],[1M Return vs Nifty]]-AVERAGE(Table2[1M Return vs Nifty]))/_xlfn.STDEV.P(Table2[1M Return vs Nifty])</f>
        <v>-0.87957796513680298</v>
      </c>
      <c r="K8">
        <v>50.6701674751206</v>
      </c>
      <c r="L8">
        <f>(Table2[[#This Row],[6M Return vs Nifty]]-AVERAGE(Table2[6M Return vs Nifty]))/_xlfn.STDEV.P(Table2[6M Return vs Nifty])</f>
        <v>1.4207903937460562</v>
      </c>
      <c r="M8">
        <v>-6.5084788839860099</v>
      </c>
      <c r="N8">
        <f>(Table2[[#This Row],[1W Return vs Nifty]]-AVERAGE(Table2[1W Return vs Nifty]))/_xlfn.STDEV.P(Table2[1W Return vs Nifty])</f>
        <v>-1.3127289610445108</v>
      </c>
      <c r="O8">
        <v>677.11</v>
      </c>
      <c r="P8">
        <v>616.39239552300603</v>
      </c>
      <c r="Q8">
        <v>441.375753246979</v>
      </c>
      <c r="R8">
        <v>29.655632741742501</v>
      </c>
      <c r="S8" s="2">
        <f>(Table2[[#This Row],[Close Price]]-Table2[[#This Row],[20D EMA]])/Table2[[#This Row],[20D EMA]]</f>
        <v>-5.3255748696666799E-2</v>
      </c>
      <c r="T8" s="2">
        <f>(Table2[[#This Row],[Close Price]]-Table2[[#This Row],[50D EMA]])/Table2[[#This Row],[50D EMA]]</f>
        <v>4.0003096495166951E-2</v>
      </c>
      <c r="U8" s="2">
        <f>(Table2[[#This Row],[Close Price]]-Table2[[#This Row],[200D EMA]])/Table2[[#This Row],[200D EMA]]</f>
        <v>0.45239061113828327</v>
      </c>
      <c r="V8">
        <v>0.70021485717704202</v>
      </c>
      <c r="W8">
        <v>620.29999999999995</v>
      </c>
      <c r="X8">
        <v>639.35</v>
      </c>
      <c r="Y8">
        <v>635.15</v>
      </c>
      <c r="Z8">
        <v>727.7</v>
      </c>
      <c r="AA8">
        <v>635.15</v>
      </c>
      <c r="AB8">
        <v>748.1</v>
      </c>
      <c r="AC8" s="2">
        <f>(Table2[[#This Row],[Close Price]]/Table2[[#This Row],[Day Low]])-1</f>
        <v>3.3451555698855495E-2</v>
      </c>
      <c r="AD8" s="2">
        <f>(Table2[[#This Row],[Day High]]/Table2[[#This Row],[Close Price]])-1</f>
        <v>-2.6518992278292686E-3</v>
      </c>
      <c r="AE8" s="2">
        <f>(Table2[[#This Row],[Close Price]]/Table2[[#This Row],[Current Week Low]])-1</f>
        <v>9.2891442966227533E-3</v>
      </c>
      <c r="AF8" s="2">
        <f>(Table2[[#This Row],[Current Week High]]/Table2[[#This Row],[Close Price]])-1</f>
        <v>0.13516886358318403</v>
      </c>
      <c r="AG8" s="2">
        <f>(Table2[[#This Row],[Close Price]]/Table2[[#This Row],[Current Month Low]])-1</f>
        <v>9.2891442966227533E-3</v>
      </c>
      <c r="AH8" s="2">
        <f>(Table2[[#This Row],[Current Month High]]/Table2[[#This Row],[Close Price]])-1</f>
        <v>0.16699165431713614</v>
      </c>
      <c r="AI8">
        <v>16.699165431713599</v>
      </c>
      <c r="AJ8">
        <v>263.92279307408398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0.36</v>
      </c>
      <c r="AM8" t="s">
        <v>10189</v>
      </c>
      <c r="AN8">
        <v>-7.36</v>
      </c>
      <c r="AO8" t="s">
        <v>10190</v>
      </c>
      <c r="AP8">
        <v>0.24819649170614499</v>
      </c>
      <c r="AQ8">
        <f>(Table2[[#This Row],[Sharpe Ratio]]-AVERAGE(Table2[Sharpe Ratio]))/_xlfn.STDEV.P(Table2[Sharpe Ratio])</f>
        <v>2.2373680282438331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3.9439265353661446</v>
      </c>
      <c r="AS8">
        <f>_xlfn.RANK.AVG(Table2[[#This Row],[1Y Return vs Nifty Z-Score]],Table2[1Y Return vs Nifty Z-Score])</f>
        <v>16</v>
      </c>
      <c r="AT8">
        <f>_xlfn.RANK.AVG(Table2[[#This Row],[6M Return vs Nifty Z-Score]],Table2[6M Return vs Nifty Z-Score])</f>
        <v>60</v>
      </c>
      <c r="AU8">
        <f>_xlfn.RANK.AVG(Table2[[#This Row],[Sharpe Ratio Z-Score]],Table2[Sharpe Ratio Z-Score])</f>
        <v>8</v>
      </c>
      <c r="AV8">
        <f>(Table2[[#This Row],[Rank 1Y]]+Table2[[#This Row],[Rank 6M]]+Table2[[#This Row],[Rank Sharpe]])/3</f>
        <v>28</v>
      </c>
    </row>
    <row r="9" spans="1:48" x14ac:dyDescent="0.3">
      <c r="A9" t="s">
        <v>146</v>
      </c>
      <c r="B9" t="s">
        <v>147</v>
      </c>
      <c r="C9" t="s">
        <v>10155</v>
      </c>
      <c r="D9" t="s">
        <v>148</v>
      </c>
      <c r="E9">
        <v>188710.51867185</v>
      </c>
      <c r="F9">
        <v>5308.5</v>
      </c>
      <c r="G9">
        <v>188.47798346789099</v>
      </c>
      <c r="H9">
        <f>(Table2[[#This Row],[1Y Return vs Nifty]]-AVERAGE(Table2[1Y Return vs Nifty]))/_xlfn.STDEV.P(Table2[1Y Return vs Nifty])</f>
        <v>1.870633510763122</v>
      </c>
      <c r="I9">
        <v>2.29146964550766</v>
      </c>
      <c r="J9">
        <f>(Table2[[#This Row],[1M Return vs Nifty]]-AVERAGE(Table2[1M Return vs Nifty]))/_xlfn.STDEV.P(Table2[1M Return vs Nifty])</f>
        <v>0.25172640967371723</v>
      </c>
      <c r="K9">
        <v>52.874552188055901</v>
      </c>
      <c r="L9">
        <f>(Table2[[#This Row],[6M Return vs Nifty]]-AVERAGE(Table2[6M Return vs Nifty]))/_xlfn.STDEV.P(Table2[6M Return vs Nifty])</f>
        <v>1.4922159225363418</v>
      </c>
      <c r="M9">
        <v>-1.05218455803672</v>
      </c>
      <c r="N9">
        <f>(Table2[[#This Row],[1W Return vs Nifty]]-AVERAGE(Table2[1W Return vs Nifty]))/_xlfn.STDEV.P(Table2[1W Return vs Nifty])</f>
        <v>9.9663374396785145E-2</v>
      </c>
      <c r="O9">
        <v>5453.1</v>
      </c>
      <c r="P9">
        <v>5086.8546379832997</v>
      </c>
      <c r="Q9">
        <v>3873.0993048095202</v>
      </c>
      <c r="R9">
        <v>30.070278999052</v>
      </c>
      <c r="S9" s="2">
        <f>(Table2[[#This Row],[Close Price]]-Table2[[#This Row],[20D EMA]])/Table2[[#This Row],[20D EMA]]</f>
        <v>-2.6517027012158287E-2</v>
      </c>
      <c r="T9" s="2">
        <f>(Table2[[#This Row],[Close Price]]-Table2[[#This Row],[50D EMA]])/Table2[[#This Row],[50D EMA]]</f>
        <v>4.3572183164363509E-2</v>
      </c>
      <c r="U9" s="2">
        <f>(Table2[[#This Row],[Close Price]]-Table2[[#This Row],[200D EMA]])/Table2[[#This Row],[200D EMA]]</f>
        <v>0.37060776970216958</v>
      </c>
      <c r="V9">
        <v>0.63695961276584601</v>
      </c>
      <c r="W9">
        <v>5175.55</v>
      </c>
      <c r="X9">
        <v>5308.5</v>
      </c>
      <c r="Y9">
        <v>5282.95</v>
      </c>
      <c r="Z9">
        <v>5754.95</v>
      </c>
      <c r="AA9">
        <v>5282.95</v>
      </c>
      <c r="AB9">
        <v>5754.95</v>
      </c>
      <c r="AC9" s="2">
        <f>(Table2[[#This Row],[Close Price]]/Table2[[#This Row],[Day Low]])-1</f>
        <v>2.5688091120750434E-2</v>
      </c>
      <c r="AD9" s="2">
        <f>(Table2[[#This Row],[Day High]]/Table2[[#This Row],[Close Price]])-1</f>
        <v>0</v>
      </c>
      <c r="AE9" s="2">
        <f>(Table2[[#This Row],[Close Price]]/Table2[[#This Row],[Current Week Low]])-1</f>
        <v>4.8363130447950375E-3</v>
      </c>
      <c r="AF9" s="2">
        <f>(Table2[[#This Row],[Current Week High]]/Table2[[#This Row],[Close Price]])-1</f>
        <v>8.4100970142224618E-2</v>
      </c>
      <c r="AG9" s="2">
        <f>(Table2[[#This Row],[Close Price]]/Table2[[#This Row],[Current Month Low]])-1</f>
        <v>4.8363130447950375E-3</v>
      </c>
      <c r="AH9" s="2">
        <f>(Table2[[#This Row],[Current Month High]]/Table2[[#This Row],[Close Price]])-1</f>
        <v>8.4100970142224618E-2</v>
      </c>
      <c r="AI9">
        <v>8.41009701422246</v>
      </c>
      <c r="AJ9">
        <v>217.798132183908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0.11</v>
      </c>
      <c r="AM9" t="s">
        <v>10189</v>
      </c>
      <c r="AN9">
        <v>-3.76</v>
      </c>
      <c r="AO9" t="s">
        <v>10190</v>
      </c>
      <c r="AP9">
        <v>0.242184231657183</v>
      </c>
      <c r="AQ9">
        <f>(Table2[[#This Row],[Sharpe Ratio]]-AVERAGE(Table2[Sharpe Ratio]))/_xlfn.STDEV.P(Table2[Sharpe Ratio])</f>
        <v>2.1684863950038591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5.8827256123738252</v>
      </c>
      <c r="AS9">
        <f>_xlfn.RANK.AVG(Table2[[#This Row],[1Y Return vs Nifty Z-Score]],Table2[1Y Return vs Nifty Z-Score])</f>
        <v>31</v>
      </c>
      <c r="AT9">
        <f>_xlfn.RANK.AVG(Table2[[#This Row],[6M Return vs Nifty Z-Score]],Table2[6M Return vs Nifty Z-Score])</f>
        <v>54</v>
      </c>
      <c r="AU9">
        <f>_xlfn.RANK.AVG(Table2[[#This Row],[Sharpe Ratio Z-Score]],Table2[Sharpe Ratio Z-Score])</f>
        <v>9</v>
      </c>
      <c r="AV9">
        <f>(Table2[[#This Row],[Rank 1Y]]+Table2[[#This Row],[Rank 6M]]+Table2[[#This Row],[Rank Sharpe]])/3</f>
        <v>31.333333333333332</v>
      </c>
    </row>
    <row r="10" spans="1:48" x14ac:dyDescent="0.3">
      <c r="A10" t="s">
        <v>281</v>
      </c>
      <c r="B10" t="s">
        <v>282</v>
      </c>
      <c r="C10" t="s">
        <v>10143</v>
      </c>
      <c r="D10" t="s">
        <v>54</v>
      </c>
      <c r="E10">
        <v>95140.289695590007</v>
      </c>
      <c r="F10">
        <v>584.9</v>
      </c>
      <c r="G10">
        <v>218.75019253855899</v>
      </c>
      <c r="H10">
        <f>(Table2[[#This Row],[1Y Return vs Nifty]]-AVERAGE(Table2[1Y Return vs Nifty]))/_xlfn.STDEV.P(Table2[1Y Return vs Nifty])</f>
        <v>2.2585482098081942</v>
      </c>
      <c r="I10">
        <v>26.7221432634644</v>
      </c>
      <c r="J10">
        <f>(Table2[[#This Row],[1M Return vs Nifty]]-AVERAGE(Table2[1M Return vs Nifty]))/_xlfn.STDEV.P(Table2[1M Return vs Nifty])</f>
        <v>2.5432366826036574</v>
      </c>
      <c r="K10">
        <v>106.305485836285</v>
      </c>
      <c r="L10">
        <f>(Table2[[#This Row],[6M Return vs Nifty]]-AVERAGE(Table2[6M Return vs Nifty]))/_xlfn.STDEV.P(Table2[6M Return vs Nifty])</f>
        <v>3.2234621370420204</v>
      </c>
      <c r="M10">
        <v>17.407380077304499</v>
      </c>
      <c r="N10">
        <f>(Table2[[#This Row],[1W Return vs Nifty]]-AVERAGE(Table2[1W Return vs Nifty]))/_xlfn.STDEV.P(Table2[1W Return vs Nifty])</f>
        <v>4.8780250332508617</v>
      </c>
      <c r="O10">
        <v>526.49</v>
      </c>
      <c r="P10">
        <v>476.561862507125</v>
      </c>
      <c r="Q10">
        <v>362.391704007405</v>
      </c>
      <c r="R10">
        <v>64.394849148400297</v>
      </c>
      <c r="S10" s="2">
        <f>(Table2[[#This Row],[Close Price]]-Table2[[#This Row],[20D EMA]])/Table2[[#This Row],[20D EMA]]</f>
        <v>0.11094227810594687</v>
      </c>
      <c r="T10" s="2">
        <f>(Table2[[#This Row],[Close Price]]-Table2[[#This Row],[50D EMA]])/Table2[[#This Row],[50D EMA]]</f>
        <v>0.22733278933174228</v>
      </c>
      <c r="U10" s="2">
        <f>(Table2[[#This Row],[Close Price]]-Table2[[#This Row],[200D EMA]])/Table2[[#This Row],[200D EMA]]</f>
        <v>0.6139994197771379</v>
      </c>
      <c r="V10">
        <v>1.4288932553957401</v>
      </c>
      <c r="W10">
        <v>559.25</v>
      </c>
      <c r="X10">
        <v>580</v>
      </c>
      <c r="Y10">
        <v>580</v>
      </c>
      <c r="Z10">
        <v>644.5</v>
      </c>
      <c r="AA10">
        <v>470.03</v>
      </c>
      <c r="AB10">
        <v>653</v>
      </c>
      <c r="AC10" s="2">
        <f>(Table2[[#This Row],[Close Price]]/Table2[[#This Row],[Day Low]])-1</f>
        <v>4.5864997764863524E-2</v>
      </c>
      <c r="AD10" s="2">
        <f>(Table2[[#This Row],[Day High]]/Table2[[#This Row],[Close Price]])-1</f>
        <v>-8.3775004274234677E-3</v>
      </c>
      <c r="AE10" s="2">
        <f>(Table2[[#This Row],[Close Price]]/Table2[[#This Row],[Current Week Low]])-1</f>
        <v>8.4482758620689768E-3</v>
      </c>
      <c r="AF10" s="2">
        <f>(Table2[[#This Row],[Current Week High]]/Table2[[#This Row],[Close Price]])-1</f>
        <v>0.10189776030090614</v>
      </c>
      <c r="AG10" s="2">
        <f>(Table2[[#This Row],[Close Price]]/Table2[[#This Row],[Current Month Low]])-1</f>
        <v>0.24438865604323134</v>
      </c>
      <c r="AH10" s="2">
        <f>(Table2[[#This Row],[Current Month High]]/Table2[[#This Row],[Close Price]])-1</f>
        <v>0.11643015900153886</v>
      </c>
      <c r="AI10">
        <v>11.643015900153801</v>
      </c>
      <c r="AJ10">
        <v>245.82183681513601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0.32</v>
      </c>
      <c r="AM10" t="s">
        <v>10189</v>
      </c>
      <c r="AN10">
        <v>22.9</v>
      </c>
      <c r="AO10" t="s">
        <v>10189</v>
      </c>
      <c r="AP10">
        <v>0.159180628245948</v>
      </c>
      <c r="AQ10">
        <f>(Table2[[#This Row],[Sharpe Ratio]]-AVERAGE(Table2[Sharpe Ratio]))/_xlfn.STDEV.P(Table2[Sharpe Ratio])</f>
        <v>1.2175255714187168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14.120797634123452</v>
      </c>
      <c r="AS10">
        <f>_xlfn.RANK.AVG(Table2[[#This Row],[1Y Return vs Nifty Z-Score]],Table2[1Y Return vs Nifty Z-Score])</f>
        <v>19</v>
      </c>
      <c r="AT10">
        <f>_xlfn.RANK.AVG(Table2[[#This Row],[6M Return vs Nifty Z-Score]],Table2[6M Return vs Nifty Z-Score])</f>
        <v>9</v>
      </c>
      <c r="AU10">
        <f>_xlfn.RANK.AVG(Table2[[#This Row],[Sharpe Ratio Z-Score]],Table2[Sharpe Ratio Z-Score])</f>
        <v>88</v>
      </c>
      <c r="AV10">
        <f>(Table2[[#This Row],[Rank 1Y]]+Table2[[#This Row],[Rank 6M]]+Table2[[#This Row],[Rank Sharpe]])/3</f>
        <v>38.666666666666664</v>
      </c>
    </row>
    <row r="11" spans="1:48" x14ac:dyDescent="0.3">
      <c r="A11" t="s">
        <v>1219</v>
      </c>
      <c r="B11" t="s">
        <v>1220</v>
      </c>
      <c r="C11" t="s">
        <v>10154</v>
      </c>
      <c r="D11" t="s">
        <v>257</v>
      </c>
      <c r="E11">
        <v>9410.7863280959991</v>
      </c>
      <c r="F11">
        <v>82.38</v>
      </c>
      <c r="G11">
        <v>135.524968532169</v>
      </c>
      <c r="H11">
        <f>(Table2[[#This Row],[1Y Return vs Nifty]]-AVERAGE(Table2[1Y Return vs Nifty]))/_xlfn.STDEV.P(Table2[1Y Return vs Nifty])</f>
        <v>1.1920820114533781</v>
      </c>
      <c r="I11">
        <v>9.6571839312219492</v>
      </c>
      <c r="J11">
        <f>(Table2[[#This Row],[1M Return vs Nifty]]-AVERAGE(Table2[1M Return vs Nifty]))/_xlfn.STDEV.P(Table2[1M Return vs Nifty])</f>
        <v>0.94260420605077666</v>
      </c>
      <c r="K11">
        <v>73.389269146670003</v>
      </c>
      <c r="L11">
        <f>(Table2[[#This Row],[6M Return vs Nifty]]-AVERAGE(Table2[6M Return vs Nifty]))/_xlfn.STDEV.P(Table2[6M Return vs Nifty])</f>
        <v>2.1569249899481413</v>
      </c>
      <c r="M11">
        <v>-6.4064440020733899</v>
      </c>
      <c r="N11">
        <f>(Table2[[#This Row],[1W Return vs Nifty]]-AVERAGE(Table2[1W Return vs Nifty]))/_xlfn.STDEV.P(Table2[1W Return vs Nifty])</f>
        <v>-1.2863166605797682</v>
      </c>
      <c r="O11">
        <v>77.010000000000005</v>
      </c>
      <c r="P11">
        <v>70.491168321933301</v>
      </c>
      <c r="Q11">
        <v>55.386719217580598</v>
      </c>
      <c r="R11">
        <v>66.762813830215094</v>
      </c>
      <c r="S11" s="2">
        <f>(Table2[[#This Row],[Close Price]]-Table2[[#This Row],[20D EMA]])/Table2[[#This Row],[20D EMA]]</f>
        <v>6.9731203739773928E-2</v>
      </c>
      <c r="T11" s="2">
        <f>(Table2[[#This Row],[Close Price]]-Table2[[#This Row],[50D EMA]])/Table2[[#This Row],[50D EMA]]</f>
        <v>0.16865703833663781</v>
      </c>
      <c r="U11" s="2">
        <f>(Table2[[#This Row],[Close Price]]-Table2[[#This Row],[200D EMA]])/Table2[[#This Row],[200D EMA]]</f>
        <v>0.48736016799224524</v>
      </c>
      <c r="V11">
        <v>1.267492569022</v>
      </c>
      <c r="W11">
        <v>81</v>
      </c>
      <c r="X11">
        <v>82.94</v>
      </c>
      <c r="Y11">
        <v>79.8</v>
      </c>
      <c r="Z11">
        <v>86.49</v>
      </c>
      <c r="AA11">
        <v>70</v>
      </c>
      <c r="AB11">
        <v>88.55</v>
      </c>
      <c r="AC11" s="2">
        <f>(Table2[[#This Row],[Close Price]]/Table2[[#This Row],[Day Low]])-1</f>
        <v>1.7037037037036962E-2</v>
      </c>
      <c r="AD11" s="2">
        <f>(Table2[[#This Row],[Day High]]/Table2[[#This Row],[Close Price]])-1</f>
        <v>6.7977664481670974E-3</v>
      </c>
      <c r="AE11" s="2">
        <f>(Table2[[#This Row],[Close Price]]/Table2[[#This Row],[Current Week Low]])-1</f>
        <v>3.233082706766921E-2</v>
      </c>
      <c r="AF11" s="2">
        <f>(Table2[[#This Row],[Current Week High]]/Table2[[#This Row],[Close Price]])-1</f>
        <v>4.989075018208311E-2</v>
      </c>
      <c r="AG11" s="2">
        <f>(Table2[[#This Row],[Close Price]]/Table2[[#This Row],[Current Month Low]])-1</f>
        <v>0.17685714285714282</v>
      </c>
      <c r="AH11" s="2">
        <f>(Table2[[#This Row],[Current Month High]]/Table2[[#This Row],[Close Price]])-1</f>
        <v>7.4896819616411703E-2</v>
      </c>
      <c r="AI11">
        <v>7.4896819616411703</v>
      </c>
      <c r="AJ11">
        <v>169.31446835599701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0.08</v>
      </c>
      <c r="AM11" t="s">
        <v>10189</v>
      </c>
      <c r="AN11">
        <v>14.51</v>
      </c>
      <c r="AO11" t="s">
        <v>10189</v>
      </c>
      <c r="AP11">
        <v>0.21863105662395901</v>
      </c>
      <c r="AQ11">
        <f>(Table2[[#This Row],[Sharpe Ratio]]-AVERAGE(Table2[Sharpe Ratio]))/_xlfn.STDEV.P(Table2[Sharpe Ratio])</f>
        <v>1.8986409207457144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4.9039354676182425</v>
      </c>
      <c r="AS11">
        <f>_xlfn.RANK.AVG(Table2[[#This Row],[1Y Return vs Nifty Z-Score]],Table2[1Y Return vs Nifty Z-Score])</f>
        <v>76</v>
      </c>
      <c r="AT11">
        <f>_xlfn.RANK.AVG(Table2[[#This Row],[6M Return vs Nifty Z-Score]],Table2[6M Return vs Nifty Z-Score])</f>
        <v>23</v>
      </c>
      <c r="AU11">
        <f>_xlfn.RANK.AVG(Table2[[#This Row],[Sharpe Ratio Z-Score]],Table2[Sharpe Ratio Z-Score])</f>
        <v>17</v>
      </c>
      <c r="AV11">
        <f>(Table2[[#This Row],[Rank 1Y]]+Table2[[#This Row],[Rank 6M]]+Table2[[#This Row],[Rank Sharpe]])/3</f>
        <v>38.666666666666664</v>
      </c>
    </row>
    <row r="12" spans="1:48" x14ac:dyDescent="0.3">
      <c r="A12" t="s">
        <v>909</v>
      </c>
      <c r="B12" t="s">
        <v>910</v>
      </c>
      <c r="C12" t="s">
        <v>10148</v>
      </c>
      <c r="D12" t="s">
        <v>46</v>
      </c>
      <c r="E12">
        <v>16197.738549689901</v>
      </c>
      <c r="F12">
        <v>1505.1</v>
      </c>
      <c r="G12">
        <v>214.44163922906199</v>
      </c>
      <c r="H12">
        <f>(Table2[[#This Row],[1Y Return vs Nifty]]-AVERAGE(Table2[1Y Return vs Nifty]))/_xlfn.STDEV.P(Table2[1Y Return vs Nifty])</f>
        <v>2.2033374666321164</v>
      </c>
      <c r="I12">
        <v>-3.4585864341059298</v>
      </c>
      <c r="J12">
        <f>(Table2[[#This Row],[1M Return vs Nifty]]-AVERAGE(Table2[1M Return vs Nifty]))/_xlfn.STDEV.P(Table2[1M Return vs Nifty])</f>
        <v>-0.28760839469586452</v>
      </c>
      <c r="K12">
        <v>73.562867509276899</v>
      </c>
      <c r="L12">
        <f>(Table2[[#This Row],[6M Return vs Nifty]]-AVERAGE(Table2[6M Return vs Nifty]))/_xlfn.STDEV.P(Table2[6M Return vs Nifty])</f>
        <v>2.1625498496986042</v>
      </c>
      <c r="M12">
        <v>-2.1076944431125502</v>
      </c>
      <c r="N12">
        <f>(Table2[[#This Row],[1W Return vs Nifty]]-AVERAGE(Table2[1W Return vs Nifty]))/_xlfn.STDEV.P(Table2[1W Return vs Nifty])</f>
        <v>-0.17356126903449753</v>
      </c>
      <c r="O12">
        <v>1474.03</v>
      </c>
      <c r="P12">
        <v>1339.95301672498</v>
      </c>
      <c r="Q12">
        <v>951.53617523337095</v>
      </c>
      <c r="R12">
        <v>54.145729221978797</v>
      </c>
      <c r="S12" s="2">
        <f>(Table2[[#This Row],[Close Price]]-Table2[[#This Row],[20D EMA]])/Table2[[#This Row],[20D EMA]]</f>
        <v>2.1078268420588412E-2</v>
      </c>
      <c r="T12" s="2">
        <f>(Table2[[#This Row],[Close Price]]-Table2[[#This Row],[50D EMA]])/Table2[[#This Row],[50D EMA]]</f>
        <v>0.12324833872060731</v>
      </c>
      <c r="U12" s="2">
        <f>(Table2[[#This Row],[Close Price]]-Table2[[#This Row],[200D EMA]])/Table2[[#This Row],[200D EMA]]</f>
        <v>0.58175804470162529</v>
      </c>
      <c r="V12">
        <v>0.34942431006772401</v>
      </c>
      <c r="W12">
        <v>1480</v>
      </c>
      <c r="X12">
        <v>1540</v>
      </c>
      <c r="Y12">
        <v>1375</v>
      </c>
      <c r="Z12">
        <v>1559.8</v>
      </c>
      <c r="AA12">
        <v>1375</v>
      </c>
      <c r="AB12">
        <v>1599.1</v>
      </c>
      <c r="AC12" s="2">
        <f>(Table2[[#This Row],[Close Price]]/Table2[[#This Row],[Day Low]])-1</f>
        <v>1.6959459459459314E-2</v>
      </c>
      <c r="AD12" s="2">
        <f>(Table2[[#This Row],[Day High]]/Table2[[#This Row],[Close Price]])-1</f>
        <v>2.318782805129227E-2</v>
      </c>
      <c r="AE12" s="2">
        <f>(Table2[[#This Row],[Close Price]]/Table2[[#This Row],[Current Week Low]])-1</f>
        <v>9.4618181818181712E-2</v>
      </c>
      <c r="AF12" s="2">
        <f>(Table2[[#This Row],[Current Week High]]/Table2[[#This Row],[Close Price]])-1</f>
        <v>3.6343100126237537E-2</v>
      </c>
      <c r="AG12" s="2">
        <f>(Table2[[#This Row],[Close Price]]/Table2[[#This Row],[Current Month Low]])-1</f>
        <v>9.4618181818181712E-2</v>
      </c>
      <c r="AH12" s="2">
        <f>(Table2[[#This Row],[Current Month High]]/Table2[[#This Row],[Close Price]])-1</f>
        <v>6.245432197196199E-2</v>
      </c>
      <c r="AI12">
        <v>6.2454321971961901</v>
      </c>
      <c r="AJ12">
        <v>259.25528105979203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0.36</v>
      </c>
      <c r="AM12" t="s">
        <v>10189</v>
      </c>
      <c r="AN12">
        <v>-2.63</v>
      </c>
      <c r="AO12" t="s">
        <v>10190</v>
      </c>
      <c r="AP12">
        <v>0.159739341981601</v>
      </c>
      <c r="AQ12">
        <f>(Table2[[#This Row],[Sharpe Ratio]]-AVERAGE(Table2[Sharpe Ratio]))/_xlfn.STDEV.P(Table2[Sharpe Ratio])</f>
        <v>1.2239266775438635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5.1286443301442226</v>
      </c>
      <c r="AS12">
        <f>_xlfn.RANK.AVG(Table2[[#This Row],[1Y Return vs Nifty Z-Score]],Table2[1Y Return vs Nifty Z-Score])</f>
        <v>21</v>
      </c>
      <c r="AT12">
        <f>_xlfn.RANK.AVG(Table2[[#This Row],[6M Return vs Nifty Z-Score]],Table2[6M Return vs Nifty Z-Score])</f>
        <v>22</v>
      </c>
      <c r="AU12">
        <f>_xlfn.RANK.AVG(Table2[[#This Row],[Sharpe Ratio Z-Score]],Table2[Sharpe Ratio Z-Score])</f>
        <v>85</v>
      </c>
      <c r="AV12">
        <f>(Table2[[#This Row],[Rank 1Y]]+Table2[[#This Row],[Rank 6M]]+Table2[[#This Row],[Rank Sharpe]])/3</f>
        <v>42.666666666666664</v>
      </c>
    </row>
    <row r="13" spans="1:48" x14ac:dyDescent="0.3">
      <c r="A13" t="s">
        <v>78</v>
      </c>
      <c r="B13" t="s">
        <v>79</v>
      </c>
      <c r="C13" t="s">
        <v>10154</v>
      </c>
      <c r="D13" t="s">
        <v>80</v>
      </c>
      <c r="E13">
        <v>335440.82062499999</v>
      </c>
      <c r="F13">
        <v>5015.75</v>
      </c>
      <c r="G13">
        <v>134.96283041595501</v>
      </c>
      <c r="H13">
        <f>(Table2[[#This Row],[1Y Return vs Nifty]]-AVERAGE(Table2[1Y Return vs Nifty]))/_xlfn.STDEV.P(Table2[1Y Return vs Nifty])</f>
        <v>1.1848786508507916</v>
      </c>
      <c r="I13">
        <v>-8.0065746621953409</v>
      </c>
      <c r="J13">
        <f>(Table2[[#This Row],[1M Return vs Nifty]]-AVERAGE(Table2[1M Return vs Nifty]))/_xlfn.STDEV.P(Table2[1M Return vs Nifty])</f>
        <v>-0.71419351096426098</v>
      </c>
      <c r="K13">
        <v>53.461365833703397</v>
      </c>
      <c r="L13">
        <f>(Table2[[#This Row],[6M Return vs Nifty]]-AVERAGE(Table2[6M Return vs Nifty]))/_xlfn.STDEV.P(Table2[6M Return vs Nifty])</f>
        <v>1.5112296068065056</v>
      </c>
      <c r="M13">
        <v>-5.0951016054878497</v>
      </c>
      <c r="N13">
        <f>(Table2[[#This Row],[1W Return vs Nifty]]-AVERAGE(Table2[1W Return vs Nifty]))/_xlfn.STDEV.P(Table2[1W Return vs Nifty])</f>
        <v>-0.94686833916715785</v>
      </c>
      <c r="O13">
        <v>5330.85</v>
      </c>
      <c r="P13">
        <v>4962.2377447318104</v>
      </c>
      <c r="Q13">
        <v>3646.27873677667</v>
      </c>
      <c r="R13">
        <v>25.676792857088401</v>
      </c>
      <c r="S13" s="2">
        <f>(Table2[[#This Row],[Close Price]]-Table2[[#This Row],[20D EMA]])/Table2[[#This Row],[20D EMA]]</f>
        <v>-5.9108772522205713E-2</v>
      </c>
      <c r="T13" s="2">
        <f>(Table2[[#This Row],[Close Price]]-Table2[[#This Row],[50D EMA]])/Table2[[#This Row],[50D EMA]]</f>
        <v>1.0783895899587082E-2</v>
      </c>
      <c r="U13" s="2">
        <f>(Table2[[#This Row],[Close Price]]-Table2[[#This Row],[200D EMA]])/Table2[[#This Row],[200D EMA]]</f>
        <v>0.3755805197805448</v>
      </c>
      <c r="V13">
        <v>0.79617248786497097</v>
      </c>
      <c r="W13">
        <v>4838.6000000000004</v>
      </c>
      <c r="X13">
        <v>5020</v>
      </c>
      <c r="Y13">
        <v>4975</v>
      </c>
      <c r="Z13">
        <v>5535</v>
      </c>
      <c r="AA13">
        <v>4975</v>
      </c>
      <c r="AB13">
        <v>5674.75</v>
      </c>
      <c r="AC13" s="2">
        <f>(Table2[[#This Row],[Close Price]]/Table2[[#This Row],[Day Low]])-1</f>
        <v>3.6611829868143708E-2</v>
      </c>
      <c r="AD13" s="2">
        <f>(Table2[[#This Row],[Day High]]/Table2[[#This Row],[Close Price]])-1</f>
        <v>8.4733090764088637E-4</v>
      </c>
      <c r="AE13" s="2">
        <f>(Table2[[#This Row],[Close Price]]/Table2[[#This Row],[Current Week Low]])-1</f>
        <v>8.190954773869441E-3</v>
      </c>
      <c r="AF13" s="2">
        <f>(Table2[[#This Row],[Current Week High]]/Table2[[#This Row],[Close Price]])-1</f>
        <v>0.10352389971589493</v>
      </c>
      <c r="AG13" s="2">
        <f>(Table2[[#This Row],[Close Price]]/Table2[[#This Row],[Current Month Low]])-1</f>
        <v>8.190954773869441E-3</v>
      </c>
      <c r="AH13" s="2">
        <f>(Table2[[#This Row],[Current Month High]]/Table2[[#This Row],[Close Price]])-1</f>
        <v>0.1313861336789115</v>
      </c>
      <c r="AI13">
        <v>13.1386133678911</v>
      </c>
      <c r="AJ13">
        <v>183.72836293698299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</v>
      </c>
      <c r="AM13">
        <v>0</v>
      </c>
      <c r="AN13">
        <v>-7.01</v>
      </c>
      <c r="AO13" t="s">
        <v>10190</v>
      </c>
      <c r="AP13">
        <v>0.26741909539435299</v>
      </c>
      <c r="AQ13">
        <f>(Table2[[#This Row],[Sharpe Ratio]]-AVERAGE(Table2[Sharpe Ratio]))/_xlfn.STDEV.P(Table2[Sharpe Ratio])</f>
        <v>2.4575987445444558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3.4926451520703345</v>
      </c>
      <c r="AS13">
        <f>_xlfn.RANK.AVG(Table2[[#This Row],[1Y Return vs Nifty Z-Score]],Table2[1Y Return vs Nifty Z-Score])</f>
        <v>77</v>
      </c>
      <c r="AT13">
        <f>_xlfn.RANK.AVG(Table2[[#This Row],[6M Return vs Nifty Z-Score]],Table2[6M Return vs Nifty Z-Score])</f>
        <v>50</v>
      </c>
      <c r="AU13">
        <f>_xlfn.RANK.AVG(Table2[[#This Row],[Sharpe Ratio Z-Score]],Table2[Sharpe Ratio Z-Score])</f>
        <v>6</v>
      </c>
      <c r="AV13">
        <f>(Table2[[#This Row],[Rank 1Y]]+Table2[[#This Row],[Rank 6M]]+Table2[[#This Row],[Rank Sharpe]])/3</f>
        <v>44.333333333333336</v>
      </c>
    </row>
    <row r="14" spans="1:48" x14ac:dyDescent="0.3">
      <c r="A14" t="s">
        <v>451</v>
      </c>
      <c r="B14" t="s">
        <v>452</v>
      </c>
      <c r="C14" t="s">
        <v>10154</v>
      </c>
      <c r="D14" t="s">
        <v>163</v>
      </c>
      <c r="E14">
        <v>50131.376182125001</v>
      </c>
      <c r="F14">
        <v>11828.55</v>
      </c>
      <c r="G14">
        <v>153.68304972793001</v>
      </c>
      <c r="H14">
        <f>(Table2[[#This Row],[1Y Return vs Nifty]]-AVERAGE(Table2[1Y Return vs Nifty]))/_xlfn.STDEV.P(Table2[1Y Return vs Nifty])</f>
        <v>1.4247636299585382</v>
      </c>
      <c r="I14">
        <v>2.3622434550314702</v>
      </c>
      <c r="J14">
        <f>(Table2[[#This Row],[1M Return vs Nifty]]-AVERAGE(Table2[1M Return vs Nifty]))/_xlfn.STDEV.P(Table2[1M Return vs Nifty])</f>
        <v>0.25836474122831649</v>
      </c>
      <c r="K14">
        <v>83.599946526728004</v>
      </c>
      <c r="L14">
        <f>(Table2[[#This Row],[6M Return vs Nifty]]-AVERAGE(Table2[6M Return vs Nifty]))/_xlfn.STDEV.P(Table2[6M Return vs Nifty])</f>
        <v>2.4877669826811295</v>
      </c>
      <c r="M14">
        <v>-9.5684640685559597</v>
      </c>
      <c r="N14">
        <f>(Table2[[#This Row],[1W Return vs Nifty]]-AVERAGE(Table2[1W Return vs Nifty]))/_xlfn.STDEV.P(Table2[1W Return vs Nifty])</f>
        <v>-2.1048232585783206</v>
      </c>
      <c r="O14">
        <v>12386.36</v>
      </c>
      <c r="P14">
        <v>11327.597460175</v>
      </c>
      <c r="Q14">
        <v>8023.2265292080901</v>
      </c>
      <c r="R14">
        <v>30.863473759645</v>
      </c>
      <c r="S14" s="2">
        <f>(Table2[[#This Row],[Close Price]]-Table2[[#This Row],[20D EMA]])/Table2[[#This Row],[20D EMA]]</f>
        <v>-4.5034215055916448E-2</v>
      </c>
      <c r="T14" s="2">
        <f>(Table2[[#This Row],[Close Price]]-Table2[[#This Row],[50D EMA]])/Table2[[#This Row],[50D EMA]]</f>
        <v>4.4224076781172947E-2</v>
      </c>
      <c r="U14" s="2">
        <f>(Table2[[#This Row],[Close Price]]-Table2[[#This Row],[200D EMA]])/Table2[[#This Row],[200D EMA]]</f>
        <v>0.47428842460559351</v>
      </c>
      <c r="V14">
        <v>0.44839613465975497</v>
      </c>
      <c r="W14">
        <v>11780</v>
      </c>
      <c r="X14">
        <v>12145.05</v>
      </c>
      <c r="Y14">
        <v>11699.6</v>
      </c>
      <c r="Z14">
        <v>12650</v>
      </c>
      <c r="AA14">
        <v>11699.6</v>
      </c>
      <c r="AB14">
        <v>14382</v>
      </c>
      <c r="AC14" s="2">
        <f>(Table2[[#This Row],[Close Price]]/Table2[[#This Row],[Day Low]])-1</f>
        <v>4.1213921901528394E-3</v>
      </c>
      <c r="AD14" s="2">
        <f>(Table2[[#This Row],[Day High]]/Table2[[#This Row],[Close Price]])-1</f>
        <v>2.6757294850171753E-2</v>
      </c>
      <c r="AE14" s="2">
        <f>(Table2[[#This Row],[Close Price]]/Table2[[#This Row],[Current Week Low]])-1</f>
        <v>1.1021744333139516E-2</v>
      </c>
      <c r="AF14" s="2">
        <f>(Table2[[#This Row],[Current Week High]]/Table2[[#This Row],[Close Price]])-1</f>
        <v>6.9446381847310112E-2</v>
      </c>
      <c r="AG14" s="2">
        <f>(Table2[[#This Row],[Close Price]]/Table2[[#This Row],[Current Month Low]])-1</f>
        <v>1.1021744333139516E-2</v>
      </c>
      <c r="AH14" s="2">
        <f>(Table2[[#This Row],[Current Month High]]/Table2[[#This Row],[Close Price]])-1</f>
        <v>0.21587176788363749</v>
      </c>
      <c r="AI14">
        <v>21.587176788363699</v>
      </c>
      <c r="AJ14">
        <v>203.61533920275099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0.25</v>
      </c>
      <c r="AM14" t="s">
        <v>10189</v>
      </c>
      <c r="AN14">
        <v>-9.1</v>
      </c>
      <c r="AO14" t="s">
        <v>10190</v>
      </c>
      <c r="AP14">
        <v>0.17226994397329701</v>
      </c>
      <c r="AQ14">
        <f>(Table2[[#This Row],[Sharpe Ratio]]-AVERAGE(Table2[Sharpe Ratio]))/_xlfn.STDEV.P(Table2[Sharpe Ratio])</f>
        <v>1.3674880544036536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3.4335601496933177</v>
      </c>
      <c r="AS14">
        <f>_xlfn.RANK.AVG(Table2[[#This Row],[1Y Return vs Nifty Z-Score]],Table2[1Y Return vs Nifty Z-Score])</f>
        <v>55</v>
      </c>
      <c r="AT14">
        <f>_xlfn.RANK.AVG(Table2[[#This Row],[6M Return vs Nifty Z-Score]],Table2[6M Return vs Nifty Z-Score])</f>
        <v>14</v>
      </c>
      <c r="AU14">
        <f>_xlfn.RANK.AVG(Table2[[#This Row],[Sharpe Ratio Z-Score]],Table2[Sharpe Ratio Z-Score])</f>
        <v>65</v>
      </c>
      <c r="AV14">
        <f>(Table2[[#This Row],[Rank 1Y]]+Table2[[#This Row],[Rank 6M]]+Table2[[#This Row],[Rank Sharpe]])/3</f>
        <v>44.666666666666664</v>
      </c>
    </row>
    <row r="15" spans="1:48" x14ac:dyDescent="0.3">
      <c r="A15" t="s">
        <v>267</v>
      </c>
      <c r="B15" t="s">
        <v>268</v>
      </c>
      <c r="C15" t="s">
        <v>10159</v>
      </c>
      <c r="D15" t="s">
        <v>269</v>
      </c>
      <c r="E15">
        <v>102305.793931625</v>
      </c>
      <c r="F15">
        <v>11305.75</v>
      </c>
      <c r="G15">
        <v>181.13852475601999</v>
      </c>
      <c r="H15">
        <f>(Table2[[#This Row],[1Y Return vs Nifty]]-AVERAGE(Table2[1Y Return vs Nifty]))/_xlfn.STDEV.P(Table2[1Y Return vs Nifty])</f>
        <v>1.7765840837549085</v>
      </c>
      <c r="I15">
        <v>10.8020443382511</v>
      </c>
      <c r="J15">
        <f>(Table2[[#This Row],[1M Return vs Nifty]]-AVERAGE(Table2[1M Return vs Nifty]))/_xlfn.STDEV.P(Table2[1M Return vs Nifty])</f>
        <v>1.0499880393745451</v>
      </c>
      <c r="K15">
        <v>47.968715492643099</v>
      </c>
      <c r="L15">
        <f>(Table2[[#This Row],[6M Return vs Nifty]]-AVERAGE(Table2[6M Return vs Nifty]))/_xlfn.STDEV.P(Table2[6M Return vs Nifty])</f>
        <v>1.3332591043038018</v>
      </c>
      <c r="M15">
        <v>-8.6553113963458106</v>
      </c>
      <c r="N15">
        <f>(Table2[[#This Row],[1W Return vs Nifty]]-AVERAGE(Table2[1W Return vs Nifty]))/_xlfn.STDEV.P(Table2[1W Return vs Nifty])</f>
        <v>-1.8684485767391104</v>
      </c>
      <c r="O15">
        <v>11251</v>
      </c>
      <c r="P15">
        <v>10291.4696384543</v>
      </c>
      <c r="Q15">
        <v>8016.4658133290995</v>
      </c>
      <c r="R15">
        <v>43.227948514025798</v>
      </c>
      <c r="S15" s="2">
        <f>(Table2[[#This Row],[Close Price]]-Table2[[#This Row],[20D EMA]])/Table2[[#This Row],[20D EMA]]</f>
        <v>4.8662341125233315E-3</v>
      </c>
      <c r="T15" s="2">
        <f>(Table2[[#This Row],[Close Price]]-Table2[[#This Row],[50D EMA]])/Table2[[#This Row],[50D EMA]]</f>
        <v>9.8555444186107205E-2</v>
      </c>
      <c r="U15" s="2">
        <f>(Table2[[#This Row],[Close Price]]-Table2[[#This Row],[200D EMA]])/Table2[[#This Row],[200D EMA]]</f>
        <v>0.4103160000011174</v>
      </c>
      <c r="V15">
        <v>0.56227196703978799</v>
      </c>
      <c r="W15">
        <v>11130.05</v>
      </c>
      <c r="X15">
        <v>11410.2</v>
      </c>
      <c r="Y15">
        <v>11130.05</v>
      </c>
      <c r="Z15">
        <v>12249.9</v>
      </c>
      <c r="AA15">
        <v>9925</v>
      </c>
      <c r="AB15">
        <v>13298</v>
      </c>
      <c r="AC15" s="2">
        <f>(Table2[[#This Row],[Close Price]]/Table2[[#This Row],[Day Low]])-1</f>
        <v>1.5786092605154511E-2</v>
      </c>
      <c r="AD15" s="2">
        <f>(Table2[[#This Row],[Day High]]/Table2[[#This Row],[Close Price]])-1</f>
        <v>9.2386617429185414E-3</v>
      </c>
      <c r="AE15" s="2">
        <f>(Table2[[#This Row],[Close Price]]/Table2[[#This Row],[Current Week Low]])-1</f>
        <v>1.5786092605154511E-2</v>
      </c>
      <c r="AF15" s="2">
        <f>(Table2[[#This Row],[Current Week High]]/Table2[[#This Row],[Close Price]])-1</f>
        <v>8.3510603011741846E-2</v>
      </c>
      <c r="AG15" s="2">
        <f>(Table2[[#This Row],[Close Price]]/Table2[[#This Row],[Current Month Low]])-1</f>
        <v>0.13911838790931985</v>
      </c>
      <c r="AH15" s="2">
        <f>(Table2[[#This Row],[Current Month High]]/Table2[[#This Row],[Close Price]])-1</f>
        <v>0.17621564248280741</v>
      </c>
      <c r="AI15">
        <v>17.621564248280698</v>
      </c>
      <c r="AJ15">
        <v>208.478854024556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</v>
      </c>
      <c r="AM15" t="s">
        <v>10189</v>
      </c>
      <c r="AN15">
        <v>11.95</v>
      </c>
      <c r="AO15" t="s">
        <v>10189</v>
      </c>
      <c r="AP15">
        <v>0.19972226348664701</v>
      </c>
      <c r="AQ15">
        <f>(Table2[[#This Row],[Sharpe Ratio]]-AVERAGE(Table2[Sharpe Ratio]))/_xlfn.STDEV.P(Table2[Sharpe Ratio])</f>
        <v>1.6820054885974103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3.9733881392915551</v>
      </c>
      <c r="AS15">
        <f>_xlfn.RANK.AVG(Table2[[#This Row],[1Y Return vs Nifty Z-Score]],Table2[1Y Return vs Nifty Z-Score])</f>
        <v>42</v>
      </c>
      <c r="AT15">
        <f>_xlfn.RANK.AVG(Table2[[#This Row],[6M Return vs Nifty Z-Score]],Table2[6M Return vs Nifty Z-Score])</f>
        <v>66</v>
      </c>
      <c r="AU15">
        <f>_xlfn.RANK.AVG(Table2[[#This Row],[Sharpe Ratio Z-Score]],Table2[Sharpe Ratio Z-Score])</f>
        <v>32</v>
      </c>
      <c r="AV15">
        <f>(Table2[[#This Row],[Rank 1Y]]+Table2[[#This Row],[Rank 6M]]+Table2[[#This Row],[Rank Sharpe]])/3</f>
        <v>46.666666666666664</v>
      </c>
    </row>
    <row r="16" spans="1:48" x14ac:dyDescent="0.3">
      <c r="A16" t="s">
        <v>419</v>
      </c>
      <c r="B16" t="s">
        <v>420</v>
      </c>
      <c r="C16" t="s">
        <v>10154</v>
      </c>
      <c r="D16" t="s">
        <v>80</v>
      </c>
      <c r="E16">
        <v>56687.057812500003</v>
      </c>
      <c r="F16">
        <v>1546.45</v>
      </c>
      <c r="G16">
        <v>141.984783067135</v>
      </c>
      <c r="H16">
        <f>(Table2[[#This Row],[1Y Return vs Nifty]]-AVERAGE(Table2[1Y Return vs Nifty]))/_xlfn.STDEV.P(Table2[1Y Return vs Nifty])</f>
        <v>1.2748594858480813</v>
      </c>
      <c r="I16">
        <v>-5.06658448390424</v>
      </c>
      <c r="J16">
        <f>(Table2[[#This Row],[1M Return vs Nifty]]-AVERAGE(Table2[1M Return vs Nifty]))/_xlfn.STDEV.P(Table2[1M Return vs Nifty])</f>
        <v>-0.43843289129328222</v>
      </c>
      <c r="K16">
        <v>64.546801479535205</v>
      </c>
      <c r="L16">
        <f>(Table2[[#This Row],[6M Return vs Nifty]]-AVERAGE(Table2[6M Return vs Nifty]))/_xlfn.STDEV.P(Table2[6M Return vs Nifty])</f>
        <v>1.8704151419937374</v>
      </c>
      <c r="M16">
        <v>-4.3471055007104198</v>
      </c>
      <c r="N16">
        <f>(Table2[[#This Row],[1W Return vs Nifty]]-AVERAGE(Table2[1W Return vs Nifty]))/_xlfn.STDEV.P(Table2[1W Return vs Nifty])</f>
        <v>-0.75324535950068205</v>
      </c>
      <c r="O16">
        <v>1600.53</v>
      </c>
      <c r="P16">
        <v>1453.4208346922301</v>
      </c>
      <c r="Q16">
        <v>1034.2727703921901</v>
      </c>
      <c r="R16">
        <v>33.559904872967202</v>
      </c>
      <c r="S16" s="2">
        <f>(Table2[[#This Row],[Close Price]]-Table2[[#This Row],[20D EMA]])/Table2[[#This Row],[20D EMA]]</f>
        <v>-3.378880745752965E-2</v>
      </c>
      <c r="T16" s="2">
        <f>(Table2[[#This Row],[Close Price]]-Table2[[#This Row],[50D EMA]])/Table2[[#This Row],[50D EMA]]</f>
        <v>6.400703986568998E-2</v>
      </c>
      <c r="U16" s="2">
        <f>(Table2[[#This Row],[Close Price]]-Table2[[#This Row],[200D EMA]])/Table2[[#This Row],[200D EMA]]</f>
        <v>0.49520517630334154</v>
      </c>
      <c r="V16">
        <v>1.1805383333800299</v>
      </c>
      <c r="W16">
        <v>1520</v>
      </c>
      <c r="X16">
        <v>1555</v>
      </c>
      <c r="Y16">
        <v>1533.3</v>
      </c>
      <c r="Z16">
        <v>1680</v>
      </c>
      <c r="AA16">
        <v>1533.3</v>
      </c>
      <c r="AB16">
        <v>1794.7</v>
      </c>
      <c r="AC16" s="2">
        <f>(Table2[[#This Row],[Close Price]]/Table2[[#This Row],[Day Low]])-1</f>
        <v>1.7401315789473681E-2</v>
      </c>
      <c r="AD16" s="2">
        <f>(Table2[[#This Row],[Day High]]/Table2[[#This Row],[Close Price]])-1</f>
        <v>5.5287917488440197E-3</v>
      </c>
      <c r="AE16" s="2">
        <f>(Table2[[#This Row],[Close Price]]/Table2[[#This Row],[Current Week Low]])-1</f>
        <v>8.5762733972478689E-3</v>
      </c>
      <c r="AF16" s="2">
        <f>(Table2[[#This Row],[Current Week High]]/Table2[[#This Row],[Close Price]])-1</f>
        <v>8.6359080474635475E-2</v>
      </c>
      <c r="AG16" s="2">
        <f>(Table2[[#This Row],[Close Price]]/Table2[[#This Row],[Current Month Low]])-1</f>
        <v>8.5762733972478689E-3</v>
      </c>
      <c r="AH16" s="2">
        <f>(Table2[[#This Row],[Current Month High]]/Table2[[#This Row],[Close Price]])-1</f>
        <v>0.16052895340942164</v>
      </c>
      <c r="AI16">
        <v>16.052895340942101</v>
      </c>
      <c r="AJ16">
        <v>243.655555555555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</v>
      </c>
      <c r="AM16">
        <v>0</v>
      </c>
      <c r="AN16">
        <v>-4.26</v>
      </c>
      <c r="AO16" t="s">
        <v>10190</v>
      </c>
      <c r="AP16">
        <v>0.196973806751606</v>
      </c>
      <c r="AQ16">
        <f>(Table2[[#This Row],[Sharpe Ratio]]-AVERAGE(Table2[Sharpe Ratio]))/_xlfn.STDEV.P(Table2[Sharpe Ratio])</f>
        <v>1.6505167992763763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3.6041131763242298</v>
      </c>
      <c r="AS16">
        <f>_xlfn.RANK.AVG(Table2[[#This Row],[1Y Return vs Nifty Z-Score]],Table2[1Y Return vs Nifty Z-Score])</f>
        <v>68</v>
      </c>
      <c r="AT16">
        <f>_xlfn.RANK.AVG(Table2[[#This Row],[6M Return vs Nifty Z-Score]],Table2[6M Return vs Nifty Z-Score])</f>
        <v>37</v>
      </c>
      <c r="AU16">
        <f>_xlfn.RANK.AVG(Table2[[#This Row],[Sharpe Ratio Z-Score]],Table2[Sharpe Ratio Z-Score])</f>
        <v>36</v>
      </c>
      <c r="AV16">
        <f>(Table2[[#This Row],[Rank 1Y]]+Table2[[#This Row],[Rank 6M]]+Table2[[#This Row],[Rank Sharpe]])/3</f>
        <v>47</v>
      </c>
    </row>
    <row r="17" spans="1:48" x14ac:dyDescent="0.3">
      <c r="A17" t="s">
        <v>842</v>
      </c>
      <c r="B17" t="s">
        <v>843</v>
      </c>
      <c r="C17" t="s">
        <v>10154</v>
      </c>
      <c r="D17" t="s">
        <v>257</v>
      </c>
      <c r="E17">
        <v>18262.46480148</v>
      </c>
      <c r="F17">
        <v>2299.8000000000002</v>
      </c>
      <c r="G17">
        <v>200.379779252199</v>
      </c>
      <c r="H17">
        <f>(Table2[[#This Row],[1Y Return vs Nifty]]-AVERAGE(Table2[1Y Return vs Nifty]))/_xlfn.STDEV.P(Table2[1Y Return vs Nifty])</f>
        <v>2.0231457215168209</v>
      </c>
      <c r="I17">
        <v>-6.3589519498820897</v>
      </c>
      <c r="J17">
        <f>(Table2[[#This Row],[1M Return vs Nifty]]-AVERAGE(Table2[1M Return vs Nifty]))/_xlfn.STDEV.P(Table2[1M Return vs Nifty])</f>
        <v>-0.55965236198818646</v>
      </c>
      <c r="K17">
        <v>148.10725568890899</v>
      </c>
      <c r="L17">
        <f>(Table2[[#This Row],[6M Return vs Nifty]]-AVERAGE(Table2[6M Return vs Nifty]))/_xlfn.STDEV.P(Table2[6M Return vs Nifty])</f>
        <v>4.5779051698635422</v>
      </c>
      <c r="M17">
        <v>-10.3331187930425</v>
      </c>
      <c r="N17">
        <f>(Table2[[#This Row],[1W Return vs Nifty]]-AVERAGE(Table2[1W Return vs Nifty]))/_xlfn.STDEV.P(Table2[1W Return vs Nifty])</f>
        <v>-2.3027584152262102</v>
      </c>
      <c r="O17">
        <v>2239.4</v>
      </c>
      <c r="P17">
        <v>1979.3390619931999</v>
      </c>
      <c r="Q17">
        <v>1349.66663620862</v>
      </c>
      <c r="R17">
        <v>51.902650130652802</v>
      </c>
      <c r="S17" s="2">
        <f>(Table2[[#This Row],[Close Price]]-Table2[[#This Row],[20D EMA]])/Table2[[#This Row],[20D EMA]]</f>
        <v>2.697151022595342E-2</v>
      </c>
      <c r="T17" s="2">
        <f>(Table2[[#This Row],[Close Price]]-Table2[[#This Row],[50D EMA]])/Table2[[#This Row],[50D EMA]]</f>
        <v>0.16190300295700483</v>
      </c>
      <c r="U17" s="2">
        <f>(Table2[[#This Row],[Close Price]]-Table2[[#This Row],[200D EMA]])/Table2[[#This Row],[200D EMA]]</f>
        <v>0.70397632889586859</v>
      </c>
      <c r="V17">
        <v>0.75223487931607402</v>
      </c>
      <c r="W17">
        <v>2198.0500000000002</v>
      </c>
      <c r="X17">
        <v>2365.3000000000002</v>
      </c>
      <c r="Y17">
        <v>2164.5</v>
      </c>
      <c r="Z17">
        <v>2362</v>
      </c>
      <c r="AA17">
        <v>2120.0500000000002</v>
      </c>
      <c r="AB17">
        <v>2684</v>
      </c>
      <c r="AC17" s="2">
        <f>(Table2[[#This Row],[Close Price]]/Table2[[#This Row],[Day Low]])-1</f>
        <v>4.6291030686290036E-2</v>
      </c>
      <c r="AD17" s="2">
        <f>(Table2[[#This Row],[Day High]]/Table2[[#This Row],[Close Price]])-1</f>
        <v>2.8480737455431004E-2</v>
      </c>
      <c r="AE17" s="2">
        <f>(Table2[[#This Row],[Close Price]]/Table2[[#This Row],[Current Week Low]])-1</f>
        <v>6.2508662508662605E-2</v>
      </c>
      <c r="AF17" s="2">
        <f>(Table2[[#This Row],[Current Week High]]/Table2[[#This Row],[Close Price]])-1</f>
        <v>2.7045830072180088E-2</v>
      </c>
      <c r="AG17" s="2">
        <f>(Table2[[#This Row],[Close Price]]/Table2[[#This Row],[Current Month Low]])-1</f>
        <v>8.4785736185467364E-2</v>
      </c>
      <c r="AH17" s="2">
        <f>(Table2[[#This Row],[Current Month High]]/Table2[[#This Row],[Close Price]])-1</f>
        <v>0.16705800504391677</v>
      </c>
      <c r="AI17">
        <v>16.7058005043916</v>
      </c>
      <c r="AJ17">
        <v>237.51100675080701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0.63</v>
      </c>
      <c r="AM17" t="s">
        <v>10189</v>
      </c>
      <c r="AN17">
        <v>2.92</v>
      </c>
      <c r="AO17" t="s">
        <v>10189</v>
      </c>
      <c r="AP17">
        <v>0.14288185623388799</v>
      </c>
      <c r="AQ17">
        <f>(Table2[[#This Row],[Sharpe Ratio]]-AVERAGE(Table2[Sharpe Ratio]))/_xlfn.STDEV.P(Table2[Sharpe Ratio])</f>
        <v>1.0307927909245496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4.7694329050905164</v>
      </c>
      <c r="AS17">
        <f>_xlfn.RANK.AVG(Table2[[#This Row],[1Y Return vs Nifty Z-Score]],Table2[1Y Return vs Nifty Z-Score])</f>
        <v>25</v>
      </c>
      <c r="AT17">
        <f>_xlfn.RANK.AVG(Table2[[#This Row],[6M Return vs Nifty Z-Score]],Table2[6M Return vs Nifty Z-Score])</f>
        <v>3</v>
      </c>
      <c r="AU17">
        <f>_xlfn.RANK.AVG(Table2[[#This Row],[Sharpe Ratio Z-Score]],Table2[Sharpe Ratio Z-Score])</f>
        <v>114</v>
      </c>
      <c r="AV17">
        <f>(Table2[[#This Row],[Rank 1Y]]+Table2[[#This Row],[Rank 6M]]+Table2[[#This Row],[Rank Sharpe]])/3</f>
        <v>47.333333333333336</v>
      </c>
    </row>
    <row r="18" spans="1:48" x14ac:dyDescent="0.3">
      <c r="A18" t="s">
        <v>1056</v>
      </c>
      <c r="B18" t="s">
        <v>1057</v>
      </c>
      <c r="C18" t="s">
        <v>10154</v>
      </c>
      <c r="D18" t="s">
        <v>163</v>
      </c>
      <c r="E18">
        <v>11862.019686400001</v>
      </c>
      <c r="F18">
        <v>11724.7</v>
      </c>
      <c r="G18">
        <v>153.37161821446199</v>
      </c>
      <c r="H18">
        <f>(Table2[[#This Row],[1Y Return vs Nifty]]-AVERAGE(Table2[1Y Return vs Nifty]))/_xlfn.STDEV.P(Table2[1Y Return vs Nifty])</f>
        <v>1.4207728785225235</v>
      </c>
      <c r="I18">
        <v>4.7628216190911896</v>
      </c>
      <c r="J18">
        <f>(Table2[[#This Row],[1M Return vs Nifty]]-AVERAGE(Table2[1M Return vs Nifty]))/_xlfn.STDEV.P(Table2[1M Return vs Nifty])</f>
        <v>0.48353043292954329</v>
      </c>
      <c r="K18">
        <v>50.339144202317499</v>
      </c>
      <c r="L18">
        <f>(Table2[[#This Row],[6M Return vs Nifty]]-AVERAGE(Table2[6M Return vs Nifty]))/_xlfn.STDEV.P(Table2[6M Return vs Nifty])</f>
        <v>1.4100647195190881</v>
      </c>
      <c r="M18">
        <v>-3.6781000672117199</v>
      </c>
      <c r="N18">
        <f>(Table2[[#This Row],[1W Return vs Nifty]]-AVERAGE(Table2[1W Return vs Nifty]))/_xlfn.STDEV.P(Table2[1W Return vs Nifty])</f>
        <v>-0.58006955735446042</v>
      </c>
      <c r="O18">
        <v>11950.39</v>
      </c>
      <c r="P18">
        <v>11295.5718202351</v>
      </c>
      <c r="Q18">
        <v>8653.3084455235803</v>
      </c>
      <c r="R18">
        <v>40.4113458356004</v>
      </c>
      <c r="S18" s="2">
        <f>(Table2[[#This Row],[Close Price]]-Table2[[#This Row],[20D EMA]])/Table2[[#This Row],[20D EMA]]</f>
        <v>-1.8885576119272985E-2</v>
      </c>
      <c r="T18" s="2">
        <f>(Table2[[#This Row],[Close Price]]-Table2[[#This Row],[50D EMA]])/Table2[[#This Row],[50D EMA]]</f>
        <v>3.7990832743513919E-2</v>
      </c>
      <c r="U18" s="2">
        <f>(Table2[[#This Row],[Close Price]]-Table2[[#This Row],[200D EMA]])/Table2[[#This Row],[200D EMA]]</f>
        <v>0.35493841156965505</v>
      </c>
      <c r="V18">
        <v>1.29280356823147</v>
      </c>
      <c r="W18">
        <v>11432.15</v>
      </c>
      <c r="X18">
        <v>11712.4</v>
      </c>
      <c r="Y18">
        <v>11660</v>
      </c>
      <c r="Z18">
        <v>12557.3</v>
      </c>
      <c r="AA18">
        <v>11145.8</v>
      </c>
      <c r="AB18">
        <v>13468.9</v>
      </c>
      <c r="AC18" s="2">
        <f>(Table2[[#This Row],[Close Price]]/Table2[[#This Row],[Day Low]])-1</f>
        <v>2.559011209614992E-2</v>
      </c>
      <c r="AD18" s="2">
        <f>(Table2[[#This Row],[Day High]]/Table2[[#This Row],[Close Price]])-1</f>
        <v>-1.0490673535358264E-3</v>
      </c>
      <c r="AE18" s="2">
        <f>(Table2[[#This Row],[Close Price]]/Table2[[#This Row],[Current Week Low]])-1</f>
        <v>5.5488850771869824E-3</v>
      </c>
      <c r="AF18" s="2">
        <f>(Table2[[#This Row],[Current Week High]]/Table2[[#This Row],[Close Price]])-1</f>
        <v>7.1012477931204909E-2</v>
      </c>
      <c r="AG18" s="2">
        <f>(Table2[[#This Row],[Close Price]]/Table2[[#This Row],[Current Month Low]])-1</f>
        <v>5.1938846919916237E-2</v>
      </c>
      <c r="AH18" s="2">
        <f>(Table2[[#This Row],[Current Month High]]/Table2[[#This Row],[Close Price]])-1</f>
        <v>0.14876286813308637</v>
      </c>
      <c r="AI18">
        <v>14.876286813308599</v>
      </c>
      <c r="AJ18">
        <v>183.54776299879001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0.04</v>
      </c>
      <c r="AM18" t="s">
        <v>10189</v>
      </c>
      <c r="AN18">
        <v>-2.1</v>
      </c>
      <c r="AO18" t="s">
        <v>10190</v>
      </c>
      <c r="AP18">
        <v>0.19971955170592501</v>
      </c>
      <c r="AQ18">
        <f>(Table2[[#This Row],[Sharpe Ratio]]-AVERAGE(Table2[Sharpe Ratio]))/_xlfn.STDEV.P(Table2[Sharpe Ratio])</f>
        <v>1.681974420100107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4.4162728937168021</v>
      </c>
      <c r="AS18">
        <f>_xlfn.RANK.AVG(Table2[[#This Row],[1Y Return vs Nifty Z-Score]],Table2[1Y Return vs Nifty Z-Score])</f>
        <v>56</v>
      </c>
      <c r="AT18">
        <f>_xlfn.RANK.AVG(Table2[[#This Row],[6M Return vs Nifty Z-Score]],Table2[6M Return vs Nifty Z-Score])</f>
        <v>61</v>
      </c>
      <c r="AU18">
        <f>_xlfn.RANK.AVG(Table2[[#This Row],[Sharpe Ratio Z-Score]],Table2[Sharpe Ratio Z-Score])</f>
        <v>33</v>
      </c>
      <c r="AV18">
        <f>(Table2[[#This Row],[Rank 1Y]]+Table2[[#This Row],[Rank 6M]]+Table2[[#This Row],[Rank Sharpe]])/3</f>
        <v>50</v>
      </c>
    </row>
    <row r="19" spans="1:48" x14ac:dyDescent="0.3">
      <c r="A19" t="s">
        <v>733</v>
      </c>
      <c r="B19" t="s">
        <v>734</v>
      </c>
      <c r="C19" t="s">
        <v>10154</v>
      </c>
      <c r="D19" t="s">
        <v>661</v>
      </c>
      <c r="E19">
        <v>21673.04948424</v>
      </c>
      <c r="F19">
        <v>1609.3</v>
      </c>
      <c r="G19">
        <v>172.13659712067101</v>
      </c>
      <c r="H19">
        <f>(Table2[[#This Row],[1Y Return vs Nifty]]-AVERAGE(Table2[1Y Return vs Nifty]))/_xlfn.STDEV.P(Table2[1Y Return vs Nifty])</f>
        <v>1.6612314168471127</v>
      </c>
      <c r="I19">
        <v>7.9809858605393798</v>
      </c>
      <c r="J19">
        <f>(Table2[[#This Row],[1M Return vs Nifty]]-AVERAGE(Table2[1M Return vs Nifty]))/_xlfn.STDEV.P(Table2[1M Return vs Nifty])</f>
        <v>0.78538279011686341</v>
      </c>
      <c r="K19">
        <v>37.223543194999003</v>
      </c>
      <c r="L19">
        <f>(Table2[[#This Row],[6M Return vs Nifty]]-AVERAGE(Table2[6M Return vs Nifty]))/_xlfn.STDEV.P(Table2[6M Return vs Nifty])</f>
        <v>0.98509863630636119</v>
      </c>
      <c r="M19">
        <v>-4.0824046873121702</v>
      </c>
      <c r="N19">
        <f>(Table2[[#This Row],[1W Return vs Nifty]]-AVERAGE(Table2[1W Return vs Nifty]))/_xlfn.STDEV.P(Table2[1W Return vs Nifty])</f>
        <v>-0.68472607192289558</v>
      </c>
      <c r="O19">
        <v>1674.55</v>
      </c>
      <c r="P19">
        <v>1495.56662963197</v>
      </c>
      <c r="Q19">
        <v>1100.9014407385901</v>
      </c>
      <c r="R19">
        <v>30.731078341349001</v>
      </c>
      <c r="S19" s="2">
        <f>(Table2[[#This Row],[Close Price]]-Table2[[#This Row],[20D EMA]])/Table2[[#This Row],[20D EMA]]</f>
        <v>-3.8965692275536715E-2</v>
      </c>
      <c r="T19" s="2">
        <f>(Table2[[#This Row],[Close Price]]-Table2[[#This Row],[50D EMA]])/Table2[[#This Row],[50D EMA]]</f>
        <v>7.6047009952353306E-2</v>
      </c>
      <c r="U19" s="2">
        <f>(Table2[[#This Row],[Close Price]]-Table2[[#This Row],[200D EMA]])/Table2[[#This Row],[200D EMA]]</f>
        <v>0.46180206551489977</v>
      </c>
      <c r="V19">
        <v>0.47870414747603401</v>
      </c>
      <c r="W19">
        <v>1575</v>
      </c>
      <c r="X19">
        <v>1641.5</v>
      </c>
      <c r="Y19">
        <v>1600</v>
      </c>
      <c r="Z19">
        <v>1750</v>
      </c>
      <c r="AA19">
        <v>1600</v>
      </c>
      <c r="AB19">
        <v>1866</v>
      </c>
      <c r="AC19" s="2">
        <f>(Table2[[#This Row],[Close Price]]/Table2[[#This Row],[Day Low]])-1</f>
        <v>2.1777777777777674E-2</v>
      </c>
      <c r="AD19" s="2">
        <f>(Table2[[#This Row],[Day High]]/Table2[[#This Row],[Close Price]])-1</f>
        <v>2.0008699434536759E-2</v>
      </c>
      <c r="AE19" s="2">
        <f>(Table2[[#This Row],[Close Price]]/Table2[[#This Row],[Current Week Low]])-1</f>
        <v>5.8124999999999982E-3</v>
      </c>
      <c r="AF19" s="2">
        <f>(Table2[[#This Row],[Current Week High]]/Table2[[#This Row],[Close Price]])-1</f>
        <v>8.7429317094388947E-2</v>
      </c>
      <c r="AG19" s="2">
        <f>(Table2[[#This Row],[Close Price]]/Table2[[#This Row],[Current Month Low]])-1</f>
        <v>5.8124999999999982E-3</v>
      </c>
      <c r="AH19" s="2">
        <f>(Table2[[#This Row],[Current Month High]]/Table2[[#This Row],[Close Price]])-1</f>
        <v>0.15951034611321702</v>
      </c>
      <c r="AI19">
        <v>17.874231032125699</v>
      </c>
      <c r="AJ19">
        <v>199.04301774598099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0.33</v>
      </c>
      <c r="AM19" t="s">
        <v>10189</v>
      </c>
      <c r="AN19">
        <v>-11.85</v>
      </c>
      <c r="AO19" t="s">
        <v>10190</v>
      </c>
      <c r="AP19">
        <v>0.26833195392231302</v>
      </c>
      <c r="AQ19">
        <f>(Table2[[#This Row],[Sharpe Ratio]]-AVERAGE(Table2[Sharpe Ratio]))/_xlfn.STDEV.P(Table2[Sharpe Ratio])</f>
        <v>2.4680572386566291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5.2150440100040711</v>
      </c>
      <c r="AS19">
        <f>_xlfn.RANK.AVG(Table2[[#This Row],[1Y Return vs Nifty Z-Score]],Table2[1Y Return vs Nifty Z-Score])</f>
        <v>49</v>
      </c>
      <c r="AT19">
        <f>_xlfn.RANK.AVG(Table2[[#This Row],[6M Return vs Nifty Z-Score]],Table2[6M Return vs Nifty Z-Score])</f>
        <v>97</v>
      </c>
      <c r="AU19">
        <f>_xlfn.RANK.AVG(Table2[[#This Row],[Sharpe Ratio Z-Score]],Table2[Sharpe Ratio Z-Score])</f>
        <v>5</v>
      </c>
      <c r="AV19">
        <f>(Table2[[#This Row],[Rank 1Y]]+Table2[[#This Row],[Rank 6M]]+Table2[[#This Row],[Rank Sharpe]])/3</f>
        <v>50.333333333333336</v>
      </c>
    </row>
    <row r="20" spans="1:48" x14ac:dyDescent="0.3">
      <c r="A20" t="s">
        <v>836</v>
      </c>
      <c r="B20" t="s">
        <v>837</v>
      </c>
      <c r="C20" t="s">
        <v>10145</v>
      </c>
      <c r="D20" t="s">
        <v>111</v>
      </c>
      <c r="E20">
        <v>18666.267286242</v>
      </c>
      <c r="F20">
        <v>71.42</v>
      </c>
      <c r="G20">
        <v>439.00628737539898</v>
      </c>
      <c r="H20">
        <f>(Table2[[#This Row],[1Y Return vs Nifty]]-AVERAGE(Table2[1Y Return vs Nifty]))/_xlfn.STDEV.P(Table2[1Y Return vs Nifty])</f>
        <v>5.0809579170753967</v>
      </c>
      <c r="I20">
        <v>8.7020145222312308</v>
      </c>
      <c r="J20">
        <f>(Table2[[#This Row],[1M Return vs Nifty]]-AVERAGE(Table2[1M Return vs Nifty]))/_xlfn.STDEV.P(Table2[1M Return vs Nifty])</f>
        <v>0.8530127135148573</v>
      </c>
      <c r="K20">
        <v>111.53493505002599</v>
      </c>
      <c r="L20">
        <f>(Table2[[#This Row],[6M Return vs Nifty]]-AVERAGE(Table2[6M Return vs Nifty]))/_xlfn.STDEV.P(Table2[6M Return vs Nifty])</f>
        <v>3.392904509410875</v>
      </c>
      <c r="M20">
        <v>17.573507880954502</v>
      </c>
      <c r="N20">
        <f>(Table2[[#This Row],[1W Return vs Nifty]]-AVERAGE(Table2[1W Return vs Nifty]))/_xlfn.STDEV.P(Table2[1W Return vs Nifty])</f>
        <v>4.9210281453562814</v>
      </c>
      <c r="O20">
        <v>65.16</v>
      </c>
      <c r="P20">
        <v>60.363935306485999</v>
      </c>
      <c r="Q20">
        <v>44.726078356295901</v>
      </c>
      <c r="R20">
        <v>64.998208783062097</v>
      </c>
      <c r="S20" s="2">
        <f>(Table2[[#This Row],[Close Price]]-Table2[[#This Row],[20D EMA]])/Table2[[#This Row],[20D EMA]]</f>
        <v>9.6071209330877927E-2</v>
      </c>
      <c r="T20" s="2">
        <f>(Table2[[#This Row],[Close Price]]-Table2[[#This Row],[50D EMA]])/Table2[[#This Row],[50D EMA]]</f>
        <v>0.18315679117637063</v>
      </c>
      <c r="U20" s="2">
        <f>(Table2[[#This Row],[Close Price]]-Table2[[#This Row],[200D EMA]])/Table2[[#This Row],[200D EMA]]</f>
        <v>0.59683125873580001</v>
      </c>
      <c r="V20">
        <v>1.9387081911036701</v>
      </c>
      <c r="W20">
        <v>70.2</v>
      </c>
      <c r="X20">
        <v>73.27</v>
      </c>
      <c r="Y20">
        <v>69.599999999999994</v>
      </c>
      <c r="Z20">
        <v>78.900000000000006</v>
      </c>
      <c r="AA20">
        <v>59.35</v>
      </c>
      <c r="AB20">
        <v>78.900000000000006</v>
      </c>
      <c r="AC20" s="2">
        <f>(Table2[[#This Row],[Close Price]]/Table2[[#This Row],[Day Low]])-1</f>
        <v>1.7378917378917391E-2</v>
      </c>
      <c r="AD20" s="2">
        <f>(Table2[[#This Row],[Day High]]/Table2[[#This Row],[Close Price]])-1</f>
        <v>2.590310837300458E-2</v>
      </c>
      <c r="AE20" s="2">
        <f>(Table2[[#This Row],[Close Price]]/Table2[[#This Row],[Current Week Low]])-1</f>
        <v>2.614942528735642E-2</v>
      </c>
      <c r="AF20" s="2">
        <f>(Table2[[#This Row],[Current Week High]]/Table2[[#This Row],[Close Price]])-1</f>
        <v>0.104732567908149</v>
      </c>
      <c r="AG20" s="2">
        <f>(Table2[[#This Row],[Close Price]]/Table2[[#This Row],[Current Month Low]])-1</f>
        <v>0.20336983993260316</v>
      </c>
      <c r="AH20" s="2">
        <f>(Table2[[#This Row],[Current Month High]]/Table2[[#This Row],[Close Price]])-1</f>
        <v>0.104732567908149</v>
      </c>
      <c r="AI20">
        <v>10.473256790814901</v>
      </c>
      <c r="AJ20">
        <v>473.65461847389503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0.43</v>
      </c>
      <c r="AM20" t="s">
        <v>10189</v>
      </c>
      <c r="AN20">
        <v>17.22</v>
      </c>
      <c r="AO20" t="s">
        <v>10189</v>
      </c>
      <c r="AP20">
        <v>0.13230393582974501</v>
      </c>
      <c r="AQ20">
        <f>(Table2[[#This Row],[Sharpe Ratio]]-AVERAGE(Table2[Sharpe Ratio]))/_xlfn.STDEV.P(Table2[Sharpe Ratio])</f>
        <v>0.90960301739743632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15.157506302754847</v>
      </c>
      <c r="AS20">
        <f>_xlfn.RANK.AVG(Table2[[#This Row],[1Y Return vs Nifty Z-Score]],Table2[1Y Return vs Nifty Z-Score])</f>
        <v>4</v>
      </c>
      <c r="AT20">
        <f>_xlfn.RANK.AVG(Table2[[#This Row],[6M Return vs Nifty Z-Score]],Table2[6M Return vs Nifty Z-Score])</f>
        <v>7</v>
      </c>
      <c r="AU20">
        <f>_xlfn.RANK.AVG(Table2[[#This Row],[Sharpe Ratio Z-Score]],Table2[Sharpe Ratio Z-Score])</f>
        <v>141</v>
      </c>
      <c r="AV20">
        <f>(Table2[[#This Row],[Rank 1Y]]+Table2[[#This Row],[Rank 6M]]+Table2[[#This Row],[Rank Sharpe]])/3</f>
        <v>50.666666666666664</v>
      </c>
    </row>
    <row r="21" spans="1:48" x14ac:dyDescent="0.3">
      <c r="A21" t="s">
        <v>621</v>
      </c>
      <c r="B21" t="s">
        <v>622</v>
      </c>
      <c r="C21" t="s">
        <v>10148</v>
      </c>
      <c r="D21" t="s">
        <v>46</v>
      </c>
      <c r="E21">
        <v>29419.332347200001</v>
      </c>
      <c r="F21">
        <v>312.8</v>
      </c>
      <c r="G21">
        <v>236.03980424807199</v>
      </c>
      <c r="H21">
        <f>(Table2[[#This Row],[1Y Return vs Nifty]]-AVERAGE(Table2[1Y Return vs Nifty]))/_xlfn.STDEV.P(Table2[1Y Return vs Nifty])</f>
        <v>2.4801010706266826</v>
      </c>
      <c r="I21">
        <v>13.6805001202986</v>
      </c>
      <c r="J21">
        <f>(Table2[[#This Row],[1M Return vs Nifty]]-AVERAGE(Table2[1M Return vs Nifty]))/_xlfn.STDEV.P(Table2[1M Return vs Nifty])</f>
        <v>1.319976951587277</v>
      </c>
      <c r="K21">
        <v>37.7400758611603</v>
      </c>
      <c r="L21">
        <f>(Table2[[#This Row],[6M Return vs Nifty]]-AVERAGE(Table2[6M Return vs Nifty]))/_xlfn.STDEV.P(Table2[6M Return vs Nifty])</f>
        <v>1.0018351063977819</v>
      </c>
      <c r="M21">
        <v>-1.5910635490460301</v>
      </c>
      <c r="N21">
        <f>(Table2[[#This Row],[1W Return vs Nifty]]-AVERAGE(Table2[1W Return vs Nifty]))/_xlfn.STDEV.P(Table2[1W Return vs Nifty])</f>
        <v>-3.9828469547954846E-2</v>
      </c>
      <c r="O21">
        <v>301.20999999999998</v>
      </c>
      <c r="P21">
        <v>278.635336131901</v>
      </c>
      <c r="Q21">
        <v>218.48405354784501</v>
      </c>
      <c r="R21">
        <v>53.624967519768198</v>
      </c>
      <c r="S21" s="2">
        <f>(Table2[[#This Row],[Close Price]]-Table2[[#This Row],[20D EMA]])/Table2[[#This Row],[20D EMA]]</f>
        <v>3.8478138176023483E-2</v>
      </c>
      <c r="T21" s="2">
        <f>(Table2[[#This Row],[Close Price]]-Table2[[#This Row],[50D EMA]])/Table2[[#This Row],[50D EMA]]</f>
        <v>0.12261425396499627</v>
      </c>
      <c r="U21" s="2">
        <f>(Table2[[#This Row],[Close Price]]-Table2[[#This Row],[200D EMA]])/Table2[[#This Row],[200D EMA]]</f>
        <v>0.43168343373627999</v>
      </c>
      <c r="V21">
        <v>2.2614255242200798</v>
      </c>
      <c r="W21">
        <v>304.64999999999998</v>
      </c>
      <c r="X21">
        <v>324</v>
      </c>
      <c r="Y21">
        <v>307.89999999999998</v>
      </c>
      <c r="Z21">
        <v>351.6</v>
      </c>
      <c r="AA21">
        <v>267.7</v>
      </c>
      <c r="AB21">
        <v>351.6</v>
      </c>
      <c r="AC21" s="2">
        <f>(Table2[[#This Row],[Close Price]]/Table2[[#This Row],[Day Low]])-1</f>
        <v>2.6752010503857004E-2</v>
      </c>
      <c r="AD21" s="2">
        <f>(Table2[[#This Row],[Day High]]/Table2[[#This Row],[Close Price]])-1</f>
        <v>3.5805626598465423E-2</v>
      </c>
      <c r="AE21" s="2">
        <f>(Table2[[#This Row],[Close Price]]/Table2[[#This Row],[Current Week Low]])-1</f>
        <v>1.5914257875933924E-2</v>
      </c>
      <c r="AF21" s="2">
        <f>(Table2[[#This Row],[Current Week High]]/Table2[[#This Row],[Close Price]])-1</f>
        <v>0.12404092071611261</v>
      </c>
      <c r="AG21" s="2">
        <f>(Table2[[#This Row],[Close Price]]/Table2[[#This Row],[Current Month Low]])-1</f>
        <v>0.16847217033993278</v>
      </c>
      <c r="AH21" s="2">
        <f>(Table2[[#This Row],[Current Month High]]/Table2[[#This Row],[Close Price]])-1</f>
        <v>0.12404092071611261</v>
      </c>
      <c r="AI21">
        <v>12.404092071611201</v>
      </c>
      <c r="AJ21">
        <v>273.49253731343202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0.13</v>
      </c>
      <c r="AM21" t="s">
        <v>10189</v>
      </c>
      <c r="AN21">
        <v>15.32</v>
      </c>
      <c r="AO21" t="s">
        <v>10189</v>
      </c>
      <c r="AP21">
        <v>0.18562637232516899</v>
      </c>
      <c r="AQ21">
        <f>(Table2[[#This Row],[Sharpe Ratio]]-AVERAGE(Table2[Sharpe Ratio]))/_xlfn.STDEV.P(Table2[Sharpe Ratio])</f>
        <v>1.5205108098462554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6.2825954689100421</v>
      </c>
      <c r="AS21">
        <f>_xlfn.RANK.AVG(Table2[[#This Row],[1Y Return vs Nifty Z-Score]],Table2[1Y Return vs Nifty Z-Score])</f>
        <v>15</v>
      </c>
      <c r="AT21">
        <f>_xlfn.RANK.AVG(Table2[[#This Row],[6M Return vs Nifty Z-Score]],Table2[6M Return vs Nifty Z-Score])</f>
        <v>94</v>
      </c>
      <c r="AU21">
        <f>_xlfn.RANK.AVG(Table2[[#This Row],[Sharpe Ratio Z-Score]],Table2[Sharpe Ratio Z-Score])</f>
        <v>47</v>
      </c>
      <c r="AV21">
        <f>(Table2[[#This Row],[Rank 1Y]]+Table2[[#This Row],[Rank 6M]]+Table2[[#This Row],[Rank Sharpe]])/3</f>
        <v>52</v>
      </c>
    </row>
    <row r="22" spans="1:48" x14ac:dyDescent="0.3">
      <c r="A22" t="s">
        <v>1256</v>
      </c>
      <c r="B22" t="s">
        <v>1257</v>
      </c>
      <c r="C22" t="s">
        <v>10148</v>
      </c>
      <c r="D22" t="s">
        <v>46</v>
      </c>
      <c r="E22">
        <v>8871.1108377599994</v>
      </c>
      <c r="F22">
        <v>516.4</v>
      </c>
      <c r="G22">
        <v>162.18948768993101</v>
      </c>
      <c r="H22">
        <f>(Table2[[#This Row],[1Y Return vs Nifty]]-AVERAGE(Table2[1Y Return vs Nifty]))/_xlfn.STDEV.P(Table2[1Y Return vs Nifty])</f>
        <v>1.5337669839678918</v>
      </c>
      <c r="I22">
        <v>3.3726135498869199</v>
      </c>
      <c r="J22">
        <f>(Table2[[#This Row],[1M Return vs Nifty]]-AVERAGE(Table2[1M Return vs Nifty]))/_xlfn.STDEV.P(Table2[1M Return vs Nifty])</f>
        <v>0.35313386172120037</v>
      </c>
      <c r="K22">
        <v>48.2768023278743</v>
      </c>
      <c r="L22">
        <f>(Table2[[#This Row],[6M Return vs Nifty]]-AVERAGE(Table2[6M Return vs Nifty]))/_xlfn.STDEV.P(Table2[6M Return vs Nifty])</f>
        <v>1.3432416019098627</v>
      </c>
      <c r="M22">
        <v>3.4007074706319398</v>
      </c>
      <c r="N22">
        <f>(Table2[[#This Row],[1W Return vs Nifty]]-AVERAGE(Table2[1W Return vs Nifty]))/_xlfn.STDEV.P(Table2[1W Return vs Nifty])</f>
        <v>1.2523194072520241</v>
      </c>
      <c r="O22">
        <v>493.73</v>
      </c>
      <c r="P22">
        <v>456.63931517909998</v>
      </c>
      <c r="Q22">
        <v>348.44295054275</v>
      </c>
      <c r="R22">
        <v>56.940890580873798</v>
      </c>
      <c r="S22" s="2">
        <f>(Table2[[#This Row],[Close Price]]-Table2[[#This Row],[20D EMA]])/Table2[[#This Row],[20D EMA]]</f>
        <v>4.5915783930488237E-2</v>
      </c>
      <c r="T22" s="2">
        <f>(Table2[[#This Row],[Close Price]]-Table2[[#This Row],[50D EMA]])/Table2[[#This Row],[50D EMA]]</f>
        <v>0.13087065181293264</v>
      </c>
      <c r="U22" s="2">
        <f>(Table2[[#This Row],[Close Price]]-Table2[[#This Row],[200D EMA]])/Table2[[#This Row],[200D EMA]]</f>
        <v>0.48202166006123159</v>
      </c>
      <c r="V22">
        <v>2.13683275210132</v>
      </c>
      <c r="W22">
        <v>501.25</v>
      </c>
      <c r="X22">
        <v>515.9</v>
      </c>
      <c r="Y22">
        <v>472.8</v>
      </c>
      <c r="Z22">
        <v>519</v>
      </c>
      <c r="AA22">
        <v>445.55</v>
      </c>
      <c r="AB22">
        <v>589.95000000000005</v>
      </c>
      <c r="AC22" s="2">
        <f>(Table2[[#This Row],[Close Price]]/Table2[[#This Row],[Day Low]])-1</f>
        <v>3.0224438902743067E-2</v>
      </c>
      <c r="AD22" s="2">
        <f>(Table2[[#This Row],[Day High]]/Table2[[#This Row],[Close Price]])-1</f>
        <v>-9.6824167312159481E-4</v>
      </c>
      <c r="AE22" s="2">
        <f>(Table2[[#This Row],[Close Price]]/Table2[[#This Row],[Current Week Low]])-1</f>
        <v>9.2216582064297725E-2</v>
      </c>
      <c r="AF22" s="2">
        <f>(Table2[[#This Row],[Current Week High]]/Table2[[#This Row],[Close Price]])-1</f>
        <v>5.0348567002325151E-3</v>
      </c>
      <c r="AG22" s="2">
        <f>(Table2[[#This Row],[Close Price]]/Table2[[#This Row],[Current Month Low]])-1</f>
        <v>0.15901694534844557</v>
      </c>
      <c r="AH22" s="2">
        <f>(Table2[[#This Row],[Current Month High]]/Table2[[#This Row],[Close Price]])-1</f>
        <v>0.14242835011618915</v>
      </c>
      <c r="AI22">
        <v>14.242835011618901</v>
      </c>
      <c r="AJ22">
        <v>198.41086391216399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0.24</v>
      </c>
      <c r="AM22" t="s">
        <v>10189</v>
      </c>
      <c r="AN22">
        <v>-8.34</v>
      </c>
      <c r="AO22" t="s">
        <v>10190</v>
      </c>
      <c r="AP22">
        <v>0.19198654828367401</v>
      </c>
      <c r="AQ22">
        <f>(Table2[[#This Row],[Sharpe Ratio]]-AVERAGE(Table2[Sharpe Ratio]))/_xlfn.STDEV.P(Table2[Sharpe Ratio])</f>
        <v>1.5933784676234801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6.075840322474459</v>
      </c>
      <c r="AS22">
        <f>_xlfn.RANK.AVG(Table2[[#This Row],[1Y Return vs Nifty Z-Score]],Table2[1Y Return vs Nifty Z-Score])</f>
        <v>51</v>
      </c>
      <c r="AT22">
        <f>_xlfn.RANK.AVG(Table2[[#This Row],[6M Return vs Nifty Z-Score]],Table2[6M Return vs Nifty Z-Score])</f>
        <v>65</v>
      </c>
      <c r="AU22">
        <f>_xlfn.RANK.AVG(Table2[[#This Row],[Sharpe Ratio Z-Score]],Table2[Sharpe Ratio Z-Score])</f>
        <v>41</v>
      </c>
      <c r="AV22">
        <f>(Table2[[#This Row],[Rank 1Y]]+Table2[[#This Row],[Rank 6M]]+Table2[[#This Row],[Rank Sharpe]])/3</f>
        <v>52.333333333333336</v>
      </c>
    </row>
    <row r="23" spans="1:48" x14ac:dyDescent="0.3">
      <c r="A23" t="s">
        <v>562</v>
      </c>
      <c r="B23" t="s">
        <v>563</v>
      </c>
      <c r="C23" t="s">
        <v>10154</v>
      </c>
      <c r="D23" t="s">
        <v>220</v>
      </c>
      <c r="E23">
        <v>34531.696197625002</v>
      </c>
      <c r="F23">
        <v>8596.75</v>
      </c>
      <c r="G23">
        <v>132.431709515932</v>
      </c>
      <c r="H23">
        <f>(Table2[[#This Row],[1Y Return vs Nifty]]-AVERAGE(Table2[1Y Return vs Nifty]))/_xlfn.STDEV.P(Table2[1Y Return vs Nifty])</f>
        <v>1.1524443147940127</v>
      </c>
      <c r="I23">
        <v>2.1889000256455202</v>
      </c>
      <c r="J23">
        <f>(Table2[[#This Row],[1M Return vs Nifty]]-AVERAGE(Table2[1M Return vs Nifty]))/_xlfn.STDEV.P(Table2[1M Return vs Nifty])</f>
        <v>0.24210574422338532</v>
      </c>
      <c r="K23">
        <v>44.8898129139193</v>
      </c>
      <c r="L23">
        <f>(Table2[[#This Row],[6M Return vs Nifty]]-AVERAGE(Table2[6M Return vs Nifty]))/_xlfn.STDEV.P(Table2[6M Return vs Nifty])</f>
        <v>1.2334978223965742</v>
      </c>
      <c r="M23">
        <v>0.96284331631209397</v>
      </c>
      <c r="N23">
        <f>(Table2[[#This Row],[1W Return vs Nifty]]-AVERAGE(Table2[1W Return vs Nifty]))/_xlfn.STDEV.P(Table2[1W Return vs Nifty])</f>
        <v>0.62126462158311258</v>
      </c>
      <c r="O23">
        <v>8601.43</v>
      </c>
      <c r="P23">
        <v>8223.8251998369706</v>
      </c>
      <c r="Q23">
        <v>6653.8886543334702</v>
      </c>
      <c r="R23">
        <v>46.295957894967003</v>
      </c>
      <c r="S23" s="2">
        <f>(Table2[[#This Row],[Close Price]]-Table2[[#This Row],[20D EMA]])/Table2[[#This Row],[20D EMA]]</f>
        <v>-5.4409557480561844E-4</v>
      </c>
      <c r="T23" s="2">
        <f>(Table2[[#This Row],[Close Price]]-Table2[[#This Row],[50D EMA]])/Table2[[#This Row],[50D EMA]]</f>
        <v>4.5346878259331473E-2</v>
      </c>
      <c r="U23" s="2">
        <f>(Table2[[#This Row],[Close Price]]-Table2[[#This Row],[200D EMA]])/Table2[[#This Row],[200D EMA]]</f>
        <v>0.29198885743319508</v>
      </c>
      <c r="V23">
        <v>0.76034297591262801</v>
      </c>
      <c r="W23">
        <v>8249.2000000000007</v>
      </c>
      <c r="X23">
        <v>8607.35</v>
      </c>
      <c r="Y23">
        <v>8506.1</v>
      </c>
      <c r="Z23">
        <v>9099</v>
      </c>
      <c r="AA23">
        <v>8390</v>
      </c>
      <c r="AB23">
        <v>9099</v>
      </c>
      <c r="AC23" s="2">
        <f>(Table2[[#This Row],[Close Price]]/Table2[[#This Row],[Day Low]])-1</f>
        <v>4.2131358192309509E-2</v>
      </c>
      <c r="AD23" s="2">
        <f>(Table2[[#This Row],[Day High]]/Table2[[#This Row],[Close Price]])-1</f>
        <v>1.2330241079478999E-3</v>
      </c>
      <c r="AE23" s="2">
        <f>(Table2[[#This Row],[Close Price]]/Table2[[#This Row],[Current Week Low]])-1</f>
        <v>1.0657057876112486E-2</v>
      </c>
      <c r="AF23" s="2">
        <f>(Table2[[#This Row],[Current Week High]]/Table2[[#This Row],[Close Price]])-1</f>
        <v>5.8423241341204468E-2</v>
      </c>
      <c r="AG23" s="2">
        <f>(Table2[[#This Row],[Close Price]]/Table2[[#This Row],[Current Month Low]])-1</f>
        <v>2.4642431466030956E-2</v>
      </c>
      <c r="AH23" s="2">
        <f>(Table2[[#This Row],[Current Month High]]/Table2[[#This Row],[Close Price]])-1</f>
        <v>5.8423241341204468E-2</v>
      </c>
      <c r="AI23">
        <v>5.8423241341204397</v>
      </c>
      <c r="AJ23">
        <v>160.25126769091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0.01</v>
      </c>
      <c r="AM23" t="s">
        <v>10189</v>
      </c>
      <c r="AN23">
        <v>1.37</v>
      </c>
      <c r="AO23" t="s">
        <v>10189</v>
      </c>
      <c r="AP23">
        <v>0.27164404409606702</v>
      </c>
      <c r="AQ23">
        <f>(Table2[[#This Row],[Sharpe Ratio]]-AVERAGE(Table2[Sharpe Ratio]))/_xlfn.STDEV.P(Table2[Sharpe Ratio])</f>
        <v>2.5060033984614822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5.755315901458566</v>
      </c>
      <c r="AS23">
        <f>_xlfn.RANK.AVG(Table2[[#This Row],[1Y Return vs Nifty Z-Score]],Table2[1Y Return vs Nifty Z-Score])</f>
        <v>81</v>
      </c>
      <c r="AT23">
        <f>_xlfn.RANK.AVG(Table2[[#This Row],[6M Return vs Nifty Z-Score]],Table2[6M Return vs Nifty Z-Score])</f>
        <v>74</v>
      </c>
      <c r="AU23">
        <f>_xlfn.RANK.AVG(Table2[[#This Row],[Sharpe Ratio Z-Score]],Table2[Sharpe Ratio Z-Score])</f>
        <v>4</v>
      </c>
      <c r="AV23">
        <f>(Table2[[#This Row],[Rank 1Y]]+Table2[[#This Row],[Rank 6M]]+Table2[[#This Row],[Rank Sharpe]])/3</f>
        <v>53</v>
      </c>
    </row>
    <row r="24" spans="1:48" x14ac:dyDescent="0.3">
      <c r="A24" t="s">
        <v>834</v>
      </c>
      <c r="B24" t="s">
        <v>835</v>
      </c>
      <c r="C24" t="s">
        <v>10154</v>
      </c>
      <c r="D24" t="s">
        <v>257</v>
      </c>
      <c r="E24">
        <v>18743.036694359998</v>
      </c>
      <c r="F24">
        <v>1292.0999999999999</v>
      </c>
      <c r="G24">
        <v>182.50428281778699</v>
      </c>
      <c r="H24">
        <f>(Table2[[#This Row],[1Y Return vs Nifty]]-AVERAGE(Table2[1Y Return vs Nifty]))/_xlfn.STDEV.P(Table2[1Y Return vs Nifty])</f>
        <v>1.7940852058653549</v>
      </c>
      <c r="I24">
        <v>-9.3905224240474201</v>
      </c>
      <c r="J24">
        <f>(Table2[[#This Row],[1M Return vs Nifty]]-AVERAGE(Table2[1M Return vs Nifty]))/_xlfn.STDEV.P(Table2[1M Return vs Nifty])</f>
        <v>-0.84400288761409203</v>
      </c>
      <c r="K24">
        <v>69.718189408823307</v>
      </c>
      <c r="L24">
        <f>(Table2[[#This Row],[6M Return vs Nifty]]-AVERAGE(Table2[6M Return vs Nifty]))/_xlfn.STDEV.P(Table2[6M Return vs Nifty])</f>
        <v>2.0379762375056276</v>
      </c>
      <c r="M24">
        <v>-5.2994946738491402</v>
      </c>
      <c r="N24">
        <f>(Table2[[#This Row],[1W Return vs Nifty]]-AVERAGE(Table2[1W Return vs Nifty]))/_xlfn.STDEV.P(Table2[1W Return vs Nifty])</f>
        <v>-0.99977662928594468</v>
      </c>
      <c r="O24">
        <v>1342.32</v>
      </c>
      <c r="P24">
        <v>1265.83361123385</v>
      </c>
      <c r="Q24">
        <v>933.09610691615705</v>
      </c>
      <c r="R24">
        <v>24.872765841076699</v>
      </c>
      <c r="S24" s="2">
        <f>(Table2[[#This Row],[Close Price]]-Table2[[#This Row],[20D EMA]])/Table2[[#This Row],[20D EMA]]</f>
        <v>-3.7412837475415718E-2</v>
      </c>
      <c r="T24" s="2">
        <f>(Table2[[#This Row],[Close Price]]-Table2[[#This Row],[50D EMA]])/Table2[[#This Row],[50D EMA]]</f>
        <v>2.0750269650801269E-2</v>
      </c>
      <c r="U24" s="2">
        <f>(Table2[[#This Row],[Close Price]]-Table2[[#This Row],[200D EMA]])/Table2[[#This Row],[200D EMA]]</f>
        <v>0.38474481934163829</v>
      </c>
      <c r="V24">
        <v>0.41998859732881899</v>
      </c>
      <c r="W24">
        <v>1275</v>
      </c>
      <c r="X24">
        <v>1299.5999999999999</v>
      </c>
      <c r="Y24">
        <v>1287</v>
      </c>
      <c r="Z24">
        <v>1348.5</v>
      </c>
      <c r="AA24">
        <v>1287</v>
      </c>
      <c r="AB24">
        <v>1450</v>
      </c>
      <c r="AC24" s="2">
        <f>(Table2[[#This Row],[Close Price]]/Table2[[#This Row],[Day Low]])-1</f>
        <v>1.3411764705882234E-2</v>
      </c>
      <c r="AD24" s="2">
        <f>(Table2[[#This Row],[Day High]]/Table2[[#This Row],[Close Price]])-1</f>
        <v>5.8045042953331905E-3</v>
      </c>
      <c r="AE24" s="2">
        <f>(Table2[[#This Row],[Close Price]]/Table2[[#This Row],[Current Week Low]])-1</f>
        <v>3.9627039627039284E-3</v>
      </c>
      <c r="AF24" s="2">
        <f>(Table2[[#This Row],[Current Week High]]/Table2[[#This Row],[Close Price]])-1</f>
        <v>4.3649872300905557E-2</v>
      </c>
      <c r="AG24" s="2">
        <f>(Table2[[#This Row],[Close Price]]/Table2[[#This Row],[Current Month Low]])-1</f>
        <v>3.9627039627039284E-3</v>
      </c>
      <c r="AH24" s="2">
        <f>(Table2[[#This Row],[Current Month High]]/Table2[[#This Row],[Close Price]])-1</f>
        <v>0.12220416376441467</v>
      </c>
      <c r="AI24">
        <v>12.220416376441401</v>
      </c>
      <c r="AJ24">
        <v>216.84649337910699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0.18</v>
      </c>
      <c r="AM24" t="s">
        <v>10189</v>
      </c>
      <c r="AN24">
        <v>-8.94</v>
      </c>
      <c r="AO24" t="s">
        <v>10190</v>
      </c>
      <c r="AP24">
        <v>0.15153462996273401</v>
      </c>
      <c r="AQ24">
        <f>(Table2[[#This Row],[Sharpe Ratio]]-AVERAGE(Table2[Sharpe Ratio]))/_xlfn.STDEV.P(Table2[Sharpe Ratio])</f>
        <v>1.129926424806829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3.1182083512777741</v>
      </c>
      <c r="AS24">
        <f>_xlfn.RANK.AVG(Table2[[#This Row],[1Y Return vs Nifty Z-Score]],Table2[1Y Return vs Nifty Z-Score])</f>
        <v>38</v>
      </c>
      <c r="AT24">
        <f>_xlfn.RANK.AVG(Table2[[#This Row],[6M Return vs Nifty Z-Score]],Table2[6M Return vs Nifty Z-Score])</f>
        <v>30</v>
      </c>
      <c r="AU24">
        <f>_xlfn.RANK.AVG(Table2[[#This Row],[Sharpe Ratio Z-Score]],Table2[Sharpe Ratio Z-Score])</f>
        <v>100</v>
      </c>
      <c r="AV24">
        <f>(Table2[[#This Row],[Rank 1Y]]+Table2[[#This Row],[Rank 6M]]+Table2[[#This Row],[Rank Sharpe]])/3</f>
        <v>56</v>
      </c>
    </row>
    <row r="25" spans="1:48" x14ac:dyDescent="0.3">
      <c r="A25" t="s">
        <v>125</v>
      </c>
      <c r="B25" t="s">
        <v>126</v>
      </c>
      <c r="C25" t="s">
        <v>10154</v>
      </c>
      <c r="D25" t="s">
        <v>127</v>
      </c>
      <c r="E25">
        <v>229198.11518329501</v>
      </c>
      <c r="F25">
        <v>313.55</v>
      </c>
      <c r="G25">
        <v>121.116822480495</v>
      </c>
      <c r="H25">
        <f>(Table2[[#This Row],[1Y Return vs Nifty]]-AVERAGE(Table2[1Y Return vs Nifty]))/_xlfn.STDEV.P(Table2[1Y Return vs Nifty])</f>
        <v>1.0074528809401346</v>
      </c>
      <c r="I25">
        <v>-1.0748714468398199</v>
      </c>
      <c r="J25">
        <f>(Table2[[#This Row],[1M Return vs Nifty]]-AVERAGE(Table2[1M Return vs Nifty]))/_xlfn.STDEV.P(Table2[1M Return vs Nifty])</f>
        <v>-6.402440898691078E-2</v>
      </c>
      <c r="K25">
        <v>51.048990894956503</v>
      </c>
      <c r="L25">
        <f>(Table2[[#This Row],[6M Return vs Nifty]]-AVERAGE(Table2[6M Return vs Nifty]))/_xlfn.STDEV.P(Table2[6M Return vs Nifty])</f>
        <v>1.4330648678526627</v>
      </c>
      <c r="M25">
        <v>-4.7520653379548001</v>
      </c>
      <c r="N25">
        <f>(Table2[[#This Row],[1W Return vs Nifty]]-AVERAGE(Table2[1W Return vs Nifty]))/_xlfn.STDEV.P(Table2[1W Return vs Nifty])</f>
        <v>-0.85807148069530936</v>
      </c>
      <c r="O25">
        <v>317.85000000000002</v>
      </c>
      <c r="P25">
        <v>293.95645830860099</v>
      </c>
      <c r="Q25">
        <v>222.50168810865301</v>
      </c>
      <c r="R25">
        <v>36.496478313031702</v>
      </c>
      <c r="S25" s="2">
        <f>(Table2[[#This Row],[Close Price]]-Table2[[#This Row],[20D EMA]])/Table2[[#This Row],[20D EMA]]</f>
        <v>-1.352839389649209E-2</v>
      </c>
      <c r="T25" s="2">
        <f>(Table2[[#This Row],[Close Price]]-Table2[[#This Row],[50D EMA]])/Table2[[#This Row],[50D EMA]]</f>
        <v>6.6654571238674257E-2</v>
      </c>
      <c r="U25" s="2">
        <f>(Table2[[#This Row],[Close Price]]-Table2[[#This Row],[200D EMA]])/Table2[[#This Row],[200D EMA]]</f>
        <v>0.40920279151718564</v>
      </c>
      <c r="V25">
        <v>0.89851409604803401</v>
      </c>
      <c r="W25">
        <v>305</v>
      </c>
      <c r="X25">
        <v>316.89999999999998</v>
      </c>
      <c r="Y25">
        <v>312.3</v>
      </c>
      <c r="Z25">
        <v>336.05</v>
      </c>
      <c r="AA25">
        <v>303</v>
      </c>
      <c r="AB25">
        <v>340.5</v>
      </c>
      <c r="AC25" s="2">
        <f>(Table2[[#This Row],[Close Price]]/Table2[[#This Row],[Day Low]])-1</f>
        <v>2.8032786885245908E-2</v>
      </c>
      <c r="AD25" s="2">
        <f>(Table2[[#This Row],[Day High]]/Table2[[#This Row],[Close Price]])-1</f>
        <v>1.0684101419231373E-2</v>
      </c>
      <c r="AE25" s="2">
        <f>(Table2[[#This Row],[Close Price]]/Table2[[#This Row],[Current Week Low]])-1</f>
        <v>4.0025616394492314E-3</v>
      </c>
      <c r="AF25" s="2">
        <f>(Table2[[#This Row],[Current Week High]]/Table2[[#This Row],[Close Price]])-1</f>
        <v>7.175889012916592E-2</v>
      </c>
      <c r="AG25" s="2">
        <f>(Table2[[#This Row],[Close Price]]/Table2[[#This Row],[Current Month Low]])-1</f>
        <v>3.4818481848184923E-2</v>
      </c>
      <c r="AH25" s="2">
        <f>(Table2[[#This Row],[Current Month High]]/Table2[[#This Row],[Close Price]])-1</f>
        <v>8.5951203954712119E-2</v>
      </c>
      <c r="AI25">
        <v>8.5951203954712092</v>
      </c>
      <c r="AJ25">
        <v>153.88663967611299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0.22</v>
      </c>
      <c r="AM25" t="s">
        <v>10189</v>
      </c>
      <c r="AN25">
        <v>1.92</v>
      </c>
      <c r="AO25" t="s">
        <v>10189</v>
      </c>
      <c r="AP25">
        <v>0.21773432710367899</v>
      </c>
      <c r="AQ25">
        <f>(Table2[[#This Row],[Sharpe Ratio]]-AVERAGE(Table2[Sharpe Ratio]))/_xlfn.STDEV.P(Table2[Sharpe Ratio])</f>
        <v>1.8883672144475228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3.4067890735580999</v>
      </c>
      <c r="AS25">
        <f>_xlfn.RANK.AVG(Table2[[#This Row],[1Y Return vs Nifty Z-Score]],Table2[1Y Return vs Nifty Z-Score])</f>
        <v>93</v>
      </c>
      <c r="AT25">
        <f>_xlfn.RANK.AVG(Table2[[#This Row],[6M Return vs Nifty Z-Score]],Table2[6M Return vs Nifty Z-Score])</f>
        <v>59</v>
      </c>
      <c r="AU25">
        <f>_xlfn.RANK.AVG(Table2[[#This Row],[Sharpe Ratio Z-Score]],Table2[Sharpe Ratio Z-Score])</f>
        <v>19</v>
      </c>
      <c r="AV25">
        <f>(Table2[[#This Row],[Rank 1Y]]+Table2[[#This Row],[Rank 6M]]+Table2[[#This Row],[Rank Sharpe]])/3</f>
        <v>57</v>
      </c>
    </row>
    <row r="26" spans="1:48" x14ac:dyDescent="0.3">
      <c r="A26" t="s">
        <v>920</v>
      </c>
      <c r="B26" t="s">
        <v>921</v>
      </c>
      <c r="C26" t="s">
        <v>10145</v>
      </c>
      <c r="D26" t="s">
        <v>244</v>
      </c>
      <c r="E26">
        <v>16042.284659404901</v>
      </c>
      <c r="F26">
        <v>3864.65</v>
      </c>
      <c r="G26">
        <v>257.27354923577002</v>
      </c>
      <c r="H26">
        <f>(Table2[[#This Row],[1Y Return vs Nifty]]-AVERAGE(Table2[1Y Return vs Nifty]))/_xlfn.STDEV.P(Table2[1Y Return vs Nifty])</f>
        <v>2.7521949167439037</v>
      </c>
      <c r="I26">
        <v>-8.4311341540514793</v>
      </c>
      <c r="J26">
        <f>(Table2[[#This Row],[1M Return vs Nifty]]-AVERAGE(Table2[1M Return vs Nifty]))/_xlfn.STDEV.P(Table2[1M Return vs Nifty])</f>
        <v>-0.75401568092453497</v>
      </c>
      <c r="K26">
        <v>26.689152884915899</v>
      </c>
      <c r="L26">
        <f>(Table2[[#This Row],[6M Return vs Nifty]]-AVERAGE(Table2[6M Return vs Nifty]))/_xlfn.STDEV.P(Table2[6M Return vs Nifty])</f>
        <v>0.6437678359402863</v>
      </c>
      <c r="M26">
        <v>-7.9370710027858999</v>
      </c>
      <c r="N26">
        <f>(Table2[[#This Row],[1W Return vs Nifty]]-AVERAGE(Table2[1W Return vs Nifty]))/_xlfn.STDEV.P(Table2[1W Return vs Nifty])</f>
        <v>-1.682528029520121</v>
      </c>
      <c r="O26">
        <v>3968.24</v>
      </c>
      <c r="P26">
        <v>3942.6326573585902</v>
      </c>
      <c r="Q26">
        <v>3232.9465256640101</v>
      </c>
      <c r="R26">
        <v>33.239104561969199</v>
      </c>
      <c r="S26" s="2">
        <f>(Table2[[#This Row],[Close Price]]-Table2[[#This Row],[20D EMA]])/Table2[[#This Row],[20D EMA]]</f>
        <v>-2.6104771888796972E-2</v>
      </c>
      <c r="T26" s="2">
        <f>(Table2[[#This Row],[Close Price]]-Table2[[#This Row],[50D EMA]])/Table2[[#This Row],[50D EMA]]</f>
        <v>-1.9779336330774337E-2</v>
      </c>
      <c r="U26" s="2">
        <f>(Table2[[#This Row],[Close Price]]-Table2[[#This Row],[200D EMA]])/Table2[[#This Row],[200D EMA]]</f>
        <v>0.19539558397312043</v>
      </c>
      <c r="V26">
        <v>1.4737026207953701</v>
      </c>
      <c r="W26">
        <v>3800</v>
      </c>
      <c r="X26">
        <v>3855</v>
      </c>
      <c r="Y26">
        <v>3825</v>
      </c>
      <c r="Z26">
        <v>4036.9</v>
      </c>
      <c r="AA26">
        <v>3825</v>
      </c>
      <c r="AB26">
        <v>4294.2</v>
      </c>
      <c r="AC26" s="2">
        <f>(Table2[[#This Row],[Close Price]]/Table2[[#This Row],[Day Low]])-1</f>
        <v>1.7013157894736786E-2</v>
      </c>
      <c r="AD26" s="2">
        <f>(Table2[[#This Row],[Day High]]/Table2[[#This Row],[Close Price]])-1</f>
        <v>-2.4969919656372408E-3</v>
      </c>
      <c r="AE26" s="2">
        <f>(Table2[[#This Row],[Close Price]]/Table2[[#This Row],[Current Week Low]])-1</f>
        <v>1.0366013071895441E-2</v>
      </c>
      <c r="AF26" s="2">
        <f>(Table2[[#This Row],[Current Week High]]/Table2[[#This Row],[Close Price]])-1</f>
        <v>4.4570659697514614E-2</v>
      </c>
      <c r="AG26" s="2">
        <f>(Table2[[#This Row],[Close Price]]/Table2[[#This Row],[Current Month Low]])-1</f>
        <v>1.0366013071895441E-2</v>
      </c>
      <c r="AH26" s="2">
        <f>(Table2[[#This Row],[Current Month High]]/Table2[[#This Row],[Close Price]])-1</f>
        <v>0.11114848692637103</v>
      </c>
      <c r="AI26">
        <v>11.2636331879989</v>
      </c>
      <c r="AJ26">
        <v>285.84764376996799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-0.1</v>
      </c>
      <c r="AM26" t="s">
        <v>10190</v>
      </c>
      <c r="AN26">
        <v>-1.43</v>
      </c>
      <c r="AO26" t="s">
        <v>10190</v>
      </c>
      <c r="AP26">
        <v>0.28166520811805001</v>
      </c>
      <c r="AQ26">
        <f>(Table2[[#This Row],[Sharpe Ratio]]-AVERAGE(Table2[Sharpe Ratio]))/_xlfn.STDEV.P(Table2[Sharpe Ratio])</f>
        <v>2.6208144909921574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3.5802335332316915</v>
      </c>
      <c r="AS26">
        <f>_xlfn.RANK.AVG(Table2[[#This Row],[1Y Return vs Nifty Z-Score]],Table2[1Y Return vs Nifty Z-Score])</f>
        <v>11</v>
      </c>
      <c r="AT26">
        <f>_xlfn.RANK.AVG(Table2[[#This Row],[6M Return vs Nifty Z-Score]],Table2[6M Return vs Nifty Z-Score])</f>
        <v>157</v>
      </c>
      <c r="AU26">
        <f>_xlfn.RANK.AVG(Table2[[#This Row],[Sharpe Ratio Z-Score]],Table2[Sharpe Ratio Z-Score])</f>
        <v>3</v>
      </c>
      <c r="AV26">
        <f>(Table2[[#This Row],[Rank 1Y]]+Table2[[#This Row],[Rank 6M]]+Table2[[#This Row],[Rank Sharpe]])/3</f>
        <v>57</v>
      </c>
    </row>
    <row r="27" spans="1:48" x14ac:dyDescent="0.3">
      <c r="A27" t="s">
        <v>1223</v>
      </c>
      <c r="B27" t="s">
        <v>1224</v>
      </c>
      <c r="C27" t="s">
        <v>10157</v>
      </c>
      <c r="D27" t="s">
        <v>127</v>
      </c>
      <c r="E27">
        <v>9315.4822788500005</v>
      </c>
      <c r="F27">
        <v>356.95</v>
      </c>
      <c r="G27">
        <v>104.592831512762</v>
      </c>
      <c r="H27">
        <f>(Table2[[#This Row],[1Y Return vs Nifty]]-AVERAGE(Table2[1Y Return vs Nifty]))/_xlfn.STDEV.P(Table2[1Y Return vs Nifty])</f>
        <v>0.79571085153262588</v>
      </c>
      <c r="I27">
        <v>16.7876089871503</v>
      </c>
      <c r="J27">
        <f>(Table2[[#This Row],[1M Return vs Nifty]]-AVERAGE(Table2[1M Return vs Nifty]))/_xlfn.STDEV.P(Table2[1M Return vs Nifty])</f>
        <v>1.6114127097183641</v>
      </c>
      <c r="K27">
        <v>54.465034730535201</v>
      </c>
      <c r="L27">
        <f>(Table2[[#This Row],[6M Return vs Nifty]]-AVERAGE(Table2[6M Return vs Nifty]))/_xlfn.STDEV.P(Table2[6M Return vs Nifty])</f>
        <v>1.5437500562842725</v>
      </c>
      <c r="M27">
        <v>-9.0941515544786302</v>
      </c>
      <c r="N27">
        <f>(Table2[[#This Row],[1W Return vs Nifty]]-AVERAGE(Table2[1W Return vs Nifty]))/_xlfn.STDEV.P(Table2[1W Return vs Nifty])</f>
        <v>-1.9820448086877607</v>
      </c>
      <c r="O27">
        <v>356.5</v>
      </c>
      <c r="P27">
        <v>309.98892040653197</v>
      </c>
      <c r="Q27">
        <v>232.98119095383001</v>
      </c>
      <c r="R27">
        <v>42.197873357681097</v>
      </c>
      <c r="S27" s="2">
        <f>(Table2[[#This Row],[Close Price]]-Table2[[#This Row],[20D EMA]])/Table2[[#This Row],[20D EMA]]</f>
        <v>1.262272089761539E-3</v>
      </c>
      <c r="T27" s="2">
        <f>(Table2[[#This Row],[Close Price]]-Table2[[#This Row],[50D EMA]])/Table2[[#This Row],[50D EMA]]</f>
        <v>0.15149276797338873</v>
      </c>
      <c r="U27" s="2">
        <f>(Table2[[#This Row],[Close Price]]-Table2[[#This Row],[200D EMA]])/Table2[[#This Row],[200D EMA]]</f>
        <v>0.53209792832905956</v>
      </c>
      <c r="V27">
        <v>0.693045613407693</v>
      </c>
      <c r="W27">
        <v>350.45</v>
      </c>
      <c r="X27">
        <v>363</v>
      </c>
      <c r="Y27">
        <v>350.9</v>
      </c>
      <c r="Z27">
        <v>379.9</v>
      </c>
      <c r="AA27">
        <v>350.9</v>
      </c>
      <c r="AB27">
        <v>407.8</v>
      </c>
      <c r="AC27" s="2">
        <f>(Table2[[#This Row],[Close Price]]/Table2[[#This Row],[Day Low]])-1</f>
        <v>1.8547581680696146E-2</v>
      </c>
      <c r="AD27" s="2">
        <f>(Table2[[#This Row],[Day High]]/Table2[[#This Row],[Close Price]])-1</f>
        <v>1.6949152542372836E-2</v>
      </c>
      <c r="AE27" s="2">
        <f>(Table2[[#This Row],[Close Price]]/Table2[[#This Row],[Current Week Low]])-1</f>
        <v>1.7241379310344751E-2</v>
      </c>
      <c r="AF27" s="2">
        <f>(Table2[[#This Row],[Current Week High]]/Table2[[#This Row],[Close Price]])-1</f>
        <v>6.4294719148340063E-2</v>
      </c>
      <c r="AG27" s="2">
        <f>(Table2[[#This Row],[Close Price]]/Table2[[#This Row],[Current Month Low]])-1</f>
        <v>1.7241379310344751E-2</v>
      </c>
      <c r="AH27" s="2">
        <f>(Table2[[#This Row],[Current Month High]]/Table2[[#This Row],[Close Price]])-1</f>
        <v>0.14245692674043986</v>
      </c>
      <c r="AI27">
        <v>14.2456926740439</v>
      </c>
      <c r="AJ27">
        <v>145.97732832580999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0.6</v>
      </c>
      <c r="AM27" t="s">
        <v>10189</v>
      </c>
      <c r="AN27">
        <v>-8.66</v>
      </c>
      <c r="AO27" t="s">
        <v>10190</v>
      </c>
      <c r="AP27">
        <v>0.22541626569553</v>
      </c>
      <c r="AQ27">
        <f>(Table2[[#This Row],[Sharpe Ratio]]-AVERAGE(Table2[Sharpe Ratio]))/_xlfn.STDEV.P(Table2[Sharpe Ratio])</f>
        <v>1.9763781242130176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3.9452069330605202</v>
      </c>
      <c r="AS27">
        <f>_xlfn.RANK.AVG(Table2[[#This Row],[1Y Return vs Nifty Z-Score]],Table2[1Y Return vs Nifty Z-Score])</f>
        <v>109</v>
      </c>
      <c r="AT27">
        <f>_xlfn.RANK.AVG(Table2[[#This Row],[6M Return vs Nifty Z-Score]],Table2[6M Return vs Nifty Z-Score])</f>
        <v>48</v>
      </c>
      <c r="AU27">
        <f>_xlfn.RANK.AVG(Table2[[#This Row],[Sharpe Ratio Z-Score]],Table2[Sharpe Ratio Z-Score])</f>
        <v>14</v>
      </c>
      <c r="AV27">
        <f>(Table2[[#This Row],[Rank 1Y]]+Table2[[#This Row],[Rank 6M]]+Table2[[#This Row],[Rank Sharpe]])/3</f>
        <v>57</v>
      </c>
    </row>
    <row r="28" spans="1:48" x14ac:dyDescent="0.3">
      <c r="A28" t="s">
        <v>633</v>
      </c>
      <c r="B28" t="s">
        <v>634</v>
      </c>
      <c r="C28" t="s">
        <v>10145</v>
      </c>
      <c r="D28" t="s">
        <v>191</v>
      </c>
      <c r="E28">
        <v>28983.80165338</v>
      </c>
      <c r="F28">
        <v>13055.45</v>
      </c>
      <c r="G28">
        <v>196.22729607917299</v>
      </c>
      <c r="H28">
        <f>(Table2[[#This Row],[1Y Return vs Nifty]]-AVERAGE(Table2[1Y Return vs Nifty]))/_xlfn.STDEV.P(Table2[1Y Return vs Nifty])</f>
        <v>1.969934895158103</v>
      </c>
      <c r="I28">
        <v>2.8996573523056899</v>
      </c>
      <c r="J28">
        <f>(Table2[[#This Row],[1M Return vs Nifty]]-AVERAGE(Table2[1M Return vs Nifty]))/_xlfn.STDEV.P(Table2[1M Return vs Nifty])</f>
        <v>0.3087722529358134</v>
      </c>
      <c r="K28">
        <v>44.8208275174619</v>
      </c>
      <c r="L28">
        <f>(Table2[[#This Row],[6M Return vs Nifty]]-AVERAGE(Table2[6M Return vs Nifty]))/_xlfn.STDEV.P(Table2[6M Return vs Nifty])</f>
        <v>1.2312625871439145</v>
      </c>
      <c r="M28">
        <v>-9.9973859074280007</v>
      </c>
      <c r="N28">
        <f>(Table2[[#This Row],[1W Return vs Nifty]]-AVERAGE(Table2[1W Return vs Nifty]))/_xlfn.STDEV.P(Table2[1W Return vs Nifty])</f>
        <v>-2.2158520780547808</v>
      </c>
      <c r="O28">
        <v>13159.68</v>
      </c>
      <c r="P28">
        <v>12059.2285173808</v>
      </c>
      <c r="Q28">
        <v>9062.1894829169196</v>
      </c>
      <c r="R28">
        <v>39.219014266328301</v>
      </c>
      <c r="S28" s="2">
        <f>(Table2[[#This Row],[Close Price]]-Table2[[#This Row],[20D EMA]])/Table2[[#This Row],[20D EMA]]</f>
        <v>-7.9204053594008027E-3</v>
      </c>
      <c r="T28" s="2">
        <f>(Table2[[#This Row],[Close Price]]-Table2[[#This Row],[50D EMA]])/Table2[[#This Row],[50D EMA]]</f>
        <v>8.2610714373922089E-2</v>
      </c>
      <c r="U28" s="2">
        <f>(Table2[[#This Row],[Close Price]]-Table2[[#This Row],[200D EMA]])/Table2[[#This Row],[200D EMA]]</f>
        <v>0.44065074170108154</v>
      </c>
      <c r="V28">
        <v>0.477941320473943</v>
      </c>
      <c r="W28">
        <v>12763.65</v>
      </c>
      <c r="X28">
        <v>13185</v>
      </c>
      <c r="Y28">
        <v>12631.4</v>
      </c>
      <c r="Z28">
        <v>13653.3</v>
      </c>
      <c r="AA28">
        <v>12631.4</v>
      </c>
      <c r="AB28">
        <v>14605.8</v>
      </c>
      <c r="AC28" s="2">
        <f>(Table2[[#This Row],[Close Price]]/Table2[[#This Row],[Day Low]])-1</f>
        <v>2.2861798936824496E-2</v>
      </c>
      <c r="AD28" s="2">
        <f>(Table2[[#This Row],[Day High]]/Table2[[#This Row],[Close Price]])-1</f>
        <v>9.9230589523915391E-3</v>
      </c>
      <c r="AE28" s="2">
        <f>(Table2[[#This Row],[Close Price]]/Table2[[#This Row],[Current Week Low]])-1</f>
        <v>3.3571100590591874E-2</v>
      </c>
      <c r="AF28" s="2">
        <f>(Table2[[#This Row],[Current Week High]]/Table2[[#This Row],[Close Price]])-1</f>
        <v>4.5793136199824502E-2</v>
      </c>
      <c r="AG28" s="2">
        <f>(Table2[[#This Row],[Close Price]]/Table2[[#This Row],[Current Month Low]])-1</f>
        <v>3.3571100590591874E-2</v>
      </c>
      <c r="AH28" s="2">
        <f>(Table2[[#This Row],[Current Month High]]/Table2[[#This Row],[Close Price]])-1</f>
        <v>0.11875117288182313</v>
      </c>
      <c r="AI28">
        <v>11.875117288182301</v>
      </c>
      <c r="AJ28">
        <v>232.31617707407599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0.32</v>
      </c>
      <c r="AM28" t="s">
        <v>10189</v>
      </c>
      <c r="AN28">
        <v>-8.1300000000000008</v>
      </c>
      <c r="AO28" t="s">
        <v>10190</v>
      </c>
      <c r="AP28">
        <v>0.16849180596645999</v>
      </c>
      <c r="AQ28">
        <f>(Table2[[#This Row],[Sharpe Ratio]]-AVERAGE(Table2[Sharpe Ratio]))/_xlfn.STDEV.P(Table2[Sharpe Ratio])</f>
        <v>1.3242024489245818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2.6183201061076322</v>
      </c>
      <c r="AS28">
        <f>_xlfn.RANK.AVG(Table2[[#This Row],[1Y Return vs Nifty Z-Score]],Table2[1Y Return vs Nifty Z-Score])</f>
        <v>28</v>
      </c>
      <c r="AT28">
        <f>_xlfn.RANK.AVG(Table2[[#This Row],[6M Return vs Nifty Z-Score]],Table2[6M Return vs Nifty Z-Score])</f>
        <v>75</v>
      </c>
      <c r="AU28">
        <f>_xlfn.RANK.AVG(Table2[[#This Row],[Sharpe Ratio Z-Score]],Table2[Sharpe Ratio Z-Score])</f>
        <v>71</v>
      </c>
      <c r="AV28">
        <f>(Table2[[#This Row],[Rank 1Y]]+Table2[[#This Row],[Rank 6M]]+Table2[[#This Row],[Rank Sharpe]])/3</f>
        <v>58</v>
      </c>
    </row>
    <row r="29" spans="1:48" x14ac:dyDescent="0.3">
      <c r="A29" t="s">
        <v>832</v>
      </c>
      <c r="B29" t="s">
        <v>833</v>
      </c>
      <c r="C29" t="s">
        <v>10154</v>
      </c>
      <c r="D29" t="s">
        <v>163</v>
      </c>
      <c r="E29">
        <v>18886.82772465</v>
      </c>
      <c r="F29">
        <v>789.9</v>
      </c>
      <c r="G29">
        <v>144.28806491070901</v>
      </c>
      <c r="H29">
        <f>(Table2[[#This Row],[1Y Return vs Nifty]]-AVERAGE(Table2[1Y Return vs Nifty]))/_xlfn.STDEV.P(Table2[1Y Return vs Nifty])</f>
        <v>1.3043742424712348</v>
      </c>
      <c r="I29">
        <v>-10.3175159874336</v>
      </c>
      <c r="J29">
        <f>(Table2[[#This Row],[1M Return vs Nifty]]-AVERAGE(Table2[1M Return vs Nifty]))/_xlfn.STDEV.P(Table2[1M Return vs Nifty])</f>
        <v>-0.93095158606823736</v>
      </c>
      <c r="K29">
        <v>67.376227940879005</v>
      </c>
      <c r="L29">
        <f>(Table2[[#This Row],[6M Return vs Nifty]]-AVERAGE(Table2[6M Return vs Nifty]))/_xlfn.STDEV.P(Table2[6M Return vs Nifty])</f>
        <v>1.9620930056573831</v>
      </c>
      <c r="M29">
        <v>-9.69448251920657</v>
      </c>
      <c r="N29">
        <f>(Table2[[#This Row],[1W Return vs Nifty]]-AVERAGE(Table2[1W Return vs Nifty]))/_xlfn.STDEV.P(Table2[1W Return vs Nifty])</f>
        <v>-2.1374438400921565</v>
      </c>
      <c r="O29">
        <v>851.24</v>
      </c>
      <c r="P29">
        <v>826.48645910584401</v>
      </c>
      <c r="Q29">
        <v>629.86373008285102</v>
      </c>
      <c r="R29">
        <v>22.8726773812073</v>
      </c>
      <c r="S29" s="2">
        <f>(Table2[[#This Row],[Close Price]]-Table2[[#This Row],[20D EMA]])/Table2[[#This Row],[20D EMA]]</f>
        <v>-7.2059583666181135E-2</v>
      </c>
      <c r="T29" s="2">
        <f>(Table2[[#This Row],[Close Price]]-Table2[[#This Row],[50D EMA]])/Table2[[#This Row],[50D EMA]]</f>
        <v>-4.4267463432402808E-2</v>
      </c>
      <c r="U29" s="2">
        <f>(Table2[[#This Row],[Close Price]]-Table2[[#This Row],[200D EMA]])/Table2[[#This Row],[200D EMA]]</f>
        <v>0.25408078330863426</v>
      </c>
      <c r="V29">
        <v>1.0471291920721999</v>
      </c>
      <c r="W29">
        <v>765.3</v>
      </c>
      <c r="X29">
        <v>791.7</v>
      </c>
      <c r="Y29">
        <v>784.4</v>
      </c>
      <c r="Z29">
        <v>846.7</v>
      </c>
      <c r="AA29">
        <v>784.4</v>
      </c>
      <c r="AB29">
        <v>980</v>
      </c>
      <c r="AC29" s="2">
        <f>(Table2[[#This Row],[Close Price]]/Table2[[#This Row],[Day Low]])-1</f>
        <v>3.2144257154057332E-2</v>
      </c>
      <c r="AD29" s="2">
        <f>(Table2[[#This Row],[Day High]]/Table2[[#This Row],[Close Price]])-1</f>
        <v>2.2787694644892387E-3</v>
      </c>
      <c r="AE29" s="2">
        <f>(Table2[[#This Row],[Close Price]]/Table2[[#This Row],[Current Week Low]])-1</f>
        <v>7.0117287098419023E-3</v>
      </c>
      <c r="AF29" s="2">
        <f>(Table2[[#This Row],[Current Week High]]/Table2[[#This Row],[Close Price]])-1</f>
        <v>7.1907836434991879E-2</v>
      </c>
      <c r="AG29" s="2">
        <f>(Table2[[#This Row],[Close Price]]/Table2[[#This Row],[Current Month Low]])-1</f>
        <v>7.0117287098419023E-3</v>
      </c>
      <c r="AH29" s="2">
        <f>(Table2[[#This Row],[Current Month High]]/Table2[[#This Row],[Close Price]])-1</f>
        <v>0.24066337511077363</v>
      </c>
      <c r="AI29">
        <v>24.0663375110773</v>
      </c>
      <c r="AJ29">
        <v>190.297684674751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-0.09</v>
      </c>
      <c r="AM29" t="s">
        <v>10190</v>
      </c>
      <c r="AN29">
        <v>-12.68</v>
      </c>
      <c r="AO29" t="s">
        <v>10190</v>
      </c>
      <c r="AP29">
        <v>0.165572894727118</v>
      </c>
      <c r="AQ29">
        <f>(Table2[[#This Row],[Sharpe Ratio]]-AVERAGE(Table2[Sharpe Ratio]))/_xlfn.STDEV.P(Table2[Sharpe Ratio])</f>
        <v>1.2907608858832251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1.4888327078514494</v>
      </c>
      <c r="AS29">
        <f>_xlfn.RANK.AVG(Table2[[#This Row],[1Y Return vs Nifty Z-Score]],Table2[1Y Return vs Nifty Z-Score])</f>
        <v>65</v>
      </c>
      <c r="AT29">
        <f>_xlfn.RANK.AVG(Table2[[#This Row],[6M Return vs Nifty Z-Score]],Table2[6M Return vs Nifty Z-Score])</f>
        <v>33</v>
      </c>
      <c r="AU29">
        <f>_xlfn.RANK.AVG(Table2[[#This Row],[Sharpe Ratio Z-Score]],Table2[Sharpe Ratio Z-Score])</f>
        <v>76</v>
      </c>
      <c r="AV29">
        <f>(Table2[[#This Row],[Rank 1Y]]+Table2[[#This Row],[Rank 6M]]+Table2[[#This Row],[Rank Sharpe]])/3</f>
        <v>58</v>
      </c>
    </row>
    <row r="30" spans="1:48" x14ac:dyDescent="0.3">
      <c r="A30" t="s">
        <v>1078</v>
      </c>
      <c r="B30" t="s">
        <v>1079</v>
      </c>
      <c r="C30" t="s">
        <v>10154</v>
      </c>
      <c r="D30" t="s">
        <v>127</v>
      </c>
      <c r="E30">
        <v>11642.539854000001</v>
      </c>
      <c r="F30">
        <v>1392.6</v>
      </c>
      <c r="G30">
        <v>98.869806060123295</v>
      </c>
      <c r="H30">
        <f>(Table2[[#This Row],[1Y Return vs Nifty]]-AVERAGE(Table2[1Y Return vs Nifty]))/_xlfn.STDEV.P(Table2[1Y Return vs Nifty])</f>
        <v>0.72237475336730483</v>
      </c>
      <c r="I30">
        <v>13.9485202014128</v>
      </c>
      <c r="J30">
        <f>(Table2[[#This Row],[1M Return vs Nifty]]-AVERAGE(Table2[1M Return vs Nifty]))/_xlfn.STDEV.P(Table2[1M Return vs Nifty])</f>
        <v>1.3451162817109166</v>
      </c>
      <c r="K30">
        <v>69.016879630555707</v>
      </c>
      <c r="L30">
        <f>(Table2[[#This Row],[6M Return vs Nifty]]-AVERAGE(Table2[6M Return vs Nifty]))/_xlfn.STDEV.P(Table2[6M Return vs Nifty])</f>
        <v>2.0152526986130623</v>
      </c>
      <c r="M30">
        <v>-2.12700565265312</v>
      </c>
      <c r="N30">
        <f>(Table2[[#This Row],[1W Return vs Nifty]]-AVERAGE(Table2[1W Return vs Nifty]))/_xlfn.STDEV.P(Table2[1W Return vs Nifty])</f>
        <v>-0.17856008374533269</v>
      </c>
      <c r="O30">
        <v>1286.74</v>
      </c>
      <c r="P30">
        <v>1158.2178417186699</v>
      </c>
      <c r="Q30">
        <v>909.865751099352</v>
      </c>
      <c r="R30">
        <v>66.591130152751703</v>
      </c>
      <c r="S30" s="2">
        <f>(Table2[[#This Row],[Close Price]]-Table2[[#This Row],[20D EMA]])/Table2[[#This Row],[20D EMA]]</f>
        <v>8.2269922439653614E-2</v>
      </c>
      <c r="T30" s="2">
        <f>(Table2[[#This Row],[Close Price]]-Table2[[#This Row],[50D EMA]])/Table2[[#This Row],[50D EMA]]</f>
        <v>0.20236448605689952</v>
      </c>
      <c r="U30" s="2">
        <f>(Table2[[#This Row],[Close Price]]-Table2[[#This Row],[200D EMA]])/Table2[[#This Row],[200D EMA]]</f>
        <v>0.53055546746031568</v>
      </c>
      <c r="V30">
        <v>1.1215649404369601</v>
      </c>
      <c r="W30">
        <v>1350.05</v>
      </c>
      <c r="X30">
        <v>1379.95</v>
      </c>
      <c r="Y30">
        <v>1332</v>
      </c>
      <c r="Z30">
        <v>1408</v>
      </c>
      <c r="AA30">
        <v>1180</v>
      </c>
      <c r="AB30">
        <v>1486.35</v>
      </c>
      <c r="AC30" s="2">
        <f>(Table2[[#This Row],[Close Price]]/Table2[[#This Row],[Day Low]])-1</f>
        <v>3.1517351209214395E-2</v>
      </c>
      <c r="AD30" s="2">
        <f>(Table2[[#This Row],[Day High]]/Table2[[#This Row],[Close Price]])-1</f>
        <v>-9.0837282780409367E-3</v>
      </c>
      <c r="AE30" s="2">
        <f>(Table2[[#This Row],[Close Price]]/Table2[[#This Row],[Current Week Low]])-1</f>
        <v>4.5495495495495364E-2</v>
      </c>
      <c r="AF30" s="2">
        <f>(Table2[[#This Row],[Current Week High]]/Table2[[#This Row],[Close Price]])-1</f>
        <v>1.1058451816745807E-2</v>
      </c>
      <c r="AG30" s="2">
        <f>(Table2[[#This Row],[Close Price]]/Table2[[#This Row],[Current Month Low]])-1</f>
        <v>0.18016949152542372</v>
      </c>
      <c r="AH30" s="2">
        <f>(Table2[[#This Row],[Current Month High]]/Table2[[#This Row],[Close Price]])-1</f>
        <v>6.7320120637656133E-2</v>
      </c>
      <c r="AI30">
        <v>6.7320120637656098</v>
      </c>
      <c r="AJ30">
        <v>142.19130434782599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0.09</v>
      </c>
      <c r="AM30" t="s">
        <v>10189</v>
      </c>
      <c r="AN30">
        <v>7.92</v>
      </c>
      <c r="AO30" t="s">
        <v>10189</v>
      </c>
      <c r="AP30">
        <v>0.21105990392447799</v>
      </c>
      <c r="AQ30">
        <f>(Table2[[#This Row],[Sharpe Ratio]]-AVERAGE(Table2[Sharpe Ratio]))/_xlfn.STDEV.P(Table2[Sharpe Ratio])</f>
        <v>1.8118992696523737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5.7160829195983256</v>
      </c>
      <c r="AS30">
        <f>_xlfn.RANK.AVG(Table2[[#This Row],[1Y Return vs Nifty Z-Score]],Table2[1Y Return vs Nifty Z-Score])</f>
        <v>115</v>
      </c>
      <c r="AT30">
        <f>_xlfn.RANK.AVG(Table2[[#This Row],[6M Return vs Nifty Z-Score]],Table2[6M Return vs Nifty Z-Score])</f>
        <v>32</v>
      </c>
      <c r="AU30">
        <f>_xlfn.RANK.AVG(Table2[[#This Row],[Sharpe Ratio Z-Score]],Table2[Sharpe Ratio Z-Score])</f>
        <v>27</v>
      </c>
      <c r="AV30">
        <f>(Table2[[#This Row],[Rank 1Y]]+Table2[[#This Row],[Rank 6M]]+Table2[[#This Row],[Rank Sharpe]])/3</f>
        <v>58</v>
      </c>
    </row>
    <row r="31" spans="1:48" x14ac:dyDescent="0.3">
      <c r="A31" t="s">
        <v>584</v>
      </c>
      <c r="B31" t="s">
        <v>585</v>
      </c>
      <c r="C31" t="s">
        <v>10148</v>
      </c>
      <c r="D31" t="s">
        <v>46</v>
      </c>
      <c r="E31">
        <v>32142.6</v>
      </c>
      <c r="F31">
        <v>178.57</v>
      </c>
      <c r="G31">
        <v>303.16080293656501</v>
      </c>
      <c r="H31">
        <f>(Table2[[#This Row],[1Y Return vs Nifty]]-AVERAGE(Table2[1Y Return vs Nifty]))/_xlfn.STDEV.P(Table2[1Y Return vs Nifty])</f>
        <v>3.340204208295614</v>
      </c>
      <c r="I31">
        <v>9.7346965848734293</v>
      </c>
      <c r="J31">
        <f>(Table2[[#This Row],[1M Return vs Nifty]]-AVERAGE(Table2[1M Return vs Nifty]))/_xlfn.STDEV.P(Table2[1M Return vs Nifty])</f>
        <v>0.94987461721102695</v>
      </c>
      <c r="K31">
        <v>89.226425109972695</v>
      </c>
      <c r="L31">
        <f>(Table2[[#This Row],[6M Return vs Nifty]]-AVERAGE(Table2[6M Return vs Nifty]))/_xlfn.STDEV.P(Table2[6M Return vs Nifty])</f>
        <v>2.6700737305356563</v>
      </c>
      <c r="M31">
        <v>-3.54854098206477</v>
      </c>
      <c r="N31">
        <f>(Table2[[#This Row],[1W Return vs Nifty]]-AVERAGE(Table2[1W Return vs Nifty]))/_xlfn.STDEV.P(Table2[1W Return vs Nifty])</f>
        <v>-0.54653246277763867</v>
      </c>
      <c r="O31">
        <v>176.04</v>
      </c>
      <c r="P31">
        <v>160.602241962395</v>
      </c>
      <c r="Q31">
        <v>120.745982195127</v>
      </c>
      <c r="R31">
        <v>46.7353327349959</v>
      </c>
      <c r="S31" s="2">
        <f>(Table2[[#This Row],[Close Price]]-Table2[[#This Row],[20D EMA]])/Table2[[#This Row],[20D EMA]]</f>
        <v>1.4371733696887079E-2</v>
      </c>
      <c r="T31" s="2">
        <f>(Table2[[#This Row],[Close Price]]-Table2[[#This Row],[50D EMA]])/Table2[[#This Row],[50D EMA]]</f>
        <v>0.11187737990489661</v>
      </c>
      <c r="U31" s="2">
        <f>(Table2[[#This Row],[Close Price]]-Table2[[#This Row],[200D EMA]])/Table2[[#This Row],[200D EMA]]</f>
        <v>0.47888978791384268</v>
      </c>
      <c r="V31">
        <v>1.7003941307272401</v>
      </c>
      <c r="W31">
        <v>173.46</v>
      </c>
      <c r="X31">
        <v>181.44</v>
      </c>
      <c r="Y31">
        <v>176.4</v>
      </c>
      <c r="Z31">
        <v>193.9</v>
      </c>
      <c r="AA31">
        <v>155.80000000000001</v>
      </c>
      <c r="AB31">
        <v>198.3</v>
      </c>
      <c r="AC31" s="2">
        <f>(Table2[[#This Row],[Close Price]]/Table2[[#This Row],[Day Low]])-1</f>
        <v>2.9459241323648078E-2</v>
      </c>
      <c r="AD31" s="2">
        <f>(Table2[[#This Row],[Day High]]/Table2[[#This Row],[Close Price]])-1</f>
        <v>1.6072128577028666E-2</v>
      </c>
      <c r="AE31" s="2">
        <f>(Table2[[#This Row],[Close Price]]/Table2[[#This Row],[Current Week Low]])-1</f>
        <v>1.2301587301587258E-2</v>
      </c>
      <c r="AF31" s="2">
        <f>(Table2[[#This Row],[Current Week High]]/Table2[[#This Row],[Close Price]])-1</f>
        <v>8.5848686789494311E-2</v>
      </c>
      <c r="AG31" s="2">
        <f>(Table2[[#This Row],[Close Price]]/Table2[[#This Row],[Current Month Low]])-1</f>
        <v>0.14614890885750942</v>
      </c>
      <c r="AH31" s="2">
        <f>(Table2[[#This Row],[Current Month High]]/Table2[[#This Row],[Close Price]])-1</f>
        <v>0.11048888391107137</v>
      </c>
      <c r="AI31">
        <v>11.0488883911071</v>
      </c>
      <c r="AJ31">
        <v>333.94896719319502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7.0000000000000007E-2</v>
      </c>
      <c r="AM31" t="s">
        <v>10189</v>
      </c>
      <c r="AN31">
        <v>14.03</v>
      </c>
      <c r="AO31" t="s">
        <v>10189</v>
      </c>
      <c r="AP31">
        <v>0.11736631222634999</v>
      </c>
      <c r="AQ31">
        <f>(Table2[[#This Row],[Sharpe Ratio]]-AVERAGE(Table2[Sharpe Ratio]))/_xlfn.STDEV.P(Table2[Sharpe Ratio])</f>
        <v>0.73846472628119009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7.1520848195458484</v>
      </c>
      <c r="AS31">
        <f>_xlfn.RANK.AVG(Table2[[#This Row],[1Y Return vs Nifty Z-Score]],Table2[1Y Return vs Nifty Z-Score])</f>
        <v>8</v>
      </c>
      <c r="AT31">
        <f>_xlfn.RANK.AVG(Table2[[#This Row],[6M Return vs Nifty Z-Score]],Table2[6M Return vs Nifty Z-Score])</f>
        <v>11</v>
      </c>
      <c r="AU31">
        <f>_xlfn.RANK.AVG(Table2[[#This Row],[Sharpe Ratio Z-Score]],Table2[Sharpe Ratio Z-Score])</f>
        <v>166</v>
      </c>
      <c r="AV31">
        <f>(Table2[[#This Row],[Rank 1Y]]+Table2[[#This Row],[Rank 6M]]+Table2[[#This Row],[Rank Sharpe]])/3</f>
        <v>61.666666666666664</v>
      </c>
    </row>
    <row r="32" spans="1:48" x14ac:dyDescent="0.3">
      <c r="A32" t="s">
        <v>339</v>
      </c>
      <c r="B32" t="s">
        <v>340</v>
      </c>
      <c r="C32" t="s">
        <v>10158</v>
      </c>
      <c r="D32" t="s">
        <v>135</v>
      </c>
      <c r="E32">
        <v>73194.472925640002</v>
      </c>
      <c r="F32">
        <v>4095.3</v>
      </c>
      <c r="G32">
        <v>122.185842197837</v>
      </c>
      <c r="H32">
        <f>(Table2[[#This Row],[1Y Return vs Nifty]]-AVERAGE(Table2[1Y Return vs Nifty]))/_xlfn.STDEV.P(Table2[1Y Return vs Nifty])</f>
        <v>1.0211515330919454</v>
      </c>
      <c r="I32">
        <v>8.9449209257115392</v>
      </c>
      <c r="J32">
        <f>(Table2[[#This Row],[1M Return vs Nifty]]-AVERAGE(Table2[1M Return vs Nifty]))/_xlfn.STDEV.P(Table2[1M Return vs Nifty])</f>
        <v>0.87579647001866778</v>
      </c>
      <c r="K32">
        <v>49.029867113075397</v>
      </c>
      <c r="L32">
        <f>(Table2[[#This Row],[6M Return vs Nifty]]-AVERAGE(Table2[6M Return vs Nifty]))/_xlfn.STDEV.P(Table2[6M Return vs Nifty])</f>
        <v>1.3676420843577328</v>
      </c>
      <c r="M32">
        <v>2.45793134282368E-3</v>
      </c>
      <c r="N32">
        <f>(Table2[[#This Row],[1W Return vs Nifty]]-AVERAGE(Table2[1W Return vs Nifty]))/_xlfn.STDEV.P(Table2[1W Return vs Nifty])</f>
        <v>0.3726634875956345</v>
      </c>
      <c r="O32">
        <v>3794.63</v>
      </c>
      <c r="P32">
        <v>3514.2904186722199</v>
      </c>
      <c r="Q32">
        <v>2807.1947504252698</v>
      </c>
      <c r="R32">
        <v>77.069327816156999</v>
      </c>
      <c r="S32" s="2">
        <f>(Table2[[#This Row],[Close Price]]-Table2[[#This Row],[20D EMA]])/Table2[[#This Row],[20D EMA]]</f>
        <v>7.9235656704342738E-2</v>
      </c>
      <c r="T32" s="2">
        <f>(Table2[[#This Row],[Close Price]]-Table2[[#This Row],[50D EMA]])/Table2[[#This Row],[50D EMA]]</f>
        <v>0.16532770833074723</v>
      </c>
      <c r="U32" s="2">
        <f>(Table2[[#This Row],[Close Price]]-Table2[[#This Row],[200D EMA]])/Table2[[#This Row],[200D EMA]]</f>
        <v>0.45885852749603201</v>
      </c>
      <c r="V32">
        <v>0.57552868441490002</v>
      </c>
      <c r="W32">
        <v>3990.3</v>
      </c>
      <c r="X32">
        <v>4086</v>
      </c>
      <c r="Y32">
        <v>3811.05</v>
      </c>
      <c r="Z32">
        <v>4137</v>
      </c>
      <c r="AA32">
        <v>3519</v>
      </c>
      <c r="AB32">
        <v>4137</v>
      </c>
      <c r="AC32" s="2">
        <f>(Table2[[#This Row],[Close Price]]/Table2[[#This Row],[Day Low]])-1</f>
        <v>2.6313810991654751E-2</v>
      </c>
      <c r="AD32" s="2">
        <f>(Table2[[#This Row],[Day High]]/Table2[[#This Row],[Close Price]])-1</f>
        <v>-2.2708959050619093E-3</v>
      </c>
      <c r="AE32" s="2">
        <f>(Table2[[#This Row],[Close Price]]/Table2[[#This Row],[Current Week Low]])-1</f>
        <v>7.4585744086275385E-2</v>
      </c>
      <c r="AF32" s="2">
        <f>(Table2[[#This Row],[Current Week High]]/Table2[[#This Row],[Close Price]])-1</f>
        <v>1.0182404219471142E-2</v>
      </c>
      <c r="AG32" s="2">
        <f>(Table2[[#This Row],[Close Price]]/Table2[[#This Row],[Current Month Low]])-1</f>
        <v>0.163768115942029</v>
      </c>
      <c r="AH32" s="2">
        <f>(Table2[[#This Row],[Current Month High]]/Table2[[#This Row],[Close Price]])-1</f>
        <v>1.0182404219471142E-2</v>
      </c>
      <c r="AI32">
        <v>1.01824042194711</v>
      </c>
      <c r="AJ32">
        <v>155.14298174568501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0.15</v>
      </c>
      <c r="AM32" t="s">
        <v>10189</v>
      </c>
      <c r="AN32">
        <v>14.67</v>
      </c>
      <c r="AO32" t="s">
        <v>10189</v>
      </c>
      <c r="AP32">
        <v>0.19882556000881901</v>
      </c>
      <c r="AQ32">
        <f>(Table2[[#This Row],[Sharpe Ratio]]-AVERAGE(Table2[Sharpe Ratio]))/_xlfn.STDEV.P(Table2[Sharpe Ratio])</f>
        <v>1.6717320806639959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5.3089856557279766</v>
      </c>
      <c r="AS32">
        <f>_xlfn.RANK.AVG(Table2[[#This Row],[1Y Return vs Nifty Z-Score]],Table2[1Y Return vs Nifty Z-Score])</f>
        <v>88</v>
      </c>
      <c r="AT32">
        <f>_xlfn.RANK.AVG(Table2[[#This Row],[6M Return vs Nifty Z-Score]],Table2[6M Return vs Nifty Z-Score])</f>
        <v>64</v>
      </c>
      <c r="AU32">
        <f>_xlfn.RANK.AVG(Table2[[#This Row],[Sharpe Ratio Z-Score]],Table2[Sharpe Ratio Z-Score])</f>
        <v>34</v>
      </c>
      <c r="AV32">
        <f>(Table2[[#This Row],[Rank 1Y]]+Table2[[#This Row],[Rank 6M]]+Table2[[#This Row],[Rank Sharpe]])/3</f>
        <v>62</v>
      </c>
    </row>
    <row r="33" spans="1:48" x14ac:dyDescent="0.3">
      <c r="A33" t="s">
        <v>1166</v>
      </c>
      <c r="B33" t="s">
        <v>1167</v>
      </c>
      <c r="C33" t="s">
        <v>10158</v>
      </c>
      <c r="D33" t="s">
        <v>135</v>
      </c>
      <c r="E33">
        <v>10129.848837489901</v>
      </c>
      <c r="F33">
        <v>427.15</v>
      </c>
      <c r="G33">
        <v>314.78213188051302</v>
      </c>
      <c r="H33">
        <f>(Table2[[#This Row],[1Y Return vs Nifty]]-AVERAGE(Table2[1Y Return vs Nifty]))/_xlfn.STDEV.P(Table2[1Y Return vs Nifty])</f>
        <v>3.4891224556977654</v>
      </c>
      <c r="I33">
        <v>-4.2424415369428301</v>
      </c>
      <c r="J33">
        <f>(Table2[[#This Row],[1M Return vs Nifty]]-AVERAGE(Table2[1M Return vs Nifty]))/_xlfn.STDEV.P(Table2[1M Return vs Nifty])</f>
        <v>-0.36113121476739468</v>
      </c>
      <c r="K33">
        <v>70.444750463472403</v>
      </c>
      <c r="L33">
        <f>(Table2[[#This Row],[6M Return vs Nifty]]-AVERAGE(Table2[6M Return vs Nifty]))/_xlfn.STDEV.P(Table2[6M Return vs Nifty])</f>
        <v>2.0615179574341953</v>
      </c>
      <c r="M33">
        <v>-5.0976126001019004</v>
      </c>
      <c r="N33">
        <f>(Table2[[#This Row],[1W Return vs Nifty]]-AVERAGE(Table2[1W Return vs Nifty]))/_xlfn.STDEV.P(Table2[1W Return vs Nifty])</f>
        <v>-0.94751832418177717</v>
      </c>
      <c r="O33">
        <v>467.25</v>
      </c>
      <c r="P33">
        <v>434.24631533634101</v>
      </c>
      <c r="Q33">
        <v>300.22644718742299</v>
      </c>
      <c r="R33">
        <v>28.467790074999801</v>
      </c>
      <c r="S33" s="2">
        <f>(Table2[[#This Row],[Close Price]]-Table2[[#This Row],[20D EMA]])/Table2[[#This Row],[20D EMA]]</f>
        <v>-8.5821294810058901E-2</v>
      </c>
      <c r="T33" s="2">
        <f>(Table2[[#This Row],[Close Price]]-Table2[[#This Row],[50D EMA]])/Table2[[#This Row],[50D EMA]]</f>
        <v>-1.634168232572027E-2</v>
      </c>
      <c r="U33" s="2">
        <f>(Table2[[#This Row],[Close Price]]-Table2[[#This Row],[200D EMA]])/Table2[[#This Row],[200D EMA]]</f>
        <v>0.42275940045129384</v>
      </c>
      <c r="V33">
        <v>0.63039522241347901</v>
      </c>
      <c r="W33">
        <v>410.05</v>
      </c>
      <c r="X33">
        <v>420</v>
      </c>
      <c r="Y33">
        <v>427.15</v>
      </c>
      <c r="Z33">
        <v>460.95</v>
      </c>
      <c r="AA33">
        <v>427.15</v>
      </c>
      <c r="AB33">
        <v>569.6</v>
      </c>
      <c r="AC33" s="2">
        <f>(Table2[[#This Row],[Close Price]]/Table2[[#This Row],[Day Low]])-1</f>
        <v>4.1702231435190695E-2</v>
      </c>
      <c r="AD33" s="2">
        <f>(Table2[[#This Row],[Day High]]/Table2[[#This Row],[Close Price]])-1</f>
        <v>-1.6738850520894299E-2</v>
      </c>
      <c r="AE33" s="2">
        <f>(Table2[[#This Row],[Close Price]]/Table2[[#This Row],[Current Week Low]])-1</f>
        <v>0</v>
      </c>
      <c r="AF33" s="2">
        <f>(Table2[[#This Row],[Current Week High]]/Table2[[#This Row],[Close Price]])-1</f>
        <v>7.9129111553318587E-2</v>
      </c>
      <c r="AG33" s="2">
        <f>(Table2[[#This Row],[Close Price]]/Table2[[#This Row],[Current Month Low]])-1</f>
        <v>0</v>
      </c>
      <c r="AH33" s="2">
        <f>(Table2[[#This Row],[Current Month High]]/Table2[[#This Row],[Close Price]])-1</f>
        <v>0.33348940653166337</v>
      </c>
      <c r="AI33">
        <v>33.348940653166302</v>
      </c>
      <c r="AJ33">
        <v>353.20954907161803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-0.11</v>
      </c>
      <c r="AM33" t="s">
        <v>10190</v>
      </c>
      <c r="AN33">
        <v>-17.89</v>
      </c>
      <c r="AO33" t="s">
        <v>10190</v>
      </c>
      <c r="AP33">
        <v>0.123674846487</v>
      </c>
      <c r="AQ33">
        <f>(Table2[[#This Row],[Sharpe Ratio]]-AVERAGE(Table2[Sharpe Ratio]))/_xlfn.STDEV.P(Table2[Sharpe Ratio])</f>
        <v>0.81074073225650167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5.0527316064392913</v>
      </c>
      <c r="AS33">
        <f>_xlfn.RANK.AVG(Table2[[#This Row],[1Y Return vs Nifty Z-Score]],Table2[1Y Return vs Nifty Z-Score])</f>
        <v>7</v>
      </c>
      <c r="AT33">
        <f>_xlfn.RANK.AVG(Table2[[#This Row],[6M Return vs Nifty Z-Score]],Table2[6M Return vs Nifty Z-Score])</f>
        <v>28</v>
      </c>
      <c r="AU33">
        <f>_xlfn.RANK.AVG(Table2[[#This Row],[Sharpe Ratio Z-Score]],Table2[Sharpe Ratio Z-Score])</f>
        <v>159</v>
      </c>
      <c r="AV33">
        <f>(Table2[[#This Row],[Rank 1Y]]+Table2[[#This Row],[Rank 6M]]+Table2[[#This Row],[Rank Sharpe]])/3</f>
        <v>64.666666666666671</v>
      </c>
    </row>
    <row r="34" spans="1:48" x14ac:dyDescent="0.3">
      <c r="A34" t="s">
        <v>1058</v>
      </c>
      <c r="B34" t="s">
        <v>1059</v>
      </c>
      <c r="C34" t="s">
        <v>10151</v>
      </c>
      <c r="D34" t="s">
        <v>130</v>
      </c>
      <c r="E34">
        <v>11837.310048039901</v>
      </c>
      <c r="F34">
        <v>815.8</v>
      </c>
      <c r="G34">
        <v>121.25943119270801</v>
      </c>
      <c r="H34">
        <f>(Table2[[#This Row],[1Y Return vs Nifty]]-AVERAGE(Table2[1Y Return vs Nifty]))/_xlfn.STDEV.P(Table2[1Y Return vs Nifty])</f>
        <v>1.0092803001268271</v>
      </c>
      <c r="I34">
        <v>24.9823519057821</v>
      </c>
      <c r="J34">
        <f>(Table2[[#This Row],[1M Return vs Nifty]]-AVERAGE(Table2[1M Return vs Nifty]))/_xlfn.STDEV.P(Table2[1M Return vs Nifty])</f>
        <v>2.3800504425831028</v>
      </c>
      <c r="K34">
        <v>61.695808771624499</v>
      </c>
      <c r="L34">
        <f>(Table2[[#This Row],[6M Return vs Nifty]]-AVERAGE(Table2[6M Return vs Nifty]))/_xlfn.STDEV.P(Table2[6M Return vs Nifty])</f>
        <v>1.7780384980509398</v>
      </c>
      <c r="M34">
        <v>12.2809436671208</v>
      </c>
      <c r="N34">
        <f>(Table2[[#This Row],[1W Return vs Nifty]]-AVERAGE(Table2[1W Return vs Nifty]))/_xlfn.STDEV.P(Table2[1W Return vs Nifty])</f>
        <v>3.5510182661423206</v>
      </c>
      <c r="O34">
        <v>741.98</v>
      </c>
      <c r="P34">
        <v>661.58253104679898</v>
      </c>
      <c r="Q34">
        <v>517.78361848490704</v>
      </c>
      <c r="R34">
        <v>68.055137372564403</v>
      </c>
      <c r="S34" s="2">
        <f>(Table2[[#This Row],[Close Price]]-Table2[[#This Row],[20D EMA]])/Table2[[#This Row],[20D EMA]]</f>
        <v>9.9490552305991992E-2</v>
      </c>
      <c r="T34" s="2">
        <f>(Table2[[#This Row],[Close Price]]-Table2[[#This Row],[50D EMA]])/Table2[[#This Row],[50D EMA]]</f>
        <v>0.2331039012006379</v>
      </c>
      <c r="U34" s="2">
        <f>(Table2[[#This Row],[Close Price]]-Table2[[#This Row],[200D EMA]])/Table2[[#This Row],[200D EMA]]</f>
        <v>0.57556162627763752</v>
      </c>
      <c r="V34">
        <v>0.97857584742344295</v>
      </c>
      <c r="W34">
        <v>790.95</v>
      </c>
      <c r="X34">
        <v>811.15</v>
      </c>
      <c r="Y34">
        <v>755</v>
      </c>
      <c r="Z34">
        <v>850</v>
      </c>
      <c r="AA34">
        <v>703.5</v>
      </c>
      <c r="AB34">
        <v>850</v>
      </c>
      <c r="AC34" s="2">
        <f>(Table2[[#This Row],[Close Price]]/Table2[[#This Row],[Day Low]])-1</f>
        <v>3.1417915165307342E-2</v>
      </c>
      <c r="AD34" s="2">
        <f>(Table2[[#This Row],[Day High]]/Table2[[#This Row],[Close Price]])-1</f>
        <v>-5.6999264525618987E-3</v>
      </c>
      <c r="AE34" s="2">
        <f>(Table2[[#This Row],[Close Price]]/Table2[[#This Row],[Current Week Low]])-1</f>
        <v>8.052980132450327E-2</v>
      </c>
      <c r="AF34" s="2">
        <f>(Table2[[#This Row],[Current Week High]]/Table2[[#This Row],[Close Price]])-1</f>
        <v>4.1922039715616588E-2</v>
      </c>
      <c r="AG34" s="2">
        <f>(Table2[[#This Row],[Close Price]]/Table2[[#This Row],[Current Month Low]])-1</f>
        <v>0.1596304193319118</v>
      </c>
      <c r="AH34" s="2">
        <f>(Table2[[#This Row],[Current Month High]]/Table2[[#This Row],[Close Price]])-1</f>
        <v>4.1922039715616588E-2</v>
      </c>
      <c r="AI34">
        <v>4.1922039715616499</v>
      </c>
      <c r="AJ34">
        <v>151.01538461538399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0.51</v>
      </c>
      <c r="AM34" t="s">
        <v>10189</v>
      </c>
      <c r="AN34">
        <v>8.17</v>
      </c>
      <c r="AO34" t="s">
        <v>10189</v>
      </c>
      <c r="AP34">
        <v>0.17116155831969801</v>
      </c>
      <c r="AQ34">
        <f>(Table2[[#This Row],[Sharpe Ratio]]-AVERAGE(Table2[Sharpe Ratio]))/_xlfn.STDEV.P(Table2[Sharpe Ratio])</f>
        <v>1.3547894330103829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10.073176939913573</v>
      </c>
      <c r="AS34">
        <f>_xlfn.RANK.AVG(Table2[[#This Row],[1Y Return vs Nifty Z-Score]],Table2[1Y Return vs Nifty Z-Score])</f>
        <v>92</v>
      </c>
      <c r="AT34">
        <f>_xlfn.RANK.AVG(Table2[[#This Row],[6M Return vs Nifty Z-Score]],Table2[6M Return vs Nifty Z-Score])</f>
        <v>39</v>
      </c>
      <c r="AU34">
        <f>_xlfn.RANK.AVG(Table2[[#This Row],[Sharpe Ratio Z-Score]],Table2[Sharpe Ratio Z-Score])</f>
        <v>67</v>
      </c>
      <c r="AV34">
        <f>(Table2[[#This Row],[Rank 1Y]]+Table2[[#This Row],[Rank 6M]]+Table2[[#This Row],[Rank Sharpe]])/3</f>
        <v>66</v>
      </c>
    </row>
    <row r="35" spans="1:48" x14ac:dyDescent="0.3">
      <c r="A35" t="s">
        <v>169</v>
      </c>
      <c r="B35" t="s">
        <v>170</v>
      </c>
      <c r="C35" t="s">
        <v>10145</v>
      </c>
      <c r="D35" t="s">
        <v>111</v>
      </c>
      <c r="E35">
        <v>160639.83012</v>
      </c>
      <c r="F35">
        <v>610.04999999999995</v>
      </c>
      <c r="G35">
        <v>255.464405201955</v>
      </c>
      <c r="H35">
        <f>(Table2[[#This Row],[1Y Return vs Nifty]]-AVERAGE(Table2[1Y Return vs Nifty]))/_xlfn.STDEV.P(Table2[1Y Return vs Nifty])</f>
        <v>2.7290121499438906</v>
      </c>
      <c r="I35">
        <v>10.214174987904499</v>
      </c>
      <c r="J35">
        <f>(Table2[[#This Row],[1M Return vs Nifty]]-AVERAGE(Table2[1M Return vs Nifty]))/_xlfn.STDEV.P(Table2[1M Return vs Nifty])</f>
        <v>0.9948479856647795</v>
      </c>
      <c r="K35">
        <v>28.2223022913854</v>
      </c>
      <c r="L35">
        <f>(Table2[[#This Row],[6M Return vs Nifty]]-AVERAGE(Table2[6M Return vs Nifty]))/_xlfn.STDEV.P(Table2[6M Return vs Nifty])</f>
        <v>0.69344428598506147</v>
      </c>
      <c r="M35">
        <v>-4.5651422422209</v>
      </c>
      <c r="N35">
        <f>(Table2[[#This Row],[1W Return vs Nifty]]-AVERAGE(Table2[1W Return vs Nifty]))/_xlfn.STDEV.P(Table2[1W Return vs Nifty])</f>
        <v>-0.80968539080350577</v>
      </c>
      <c r="O35">
        <v>585.13</v>
      </c>
      <c r="P35">
        <v>548.39544272133003</v>
      </c>
      <c r="Q35">
        <v>442.77468225497802</v>
      </c>
      <c r="R35">
        <v>57.815456183611602</v>
      </c>
      <c r="S35" s="2">
        <f>(Table2[[#This Row],[Close Price]]-Table2[[#This Row],[20D EMA]])/Table2[[#This Row],[20D EMA]]</f>
        <v>4.258882641464283E-2</v>
      </c>
      <c r="T35" s="2">
        <f>(Table2[[#This Row],[Close Price]]-Table2[[#This Row],[50D EMA]])/Table2[[#This Row],[50D EMA]]</f>
        <v>0.11242718752861702</v>
      </c>
      <c r="U35" s="2">
        <f>(Table2[[#This Row],[Close Price]]-Table2[[#This Row],[200D EMA]])/Table2[[#This Row],[200D EMA]]</f>
        <v>0.37778880421327726</v>
      </c>
      <c r="V35">
        <v>0.76980033590206598</v>
      </c>
      <c r="W35">
        <v>0</v>
      </c>
      <c r="X35">
        <v>0</v>
      </c>
      <c r="Y35">
        <v>598</v>
      </c>
      <c r="Z35">
        <v>644.70000000000005</v>
      </c>
      <c r="AA35">
        <v>526.25</v>
      </c>
      <c r="AB35">
        <v>654</v>
      </c>
      <c r="AC35" s="2" t="e">
        <f>(Table2[[#This Row],[Close Price]]/Table2[[#This Row],[Day Low]])-1</f>
        <v>#DIV/0!</v>
      </c>
      <c r="AD35" s="2">
        <f>(Table2[[#This Row],[Day High]]/Table2[[#This Row],[Close Price]])-1</f>
        <v>-1</v>
      </c>
      <c r="AE35" s="2">
        <f>(Table2[[#This Row],[Close Price]]/Table2[[#This Row],[Current Week Low]])-1</f>
        <v>2.015050167224075E-2</v>
      </c>
      <c r="AF35" s="2">
        <f>(Table2[[#This Row],[Current Week High]]/Table2[[#This Row],[Close Price]])-1</f>
        <v>5.679862306368344E-2</v>
      </c>
      <c r="AG35" s="2">
        <f>(Table2[[#This Row],[Close Price]]/Table2[[#This Row],[Current Month Low]])-1</f>
        <v>0.15923990498812346</v>
      </c>
      <c r="AH35" s="2">
        <f>(Table2[[#This Row],[Current Month High]]/Table2[[#This Row],[Close Price]])-1</f>
        <v>7.2043275141381979E-2</v>
      </c>
      <c r="AI35">
        <v>7.2043275141381899</v>
      </c>
      <c r="AJ35">
        <v>283.31762488218601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0.21</v>
      </c>
      <c r="AM35" t="s">
        <v>10189</v>
      </c>
      <c r="AN35">
        <v>10.79</v>
      </c>
      <c r="AO35" t="s">
        <v>10189</v>
      </c>
      <c r="AP35">
        <v>0.190647160030334</v>
      </c>
      <c r="AQ35">
        <f>(Table2[[#This Row],[Sharpe Ratio]]-AVERAGE(Table2[Sharpe Ratio]))/_xlfn.STDEV.P(Table2[Sharpe Ratio])</f>
        <v>1.5780332813405906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5.1856523121308165</v>
      </c>
      <c r="AS35">
        <f>_xlfn.RANK.AVG(Table2[[#This Row],[1Y Return vs Nifty Z-Score]],Table2[1Y Return vs Nifty Z-Score])</f>
        <v>12</v>
      </c>
      <c r="AT35">
        <f>_xlfn.RANK.AVG(Table2[[#This Row],[6M Return vs Nifty Z-Score]],Table2[6M Return vs Nifty Z-Score])</f>
        <v>148</v>
      </c>
      <c r="AU35">
        <f>_xlfn.RANK.AVG(Table2[[#This Row],[Sharpe Ratio Z-Score]],Table2[Sharpe Ratio Z-Score])</f>
        <v>42</v>
      </c>
      <c r="AV35">
        <f>(Table2[[#This Row],[Rank 1Y]]+Table2[[#This Row],[Rank 6M]]+Table2[[#This Row],[Rank Sharpe]])/3</f>
        <v>67.333333333333329</v>
      </c>
    </row>
    <row r="36" spans="1:48" x14ac:dyDescent="0.3">
      <c r="A36" t="s">
        <v>1408</v>
      </c>
      <c r="B36" t="s">
        <v>1409</v>
      </c>
      <c r="C36" t="s">
        <v>10149</v>
      </c>
      <c r="D36" t="s">
        <v>191</v>
      </c>
      <c r="E36">
        <v>7269.9683685749997</v>
      </c>
      <c r="F36">
        <v>2532.75</v>
      </c>
      <c r="G36">
        <v>182.01785802481299</v>
      </c>
      <c r="H36">
        <f>(Table2[[#This Row],[1Y Return vs Nifty]]-AVERAGE(Table2[1Y Return vs Nifty]))/_xlfn.STDEV.P(Table2[1Y Return vs Nifty])</f>
        <v>1.7878520523239638</v>
      </c>
      <c r="I36">
        <v>41.754662922818497</v>
      </c>
      <c r="J36">
        <f>(Table2[[#This Row],[1M Return vs Nifty]]-AVERAGE(Table2[1M Return vs Nifty]))/_xlfn.STDEV.P(Table2[1M Return vs Nifty])</f>
        <v>3.9532335482697869</v>
      </c>
      <c r="K36">
        <v>70.007359929944798</v>
      </c>
      <c r="L36">
        <f>(Table2[[#This Row],[6M Return vs Nifty]]-AVERAGE(Table2[6M Return vs Nifty]))/_xlfn.STDEV.P(Table2[6M Return vs Nifty])</f>
        <v>2.0473458168083996</v>
      </c>
      <c r="M36">
        <v>-8.8276751513608893</v>
      </c>
      <c r="N36">
        <f>(Table2[[#This Row],[1W Return vs Nifty]]-AVERAGE(Table2[1W Return vs Nifty]))/_xlfn.STDEV.P(Table2[1W Return vs Nifty])</f>
        <v>-1.9130658997697596</v>
      </c>
      <c r="O36">
        <v>2418.4</v>
      </c>
      <c r="P36">
        <v>2057.59825141191</v>
      </c>
      <c r="Q36">
        <v>1516.8600146915901</v>
      </c>
      <c r="R36">
        <v>50.732681504879601</v>
      </c>
      <c r="S36" s="2">
        <f>(Table2[[#This Row],[Close Price]]-Table2[[#This Row],[20D EMA]])/Table2[[#This Row],[20D EMA]]</f>
        <v>4.7283327820046274E-2</v>
      </c>
      <c r="T36" s="2">
        <f>(Table2[[#This Row],[Close Price]]-Table2[[#This Row],[50D EMA]])/Table2[[#This Row],[50D EMA]]</f>
        <v>0.23092542398013996</v>
      </c>
      <c r="U36" s="2">
        <f>(Table2[[#This Row],[Close Price]]-Table2[[#This Row],[200D EMA]])/Table2[[#This Row],[200D EMA]]</f>
        <v>0.66973219378781101</v>
      </c>
      <c r="V36">
        <v>0.99538484895869295</v>
      </c>
      <c r="W36">
        <v>2425.85</v>
      </c>
      <c r="X36">
        <v>2517.4499999999998</v>
      </c>
      <c r="Y36">
        <v>2488.25</v>
      </c>
      <c r="Z36">
        <v>2727</v>
      </c>
      <c r="AA36">
        <v>2145.6999999999998</v>
      </c>
      <c r="AB36">
        <v>2952.1</v>
      </c>
      <c r="AC36" s="2">
        <f>(Table2[[#This Row],[Close Price]]/Table2[[#This Row],[Day Low]])-1</f>
        <v>4.4067028052023005E-2</v>
      </c>
      <c r="AD36" s="2">
        <f>(Table2[[#This Row],[Day High]]/Table2[[#This Row],[Close Price]])-1</f>
        <v>-6.0408646727865278E-3</v>
      </c>
      <c r="AE36" s="2">
        <f>(Table2[[#This Row],[Close Price]]/Table2[[#This Row],[Current Week Low]])-1</f>
        <v>1.7884055058776216E-2</v>
      </c>
      <c r="AF36" s="2">
        <f>(Table2[[#This Row],[Current Week High]]/Table2[[#This Row],[Close Price]])-1</f>
        <v>7.6695291679005129E-2</v>
      </c>
      <c r="AG36" s="2">
        <f>(Table2[[#This Row],[Close Price]]/Table2[[#This Row],[Current Month Low]])-1</f>
        <v>0.18038402386167696</v>
      </c>
      <c r="AH36" s="2">
        <f>(Table2[[#This Row],[Current Month High]]/Table2[[#This Row],[Close Price]])-1</f>
        <v>0.16557101964268095</v>
      </c>
      <c r="AI36">
        <v>16.557101964268</v>
      </c>
      <c r="AJ36">
        <v>214.627329192546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</v>
      </c>
      <c r="AM36" t="s">
        <v>10189</v>
      </c>
      <c r="AN36">
        <v>-0.2</v>
      </c>
      <c r="AO36" t="s">
        <v>10190</v>
      </c>
      <c r="AP36">
        <v>0.13564556628983801</v>
      </c>
      <c r="AQ36">
        <f>(Table2[[#This Row],[Sharpe Ratio]]-AVERAGE(Table2[Sharpe Ratio]))/_xlfn.STDEV.P(Table2[Sharpe Ratio])</f>
        <v>0.94788761618410911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6.8232531338164994</v>
      </c>
      <c r="AS36">
        <f>_xlfn.RANK.AVG(Table2[[#This Row],[1Y Return vs Nifty Z-Score]],Table2[1Y Return vs Nifty Z-Score])</f>
        <v>40</v>
      </c>
      <c r="AT36">
        <f>_xlfn.RANK.AVG(Table2[[#This Row],[6M Return vs Nifty Z-Score]],Table2[6M Return vs Nifty Z-Score])</f>
        <v>29</v>
      </c>
      <c r="AU36">
        <f>_xlfn.RANK.AVG(Table2[[#This Row],[Sharpe Ratio Z-Score]],Table2[Sharpe Ratio Z-Score])</f>
        <v>134</v>
      </c>
      <c r="AV36">
        <f>(Table2[[#This Row],[Rank 1Y]]+Table2[[#This Row],[Rank 6M]]+Table2[[#This Row],[Rank Sharpe]])/3</f>
        <v>67.666666666666671</v>
      </c>
    </row>
    <row r="37" spans="1:48" x14ac:dyDescent="0.3">
      <c r="A37" t="s">
        <v>413</v>
      </c>
      <c r="B37" t="s">
        <v>414</v>
      </c>
      <c r="C37" t="s">
        <v>10151</v>
      </c>
      <c r="D37" t="s">
        <v>103</v>
      </c>
      <c r="E37">
        <v>57547.920542699998</v>
      </c>
      <c r="F37">
        <v>146.44</v>
      </c>
      <c r="G37">
        <v>194.15929840462101</v>
      </c>
      <c r="H37">
        <f>(Table2[[#This Row],[1Y Return vs Nifty]]-AVERAGE(Table2[1Y Return vs Nifty]))/_xlfn.STDEV.P(Table2[1Y Return vs Nifty])</f>
        <v>1.9434351212672367</v>
      </c>
      <c r="I37">
        <v>6.2830101998053198</v>
      </c>
      <c r="J37">
        <f>(Table2[[#This Row],[1M Return vs Nifty]]-AVERAGE(Table2[1M Return vs Nifty]))/_xlfn.STDEV.P(Table2[1M Return vs Nifty])</f>
        <v>0.62611871371017613</v>
      </c>
      <c r="K37">
        <v>30.010915415844</v>
      </c>
      <c r="L37">
        <f>(Table2[[#This Row],[6M Return vs Nifty]]-AVERAGE(Table2[6M Return vs Nifty]))/_xlfn.STDEV.P(Table2[6M Return vs Nifty])</f>
        <v>0.75139816194239761</v>
      </c>
      <c r="M37">
        <v>3.5579037513687202</v>
      </c>
      <c r="N37">
        <f>(Table2[[#This Row],[1W Return vs Nifty]]-AVERAGE(Table2[1W Return vs Nifty]))/_xlfn.STDEV.P(Table2[1W Return vs Nifty])</f>
        <v>1.2930105446447782</v>
      </c>
      <c r="O37">
        <v>142.09</v>
      </c>
      <c r="P37">
        <v>136.89490124334799</v>
      </c>
      <c r="Q37">
        <v>112.900411849191</v>
      </c>
      <c r="R37">
        <v>56.059534830715002</v>
      </c>
      <c r="S37" s="2">
        <f>(Table2[[#This Row],[Close Price]]-Table2[[#This Row],[20D EMA]])/Table2[[#This Row],[20D EMA]]</f>
        <v>3.0614399324371835E-2</v>
      </c>
      <c r="T37" s="2">
        <f>(Table2[[#This Row],[Close Price]]-Table2[[#This Row],[50D EMA]])/Table2[[#This Row],[50D EMA]]</f>
        <v>6.9725743398465878E-2</v>
      </c>
      <c r="U37" s="2">
        <f>(Table2[[#This Row],[Close Price]]-Table2[[#This Row],[200D EMA]])/Table2[[#This Row],[200D EMA]]</f>
        <v>0.29707232773969128</v>
      </c>
      <c r="V37">
        <v>1.8164872711178399</v>
      </c>
      <c r="W37">
        <v>143.03</v>
      </c>
      <c r="X37">
        <v>147.49</v>
      </c>
      <c r="Y37">
        <v>144.21</v>
      </c>
      <c r="Z37">
        <v>158</v>
      </c>
      <c r="AA37">
        <v>130.51</v>
      </c>
      <c r="AB37">
        <v>158</v>
      </c>
      <c r="AC37" s="2">
        <f>(Table2[[#This Row],[Close Price]]/Table2[[#This Row],[Day Low]])-1</f>
        <v>2.3841152205830829E-2</v>
      </c>
      <c r="AD37" s="2">
        <f>(Table2[[#This Row],[Day High]]/Table2[[#This Row],[Close Price]])-1</f>
        <v>7.1701720841301775E-3</v>
      </c>
      <c r="AE37" s="2">
        <f>(Table2[[#This Row],[Close Price]]/Table2[[#This Row],[Current Week Low]])-1</f>
        <v>1.5463560085985595E-2</v>
      </c>
      <c r="AF37" s="2">
        <f>(Table2[[#This Row],[Current Week High]]/Table2[[#This Row],[Close Price]])-1</f>
        <v>7.8940180278612493E-2</v>
      </c>
      <c r="AG37" s="2">
        <f>(Table2[[#This Row],[Close Price]]/Table2[[#This Row],[Current Month Low]])-1</f>
        <v>0.12205961229024598</v>
      </c>
      <c r="AH37" s="2">
        <f>(Table2[[#This Row],[Current Month High]]/Table2[[#This Row],[Close Price]])-1</f>
        <v>7.8940180278612493E-2</v>
      </c>
      <c r="AI37">
        <v>16.429937175635001</v>
      </c>
      <c r="AJ37">
        <v>222.91069459757401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</v>
      </c>
      <c r="AM37" t="s">
        <v>10191</v>
      </c>
      <c r="AN37">
        <v>11.12</v>
      </c>
      <c r="AO37" t="s">
        <v>10189</v>
      </c>
      <c r="AP37">
        <v>0.184350520195733</v>
      </c>
      <c r="AQ37">
        <f>(Table2[[#This Row],[Sharpe Ratio]]-AVERAGE(Table2[Sharpe Ratio]))/_xlfn.STDEV.P(Table2[Sharpe Ratio])</f>
        <v>1.5058935481622033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6.1198560897267917</v>
      </c>
      <c r="AS37">
        <f>_xlfn.RANK.AVG(Table2[[#This Row],[1Y Return vs Nifty Z-Score]],Table2[1Y Return vs Nifty Z-Score])</f>
        <v>29</v>
      </c>
      <c r="AT37">
        <f>_xlfn.RANK.AVG(Table2[[#This Row],[6M Return vs Nifty Z-Score]],Table2[6M Return vs Nifty Z-Score])</f>
        <v>132</v>
      </c>
      <c r="AU37">
        <f>_xlfn.RANK.AVG(Table2[[#This Row],[Sharpe Ratio Z-Score]],Table2[Sharpe Ratio Z-Score])</f>
        <v>49</v>
      </c>
      <c r="AV37">
        <f>(Table2[[#This Row],[Rank 1Y]]+Table2[[#This Row],[Rank 6M]]+Table2[[#This Row],[Rank Sharpe]])/3</f>
        <v>70</v>
      </c>
    </row>
    <row r="38" spans="1:48" x14ac:dyDescent="0.3">
      <c r="A38" t="s">
        <v>961</v>
      </c>
      <c r="B38" t="s">
        <v>962</v>
      </c>
      <c r="C38" t="s">
        <v>627</v>
      </c>
      <c r="D38" t="s">
        <v>476</v>
      </c>
      <c r="E38">
        <v>14646.971691635001</v>
      </c>
      <c r="F38">
        <v>2200.85</v>
      </c>
      <c r="G38">
        <v>72.531447760426104</v>
      </c>
      <c r="H38">
        <f>(Table2[[#This Row],[1Y Return vs Nifty]]-AVERAGE(Table2[1Y Return vs Nifty]))/_xlfn.STDEV.P(Table2[1Y Return vs Nifty])</f>
        <v>0.38486927732763176</v>
      </c>
      <c r="I38">
        <v>48.127387818819699</v>
      </c>
      <c r="J38">
        <f>(Table2[[#This Row],[1M Return vs Nifty]]-AVERAGE(Table2[1M Return vs Nifty]))/_xlfn.STDEV.P(Table2[1M Return vs Nifty])</f>
        <v>4.5509724724642346</v>
      </c>
      <c r="K38">
        <v>88.049828835499795</v>
      </c>
      <c r="L38">
        <f>(Table2[[#This Row],[6M Return vs Nifty]]-AVERAGE(Table2[6M Return vs Nifty]))/_xlfn.STDEV.P(Table2[6M Return vs Nifty])</f>
        <v>2.631950162274741</v>
      </c>
      <c r="M38">
        <v>19.550956347323599</v>
      </c>
      <c r="N38">
        <f>(Table2[[#This Row],[1W Return vs Nifty]]-AVERAGE(Table2[1W Return vs Nifty]))/_xlfn.STDEV.P(Table2[1W Return vs Nifty])</f>
        <v>5.4329017523842413</v>
      </c>
      <c r="O38">
        <v>2589.31</v>
      </c>
      <c r="P38">
        <v>1649.76455598297</v>
      </c>
      <c r="Q38">
        <v>1284.9913274170699</v>
      </c>
      <c r="R38">
        <v>70.221690994477797</v>
      </c>
      <c r="S38" s="2">
        <f>(Table2[[#This Row],[Close Price]]-Table2[[#This Row],[20D EMA]])/Table2[[#This Row],[20D EMA]]</f>
        <v>-0.15002452390791371</v>
      </c>
      <c r="T38" s="2">
        <f>(Table2[[#This Row],[Close Price]]-Table2[[#This Row],[50D EMA]])/Table2[[#This Row],[50D EMA]]</f>
        <v>0.33403884331160194</v>
      </c>
      <c r="U38" s="2">
        <f>(Table2[[#This Row],[Close Price]]-Table2[[#This Row],[200D EMA]])/Table2[[#This Row],[200D EMA]]</f>
        <v>0.7127352948162502</v>
      </c>
      <c r="V38">
        <v>2.0162093741939899</v>
      </c>
      <c r="W38">
        <v>2090.8000000000002</v>
      </c>
      <c r="X38">
        <v>2164</v>
      </c>
      <c r="Y38">
        <v>2030.05</v>
      </c>
      <c r="Z38">
        <v>2380</v>
      </c>
      <c r="AA38">
        <v>1810.7</v>
      </c>
      <c r="AB38">
        <v>3496</v>
      </c>
      <c r="AC38" s="2">
        <f>(Table2[[#This Row],[Close Price]]/Table2[[#This Row],[Day Low]])-1</f>
        <v>5.263535488808091E-2</v>
      </c>
      <c r="AD38" s="2">
        <f>(Table2[[#This Row],[Day High]]/Table2[[#This Row],[Close Price]])-1</f>
        <v>-1.6743530908512549E-2</v>
      </c>
      <c r="AE38" s="2">
        <f>(Table2[[#This Row],[Close Price]]/Table2[[#This Row],[Current Week Low]])-1</f>
        <v>8.413585872269147E-2</v>
      </c>
      <c r="AF38" s="2">
        <f>(Table2[[#This Row],[Current Week High]]/Table2[[#This Row],[Close Price]])-1</f>
        <v>8.140036803962114E-2</v>
      </c>
      <c r="AG38" s="2">
        <f>(Table2[[#This Row],[Close Price]]/Table2[[#This Row],[Current Month Low]])-1</f>
        <v>0.21546915557519175</v>
      </c>
      <c r="AH38" s="2">
        <f>(Table2[[#This Row],[Current Month High]]/Table2[[#This Row],[Close Price]])-1</f>
        <v>0.588477179271645</v>
      </c>
      <c r="AI38">
        <v>8.1400368039621096</v>
      </c>
      <c r="AJ38">
        <v>144.980847796136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-0.01</v>
      </c>
      <c r="AM38" t="s">
        <v>10190</v>
      </c>
      <c r="AN38">
        <v>-27.68</v>
      </c>
      <c r="AO38" t="s">
        <v>10190</v>
      </c>
      <c r="AP38">
        <v>0.215515814924713</v>
      </c>
      <c r="AQ38">
        <f>(Table2[[#This Row],[Sharpe Ratio]]-AVERAGE(Table2[Sharpe Ratio]))/_xlfn.STDEV.P(Table2[Sharpe Ratio])</f>
        <v>1.8629500267335057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14.863643691184354</v>
      </c>
      <c r="AS38">
        <f>_xlfn.RANK.AVG(Table2[[#This Row],[1Y Return vs Nifty Z-Score]],Table2[1Y Return vs Nifty Z-Score])</f>
        <v>178</v>
      </c>
      <c r="AT38">
        <f>_xlfn.RANK.AVG(Table2[[#This Row],[6M Return vs Nifty Z-Score]],Table2[6M Return vs Nifty Z-Score])</f>
        <v>12</v>
      </c>
      <c r="AU38">
        <f>_xlfn.RANK.AVG(Table2[[#This Row],[Sharpe Ratio Z-Score]],Table2[Sharpe Ratio Z-Score])</f>
        <v>21</v>
      </c>
      <c r="AV38">
        <f>(Table2[[#This Row],[Rank 1Y]]+Table2[[#This Row],[Rank 6M]]+Table2[[#This Row],[Rank Sharpe]])/3</f>
        <v>70.333333333333329</v>
      </c>
    </row>
    <row r="39" spans="1:48" x14ac:dyDescent="0.3">
      <c r="A39" t="s">
        <v>255</v>
      </c>
      <c r="B39" t="s">
        <v>256</v>
      </c>
      <c r="C39" t="s">
        <v>10154</v>
      </c>
      <c r="D39" t="s">
        <v>257</v>
      </c>
      <c r="E39">
        <v>105248.682</v>
      </c>
      <c r="F39">
        <v>3796.85</v>
      </c>
      <c r="G39">
        <v>72.866402000525596</v>
      </c>
      <c r="H39">
        <f>(Table2[[#This Row],[1Y Return vs Nifty]]-AVERAGE(Table2[1Y Return vs Nifty]))/_xlfn.STDEV.P(Table2[1Y Return vs Nifty])</f>
        <v>0.38916145412050296</v>
      </c>
      <c r="I39">
        <v>-4.3869707841191996</v>
      </c>
      <c r="J39">
        <f>(Table2[[#This Row],[1M Return vs Nifty]]-AVERAGE(Table2[1M Return vs Nifty]))/_xlfn.STDEV.P(Table2[1M Return vs Nifty])</f>
        <v>-0.37468754398788956</v>
      </c>
      <c r="K39">
        <v>71.407580726324994</v>
      </c>
      <c r="L39">
        <f>(Table2[[#This Row],[6M Return vs Nifty]]-AVERAGE(Table2[6M Return vs Nifty]))/_xlfn.STDEV.P(Table2[6M Return vs Nifty])</f>
        <v>2.0927151709949636</v>
      </c>
      <c r="M39">
        <v>-6.0521892451994797</v>
      </c>
      <c r="N39">
        <f>(Table2[[#This Row],[1W Return vs Nifty]]-AVERAGE(Table2[1W Return vs Nifty]))/_xlfn.STDEV.P(Table2[1W Return vs Nifty])</f>
        <v>-1.1946158333309964</v>
      </c>
      <c r="O39">
        <v>3914.05</v>
      </c>
      <c r="P39">
        <v>3734.0634094943298</v>
      </c>
      <c r="Q39">
        <v>2905.4682848749899</v>
      </c>
      <c r="R39">
        <v>32.165397819943003</v>
      </c>
      <c r="S39" s="2">
        <f>(Table2[[#This Row],[Close Price]]-Table2[[#This Row],[20D EMA]])/Table2[[#This Row],[20D EMA]]</f>
        <v>-2.9943409000907056E-2</v>
      </c>
      <c r="T39" s="2">
        <f>(Table2[[#This Row],[Close Price]]-Table2[[#This Row],[50D EMA]])/Table2[[#This Row],[50D EMA]]</f>
        <v>1.6814548554806876E-2</v>
      </c>
      <c r="U39" s="2">
        <f>(Table2[[#This Row],[Close Price]]-Table2[[#This Row],[200D EMA]])/Table2[[#This Row],[200D EMA]]</f>
        <v>0.30679450874245645</v>
      </c>
      <c r="V39">
        <v>0.75322275367547298</v>
      </c>
      <c r="W39">
        <v>3774.1</v>
      </c>
      <c r="X39">
        <v>3833.95</v>
      </c>
      <c r="Y39">
        <v>3760</v>
      </c>
      <c r="Z39">
        <v>3985</v>
      </c>
      <c r="AA39">
        <v>3760</v>
      </c>
      <c r="AB39">
        <v>4154</v>
      </c>
      <c r="AC39" s="2">
        <f>(Table2[[#This Row],[Close Price]]/Table2[[#This Row],[Day Low]])-1</f>
        <v>6.0279271879388752E-3</v>
      </c>
      <c r="AD39" s="2">
        <f>(Table2[[#This Row],[Day High]]/Table2[[#This Row],[Close Price]])-1</f>
        <v>9.7712577531374745E-3</v>
      </c>
      <c r="AE39" s="2">
        <f>(Table2[[#This Row],[Close Price]]/Table2[[#This Row],[Current Week Low]])-1</f>
        <v>9.8005319148934955E-3</v>
      </c>
      <c r="AF39" s="2">
        <f>(Table2[[#This Row],[Current Week High]]/Table2[[#This Row],[Close Price]])-1</f>
        <v>4.9554235748054287E-2</v>
      </c>
      <c r="AG39" s="2">
        <f>(Table2[[#This Row],[Close Price]]/Table2[[#This Row],[Current Month Low]])-1</f>
        <v>9.8005319148934955E-3</v>
      </c>
      <c r="AH39" s="2">
        <f>(Table2[[#This Row],[Current Month High]]/Table2[[#This Row],[Close Price]])-1</f>
        <v>9.40648168876832E-2</v>
      </c>
      <c r="AI39">
        <v>9.8779251221407094</v>
      </c>
      <c r="AJ39">
        <v>129.65281558095899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-0.01</v>
      </c>
      <c r="AM39" t="s">
        <v>10190</v>
      </c>
      <c r="AN39">
        <v>-4.74</v>
      </c>
      <c r="AO39" t="s">
        <v>10190</v>
      </c>
      <c r="AP39">
        <v>0.21896731913284401</v>
      </c>
      <c r="AQ39">
        <f>(Table2[[#This Row],[Sharpe Ratio]]-AVERAGE(Table2[Sharpe Ratio]))/_xlfn.STDEV.P(Table2[Sharpe Ratio])</f>
        <v>1.9024934338806656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2.8150666816772456</v>
      </c>
      <c r="AS39">
        <f>_xlfn.RANK.AVG(Table2[[#This Row],[1Y Return vs Nifty Z-Score]],Table2[1Y Return vs Nifty Z-Score])</f>
        <v>176</v>
      </c>
      <c r="AT39">
        <f>_xlfn.RANK.AVG(Table2[[#This Row],[6M Return vs Nifty Z-Score]],Table2[6M Return vs Nifty Z-Score])</f>
        <v>26</v>
      </c>
      <c r="AU39">
        <f>_xlfn.RANK.AVG(Table2[[#This Row],[Sharpe Ratio Z-Score]],Table2[Sharpe Ratio Z-Score])</f>
        <v>16</v>
      </c>
      <c r="AV39">
        <f>(Table2[[#This Row],[Rank 1Y]]+Table2[[#This Row],[Rank 6M]]+Table2[[#This Row],[Rank Sharpe]])/3</f>
        <v>72.666666666666671</v>
      </c>
    </row>
    <row r="40" spans="1:48" x14ac:dyDescent="0.3">
      <c r="A40" t="s">
        <v>109</v>
      </c>
      <c r="B40" t="s">
        <v>110</v>
      </c>
      <c r="C40" t="s">
        <v>10145</v>
      </c>
      <c r="D40" t="s">
        <v>111</v>
      </c>
      <c r="E40">
        <v>268975.99049200001</v>
      </c>
      <c r="F40">
        <v>205.82</v>
      </c>
      <c r="G40">
        <v>505.77100038977898</v>
      </c>
      <c r="H40">
        <f>(Table2[[#This Row],[1Y Return vs Nifty]]-AVERAGE(Table2[1Y Return vs Nifty]))/_xlfn.STDEV.P(Table2[1Y Return vs Nifty])</f>
        <v>5.936495532296826</v>
      </c>
      <c r="I40">
        <v>15.1041003141201</v>
      </c>
      <c r="J40">
        <f>(Table2[[#This Row],[1M Return vs Nifty]]-AVERAGE(Table2[1M Return vs Nifty]))/_xlfn.STDEV.P(Table2[1M Return vs Nifty])</f>
        <v>1.4535055852918051</v>
      </c>
      <c r="K40">
        <v>25.175938949853599</v>
      </c>
      <c r="L40">
        <f>(Table2[[#This Row],[6M Return vs Nifty]]-AVERAGE(Table2[6M Return vs Nifty]))/_xlfn.STDEV.P(Table2[6M Return vs Nifty])</f>
        <v>0.59473732649679878</v>
      </c>
      <c r="M40">
        <v>6.5211126849991904E-2</v>
      </c>
      <c r="N40">
        <f>(Table2[[#This Row],[1W Return vs Nifty]]-AVERAGE(Table2[1W Return vs Nifty]))/_xlfn.STDEV.P(Table2[1W Return vs Nifty])</f>
        <v>0.38890750360064602</v>
      </c>
      <c r="O40">
        <v>193.59</v>
      </c>
      <c r="P40">
        <v>179.612778788127</v>
      </c>
      <c r="Q40">
        <v>136.84978221051401</v>
      </c>
      <c r="R40">
        <v>61.124161651252898</v>
      </c>
      <c r="S40" s="2">
        <f>(Table2[[#This Row],[Close Price]]-Table2[[#This Row],[20D EMA]])/Table2[[#This Row],[20D EMA]]</f>
        <v>6.317475076191946E-2</v>
      </c>
      <c r="T40" s="2">
        <f>(Table2[[#This Row],[Close Price]]-Table2[[#This Row],[50D EMA]])/Table2[[#This Row],[50D EMA]]</f>
        <v>0.14590955826582522</v>
      </c>
      <c r="U40" s="2">
        <f>(Table2[[#This Row],[Close Price]]-Table2[[#This Row],[200D EMA]])/Table2[[#This Row],[200D EMA]]</f>
        <v>0.50398485606202947</v>
      </c>
      <c r="V40">
        <v>2.1523542622644198</v>
      </c>
      <c r="W40">
        <v>0</v>
      </c>
      <c r="X40">
        <v>0</v>
      </c>
      <c r="Y40">
        <v>201.1</v>
      </c>
      <c r="Z40">
        <v>229</v>
      </c>
      <c r="AA40">
        <v>170.01</v>
      </c>
      <c r="AB40">
        <v>229</v>
      </c>
      <c r="AC40" s="2" t="e">
        <f>(Table2[[#This Row],[Close Price]]/Table2[[#This Row],[Day Low]])-1</f>
        <v>#DIV/0!</v>
      </c>
      <c r="AD40" s="2">
        <f>(Table2[[#This Row],[Day High]]/Table2[[#This Row],[Close Price]])-1</f>
        <v>-1</v>
      </c>
      <c r="AE40" s="2">
        <f>(Table2[[#This Row],[Close Price]]/Table2[[#This Row],[Current Week Low]])-1</f>
        <v>2.3470909995027434E-2</v>
      </c>
      <c r="AF40" s="2">
        <f>(Table2[[#This Row],[Current Week High]]/Table2[[#This Row],[Close Price]])-1</f>
        <v>0.11262268001166076</v>
      </c>
      <c r="AG40" s="2">
        <f>(Table2[[#This Row],[Close Price]]/Table2[[#This Row],[Current Month Low]])-1</f>
        <v>0.21063466854890889</v>
      </c>
      <c r="AH40" s="2">
        <f>(Table2[[#This Row],[Current Month High]]/Table2[[#This Row],[Close Price]])-1</f>
        <v>0.11262268001166076</v>
      </c>
      <c r="AI40">
        <v>11.262268001165999</v>
      </c>
      <c r="AJ40">
        <v>534.26810477657898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0.17</v>
      </c>
      <c r="AM40" t="s">
        <v>10189</v>
      </c>
      <c r="AN40">
        <v>19.829999999999998</v>
      </c>
      <c r="AO40" t="s">
        <v>10189</v>
      </c>
      <c r="AP40">
        <v>0.181727335433295</v>
      </c>
      <c r="AQ40">
        <f>(Table2[[#This Row],[Sharpe Ratio]]-AVERAGE(Table2[Sharpe Ratio]))/_xlfn.STDEV.P(Table2[Sharpe Ratio])</f>
        <v>1.4758400825343918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9.849486030220465</v>
      </c>
      <c r="AS40">
        <f>_xlfn.RANK.AVG(Table2[[#This Row],[1Y Return vs Nifty Z-Score]],Table2[1Y Return vs Nifty Z-Score])</f>
        <v>3</v>
      </c>
      <c r="AT40">
        <f>_xlfn.RANK.AVG(Table2[[#This Row],[6M Return vs Nifty Z-Score]],Table2[6M Return vs Nifty Z-Score])</f>
        <v>168</v>
      </c>
      <c r="AU40">
        <f>_xlfn.RANK.AVG(Table2[[#This Row],[Sharpe Ratio Z-Score]],Table2[Sharpe Ratio Z-Score])</f>
        <v>50</v>
      </c>
      <c r="AV40">
        <f>(Table2[[#This Row],[Rank 1Y]]+Table2[[#This Row],[Rank 6M]]+Table2[[#This Row],[Rank Sharpe]])/3</f>
        <v>73.666666666666671</v>
      </c>
    </row>
    <row r="41" spans="1:48" x14ac:dyDescent="0.3">
      <c r="A41" t="s">
        <v>1082</v>
      </c>
      <c r="B41" t="s">
        <v>1083</v>
      </c>
      <c r="C41" t="s">
        <v>10155</v>
      </c>
      <c r="D41" t="s">
        <v>819</v>
      </c>
      <c r="E41">
        <v>11563.947532136999</v>
      </c>
      <c r="F41">
        <v>248.53</v>
      </c>
      <c r="G41">
        <v>173.31487298310401</v>
      </c>
      <c r="H41">
        <f>(Table2[[#This Row],[1Y Return vs Nifty]]-AVERAGE(Table2[1Y Return vs Nifty]))/_xlfn.STDEV.P(Table2[1Y Return vs Nifty])</f>
        <v>1.6763301011056939</v>
      </c>
      <c r="I41">
        <v>10.6518284372238</v>
      </c>
      <c r="J41">
        <f>(Table2[[#This Row],[1M Return vs Nifty]]-AVERAGE(Table2[1M Return vs Nifty]))/_xlfn.STDEV.P(Table2[1M Return vs Nifty])</f>
        <v>1.0358983222531768</v>
      </c>
      <c r="K41">
        <v>43.249426839315902</v>
      </c>
      <c r="L41">
        <f>(Table2[[#This Row],[6M Return vs Nifty]]-AVERAGE(Table2[6M Return vs Nifty]))/_xlfn.STDEV.P(Table2[6M Return vs Nifty])</f>
        <v>1.1803467357866719</v>
      </c>
      <c r="M41">
        <v>-3.05799411147389</v>
      </c>
      <c r="N41">
        <f>(Table2[[#This Row],[1W Return vs Nifty]]-AVERAGE(Table2[1W Return vs Nifty]))/_xlfn.STDEV.P(Table2[1W Return vs Nifty])</f>
        <v>-0.41955165880923634</v>
      </c>
      <c r="O41">
        <v>245.1</v>
      </c>
      <c r="P41">
        <v>228.31803539941001</v>
      </c>
      <c r="Q41">
        <v>179.21445794764199</v>
      </c>
      <c r="R41">
        <v>49.959727890335301</v>
      </c>
      <c r="S41" s="2">
        <f>(Table2[[#This Row],[Close Price]]-Table2[[#This Row],[20D EMA]])/Table2[[#This Row],[20D EMA]]</f>
        <v>1.3994288045695663E-2</v>
      </c>
      <c r="T41" s="2">
        <f>(Table2[[#This Row],[Close Price]]-Table2[[#This Row],[50D EMA]])/Table2[[#This Row],[50D EMA]]</f>
        <v>8.8525484047863451E-2</v>
      </c>
      <c r="U41" s="2">
        <f>(Table2[[#This Row],[Close Price]]-Table2[[#This Row],[200D EMA]])/Table2[[#This Row],[200D EMA]]</f>
        <v>0.38677427505658468</v>
      </c>
      <c r="V41">
        <v>0.684325961184724</v>
      </c>
      <c r="W41">
        <v>242.1</v>
      </c>
      <c r="X41">
        <v>250.95</v>
      </c>
      <c r="Y41">
        <v>245.2</v>
      </c>
      <c r="Z41">
        <v>258.89999999999998</v>
      </c>
      <c r="AA41">
        <v>239.42</v>
      </c>
      <c r="AB41">
        <v>260.75</v>
      </c>
      <c r="AC41" s="2">
        <f>(Table2[[#This Row],[Close Price]]/Table2[[#This Row],[Day Low]])-1</f>
        <v>2.6559273027674468E-2</v>
      </c>
      <c r="AD41" s="2">
        <f>(Table2[[#This Row],[Day High]]/Table2[[#This Row],[Close Price]])-1</f>
        <v>9.7372550597512042E-3</v>
      </c>
      <c r="AE41" s="2">
        <f>(Table2[[#This Row],[Close Price]]/Table2[[#This Row],[Current Week Low]])-1</f>
        <v>1.3580750407830466E-2</v>
      </c>
      <c r="AF41" s="2">
        <f>(Table2[[#This Row],[Current Week High]]/Table2[[#This Row],[Close Price]])-1</f>
        <v>4.1725345028769123E-2</v>
      </c>
      <c r="AG41" s="2">
        <f>(Table2[[#This Row],[Close Price]]/Table2[[#This Row],[Current Month Low]])-1</f>
        <v>3.8050288196474824E-2</v>
      </c>
      <c r="AH41" s="2">
        <f>(Table2[[#This Row],[Current Month High]]/Table2[[#This Row],[Close Price]])-1</f>
        <v>4.9169114392628721E-2</v>
      </c>
      <c r="AI41">
        <v>4.9169114392628703</v>
      </c>
      <c r="AJ41">
        <v>207.586633663366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</v>
      </c>
      <c r="AM41" t="s">
        <v>10189</v>
      </c>
      <c r="AN41">
        <v>0.73</v>
      </c>
      <c r="AO41" t="s">
        <v>10189</v>
      </c>
      <c r="AP41">
        <v>0.14887198489947301</v>
      </c>
      <c r="AQ41">
        <f>(Table2[[#This Row],[Sharpe Ratio]]-AVERAGE(Table2[Sharpe Ratio]))/_xlfn.STDEV.P(Table2[Sharpe Ratio])</f>
        <v>1.0994208679609576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4.5724443682972629</v>
      </c>
      <c r="AS41">
        <f>_xlfn.RANK.AVG(Table2[[#This Row],[1Y Return vs Nifty Z-Score]],Table2[1Y Return vs Nifty Z-Score])</f>
        <v>45</v>
      </c>
      <c r="AT41">
        <f>_xlfn.RANK.AVG(Table2[[#This Row],[6M Return vs Nifty Z-Score]],Table2[6M Return vs Nifty Z-Score])</f>
        <v>77</v>
      </c>
      <c r="AU41">
        <f>_xlfn.RANK.AVG(Table2[[#This Row],[Sharpe Ratio Z-Score]],Table2[Sharpe Ratio Z-Score])</f>
        <v>102</v>
      </c>
      <c r="AV41">
        <f>(Table2[[#This Row],[Rank 1Y]]+Table2[[#This Row],[Rank 6M]]+Table2[[#This Row],[Rank Sharpe]])/3</f>
        <v>74.666666666666671</v>
      </c>
    </row>
    <row r="42" spans="1:48" x14ac:dyDescent="0.3">
      <c r="A42" t="s">
        <v>724</v>
      </c>
      <c r="B42" t="s">
        <v>725</v>
      </c>
      <c r="C42" t="s">
        <v>10147</v>
      </c>
      <c r="D42" t="s">
        <v>43</v>
      </c>
      <c r="E42">
        <v>22226.309224500001</v>
      </c>
      <c r="F42">
        <v>4292.25</v>
      </c>
      <c r="G42">
        <v>135.83304318380101</v>
      </c>
      <c r="H42">
        <f>(Table2[[#This Row],[1Y Return vs Nifty]]-AVERAGE(Table2[1Y Return vs Nifty]))/_xlfn.STDEV.P(Table2[1Y Return vs Nifty])</f>
        <v>1.196029747328625</v>
      </c>
      <c r="I42">
        <v>2.2848705239984901</v>
      </c>
      <c r="J42">
        <f>(Table2[[#This Row],[1M Return vs Nifty]]-AVERAGE(Table2[1M Return vs Nifty]))/_xlfn.STDEV.P(Table2[1M Return vs Nifty])</f>
        <v>0.25110743555261644</v>
      </c>
      <c r="K42">
        <v>86.062521603790302</v>
      </c>
      <c r="L42">
        <f>(Table2[[#This Row],[6M Return vs Nifty]]-AVERAGE(Table2[6M Return vs Nifty]))/_xlfn.STDEV.P(Table2[6M Return vs Nifty])</f>
        <v>2.5675582850036451</v>
      </c>
      <c r="M42">
        <v>9.2537841592039598</v>
      </c>
      <c r="N42">
        <f>(Table2[[#This Row],[1W Return vs Nifty]]-AVERAGE(Table2[1W Return vs Nifty]))/_xlfn.STDEV.P(Table2[1W Return vs Nifty])</f>
        <v>2.7674210787973856</v>
      </c>
      <c r="O42">
        <v>4226.13</v>
      </c>
      <c r="P42">
        <v>3976.31077451907</v>
      </c>
      <c r="Q42">
        <v>3091.1814371280998</v>
      </c>
      <c r="R42">
        <v>51.119491427223302</v>
      </c>
      <c r="S42" s="2">
        <f>(Table2[[#This Row],[Close Price]]-Table2[[#This Row],[20D EMA]])/Table2[[#This Row],[20D EMA]]</f>
        <v>1.56455196598306E-2</v>
      </c>
      <c r="T42" s="2">
        <f>(Table2[[#This Row],[Close Price]]-Table2[[#This Row],[50D EMA]])/Table2[[#This Row],[50D EMA]]</f>
        <v>7.9455365386811957E-2</v>
      </c>
      <c r="U42" s="2">
        <f>(Table2[[#This Row],[Close Price]]-Table2[[#This Row],[200D EMA]])/Table2[[#This Row],[200D EMA]]</f>
        <v>0.38854676999735344</v>
      </c>
      <c r="V42">
        <v>2.2362130058210798</v>
      </c>
      <c r="W42">
        <v>4220</v>
      </c>
      <c r="X42">
        <v>4297.45</v>
      </c>
      <c r="Y42">
        <v>4100</v>
      </c>
      <c r="Z42">
        <v>4821.3</v>
      </c>
      <c r="AA42">
        <v>3950.05</v>
      </c>
      <c r="AB42">
        <v>4821.3</v>
      </c>
      <c r="AC42" s="2">
        <f>(Table2[[#This Row],[Close Price]]/Table2[[#This Row],[Day Low]])-1</f>
        <v>1.7120853080568654E-2</v>
      </c>
      <c r="AD42" s="2">
        <f>(Table2[[#This Row],[Day High]]/Table2[[#This Row],[Close Price]])-1</f>
        <v>1.2114858174616661E-3</v>
      </c>
      <c r="AE42" s="2">
        <f>(Table2[[#This Row],[Close Price]]/Table2[[#This Row],[Current Week Low]])-1</f>
        <v>4.6890243902439011E-2</v>
      </c>
      <c r="AF42" s="2">
        <f>(Table2[[#This Row],[Current Week High]]/Table2[[#This Row],[Close Price]])-1</f>
        <v>0.12325703302463742</v>
      </c>
      <c r="AG42" s="2">
        <f>(Table2[[#This Row],[Close Price]]/Table2[[#This Row],[Current Month Low]])-1</f>
        <v>8.6631814787154537E-2</v>
      </c>
      <c r="AH42" s="2">
        <f>(Table2[[#This Row],[Current Month High]]/Table2[[#This Row],[Close Price]])-1</f>
        <v>0.12325703302463742</v>
      </c>
      <c r="AI42">
        <v>12.325703302463699</v>
      </c>
      <c r="AJ42">
        <v>164.95370370370301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0.15</v>
      </c>
      <c r="AM42" t="s">
        <v>10189</v>
      </c>
      <c r="AN42">
        <v>0.79</v>
      </c>
      <c r="AO42" t="s">
        <v>10189</v>
      </c>
      <c r="AP42">
        <v>0.13452489951701499</v>
      </c>
      <c r="AQ42">
        <f>(Table2[[#This Row],[Sharpe Ratio]]-AVERAGE(Table2[Sharpe Ratio]))/_xlfn.STDEV.P(Table2[Sharpe Ratio])</f>
        <v>0.93504829170360071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7.7171648383858731</v>
      </c>
      <c r="AS42">
        <f>_xlfn.RANK.AVG(Table2[[#This Row],[1Y Return vs Nifty Z-Score]],Table2[1Y Return vs Nifty Z-Score])</f>
        <v>75</v>
      </c>
      <c r="AT42">
        <f>_xlfn.RANK.AVG(Table2[[#This Row],[6M Return vs Nifty Z-Score]],Table2[6M Return vs Nifty Z-Score])</f>
        <v>13</v>
      </c>
      <c r="AU42">
        <f>_xlfn.RANK.AVG(Table2[[#This Row],[Sharpe Ratio Z-Score]],Table2[Sharpe Ratio Z-Score])</f>
        <v>137</v>
      </c>
      <c r="AV42">
        <f>(Table2[[#This Row],[Rank 1Y]]+Table2[[#This Row],[Rank 6M]]+Table2[[#This Row],[Rank Sharpe]])/3</f>
        <v>75</v>
      </c>
    </row>
    <row r="43" spans="1:48" x14ac:dyDescent="0.3">
      <c r="A43" t="s">
        <v>907</v>
      </c>
      <c r="B43" t="s">
        <v>908</v>
      </c>
      <c r="C43" t="s">
        <v>10158</v>
      </c>
      <c r="D43" t="s">
        <v>135</v>
      </c>
      <c r="E43">
        <v>16378.276522464999</v>
      </c>
      <c r="F43">
        <v>479.05</v>
      </c>
      <c r="G43">
        <v>124.589657306595</v>
      </c>
      <c r="H43">
        <f>(Table2[[#This Row],[1Y Return vs Nifty]]-AVERAGE(Table2[1Y Return vs Nifty]))/_xlfn.STDEV.P(Table2[1Y Return vs Nifty])</f>
        <v>1.0519545449335015</v>
      </c>
      <c r="I43">
        <v>6.77721486703014</v>
      </c>
      <c r="J43">
        <f>(Table2[[#This Row],[1M Return vs Nifty]]-AVERAGE(Table2[1M Return vs Nifty]))/_xlfn.STDEV.P(Table2[1M Return vs Nifty])</f>
        <v>0.67247335335642888</v>
      </c>
      <c r="K43">
        <v>34.758089727988001</v>
      </c>
      <c r="L43">
        <f>(Table2[[#This Row],[6M Return vs Nifty]]-AVERAGE(Table2[6M Return vs Nifty]))/_xlfn.STDEV.P(Table2[6M Return vs Nifty])</f>
        <v>0.90521406962624718</v>
      </c>
      <c r="M43">
        <v>-6.9346229405177704</v>
      </c>
      <c r="N43">
        <f>(Table2[[#This Row],[1W Return vs Nifty]]-AVERAGE(Table2[1W Return vs Nifty]))/_xlfn.STDEV.P(Table2[1W Return vs Nifty])</f>
        <v>-1.423038736009703</v>
      </c>
      <c r="O43">
        <v>475.11</v>
      </c>
      <c r="P43">
        <v>434.19478486096801</v>
      </c>
      <c r="Q43">
        <v>339.06815633451703</v>
      </c>
      <c r="R43">
        <v>45.813931999434999</v>
      </c>
      <c r="S43" s="2">
        <f>(Table2[[#This Row],[Close Price]]-Table2[[#This Row],[20D EMA]])/Table2[[#This Row],[20D EMA]]</f>
        <v>8.292816400412531E-3</v>
      </c>
      <c r="T43" s="2">
        <f>(Table2[[#This Row],[Close Price]]-Table2[[#This Row],[50D EMA]])/Table2[[#This Row],[50D EMA]]</f>
        <v>0.10330666489556048</v>
      </c>
      <c r="U43" s="2">
        <f>(Table2[[#This Row],[Close Price]]-Table2[[#This Row],[200D EMA]])/Table2[[#This Row],[200D EMA]]</f>
        <v>0.41284279001234209</v>
      </c>
      <c r="V43">
        <v>0.83533731870824002</v>
      </c>
      <c r="W43">
        <v>469.95</v>
      </c>
      <c r="X43">
        <v>488.5</v>
      </c>
      <c r="Y43">
        <v>473.7</v>
      </c>
      <c r="Z43">
        <v>500</v>
      </c>
      <c r="AA43">
        <v>430.6</v>
      </c>
      <c r="AB43">
        <v>552</v>
      </c>
      <c r="AC43" s="2">
        <f>(Table2[[#This Row],[Close Price]]/Table2[[#This Row],[Day Low]])-1</f>
        <v>1.9363762102351467E-2</v>
      </c>
      <c r="AD43" s="2">
        <f>(Table2[[#This Row],[Day High]]/Table2[[#This Row],[Close Price]])-1</f>
        <v>1.9726542114601786E-2</v>
      </c>
      <c r="AE43" s="2">
        <f>(Table2[[#This Row],[Close Price]]/Table2[[#This Row],[Current Week Low]])-1</f>
        <v>1.1294067975512023E-2</v>
      </c>
      <c r="AF43" s="2">
        <f>(Table2[[#This Row],[Current Week High]]/Table2[[#This Row],[Close Price]])-1</f>
        <v>4.3732387015969154E-2</v>
      </c>
      <c r="AG43" s="2">
        <f>(Table2[[#This Row],[Close Price]]/Table2[[#This Row],[Current Month Low]])-1</f>
        <v>0.11251741755689726</v>
      </c>
      <c r="AH43" s="2">
        <f>(Table2[[#This Row],[Current Month High]]/Table2[[#This Row],[Close Price]])-1</f>
        <v>0.15228055526562989</v>
      </c>
      <c r="AI43">
        <v>15.228055526562899</v>
      </c>
      <c r="AJ43">
        <v>164.230557087699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0.11</v>
      </c>
      <c r="AM43" t="s">
        <v>10189</v>
      </c>
      <c r="AN43">
        <v>7.98</v>
      </c>
      <c r="AO43" t="s">
        <v>10189</v>
      </c>
      <c r="AP43">
        <v>0.194665392237823</v>
      </c>
      <c r="AQ43">
        <f>(Table2[[#This Row],[Sharpe Ratio]]-AVERAGE(Table2[Sharpe Ratio]))/_xlfn.STDEV.P(Table2[Sharpe Ratio])</f>
        <v>1.6240696129255987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2.8306728448320726</v>
      </c>
      <c r="AS43">
        <f>_xlfn.RANK.AVG(Table2[[#This Row],[1Y Return vs Nifty Z-Score]],Table2[1Y Return vs Nifty Z-Score])</f>
        <v>84</v>
      </c>
      <c r="AT43">
        <f>_xlfn.RANK.AVG(Table2[[#This Row],[6M Return vs Nifty Z-Score]],Table2[6M Return vs Nifty Z-Score])</f>
        <v>105</v>
      </c>
      <c r="AU43">
        <f>_xlfn.RANK.AVG(Table2[[#This Row],[Sharpe Ratio Z-Score]],Table2[Sharpe Ratio Z-Score])</f>
        <v>39</v>
      </c>
      <c r="AV43">
        <f>(Table2[[#This Row],[Rank 1Y]]+Table2[[#This Row],[Rank 6M]]+Table2[[#This Row],[Rank Sharpe]])/3</f>
        <v>76</v>
      </c>
    </row>
    <row r="44" spans="1:48" x14ac:dyDescent="0.3">
      <c r="A44" t="s">
        <v>435</v>
      </c>
      <c r="B44" t="s">
        <v>436</v>
      </c>
      <c r="C44" t="s">
        <v>10157</v>
      </c>
      <c r="D44" t="s">
        <v>97</v>
      </c>
      <c r="E44">
        <v>53535.2129591099</v>
      </c>
      <c r="F44">
        <v>519.45000000000005</v>
      </c>
      <c r="G44">
        <v>172.52747643523199</v>
      </c>
      <c r="H44">
        <f>(Table2[[#This Row],[1Y Return vs Nifty]]-AVERAGE(Table2[1Y Return vs Nifty]))/_xlfn.STDEV.P(Table2[1Y Return vs Nifty])</f>
        <v>1.66624022975921</v>
      </c>
      <c r="I44">
        <v>26.200486111907299</v>
      </c>
      <c r="J44">
        <f>(Table2[[#This Row],[1M Return vs Nifty]]-AVERAGE(Table2[1M Return vs Nifty]))/_xlfn.STDEV.P(Table2[1M Return vs Nifty])</f>
        <v>2.4943070975896018</v>
      </c>
      <c r="K44">
        <v>27.958612573140599</v>
      </c>
      <c r="L44">
        <f>(Table2[[#This Row],[6M Return vs Nifty]]-AVERAGE(Table2[6M Return vs Nifty]))/_xlfn.STDEV.P(Table2[6M Return vs Nifty])</f>
        <v>0.68490032473742735</v>
      </c>
      <c r="M44">
        <v>1.6095277417460101</v>
      </c>
      <c r="N44">
        <f>(Table2[[#This Row],[1W Return vs Nifty]]-AVERAGE(Table2[1W Return vs Nifty]))/_xlfn.STDEV.P(Table2[1W Return vs Nifty])</f>
        <v>0.78866250581898767</v>
      </c>
      <c r="O44">
        <v>486.49</v>
      </c>
      <c r="P44">
        <v>451.80663148709402</v>
      </c>
      <c r="Q44">
        <v>368.89380966197803</v>
      </c>
      <c r="R44">
        <v>74.159154475189496</v>
      </c>
      <c r="S44" s="2">
        <f>(Table2[[#This Row],[Close Price]]-Table2[[#This Row],[20D EMA]])/Table2[[#This Row],[20D EMA]]</f>
        <v>6.775062180106485E-2</v>
      </c>
      <c r="T44" s="2">
        <f>(Table2[[#This Row],[Close Price]]-Table2[[#This Row],[50D EMA]])/Table2[[#This Row],[50D EMA]]</f>
        <v>0.14971752028132476</v>
      </c>
      <c r="U44" s="2">
        <f>(Table2[[#This Row],[Close Price]]-Table2[[#This Row],[200D EMA]])/Table2[[#This Row],[200D EMA]]</f>
        <v>0.40812880670450535</v>
      </c>
      <c r="V44">
        <v>0.89444866732084405</v>
      </c>
      <c r="W44">
        <v>514.5</v>
      </c>
      <c r="X44">
        <v>523.95000000000005</v>
      </c>
      <c r="Y44">
        <v>499</v>
      </c>
      <c r="Z44">
        <v>533</v>
      </c>
      <c r="AA44">
        <v>483</v>
      </c>
      <c r="AB44">
        <v>533</v>
      </c>
      <c r="AC44" s="2">
        <f>(Table2[[#This Row],[Close Price]]/Table2[[#This Row],[Day Low]])-1</f>
        <v>9.6209912536444619E-3</v>
      </c>
      <c r="AD44" s="2">
        <f>(Table2[[#This Row],[Day High]]/Table2[[#This Row],[Close Price]])-1</f>
        <v>8.6630089517758524E-3</v>
      </c>
      <c r="AE44" s="2">
        <f>(Table2[[#This Row],[Close Price]]/Table2[[#This Row],[Current Week Low]])-1</f>
        <v>4.0981963927855913E-2</v>
      </c>
      <c r="AF44" s="2">
        <f>(Table2[[#This Row],[Current Week High]]/Table2[[#This Row],[Close Price]])-1</f>
        <v>2.6085282510347474E-2</v>
      </c>
      <c r="AG44" s="2">
        <f>(Table2[[#This Row],[Close Price]]/Table2[[#This Row],[Current Month Low]])-1</f>
        <v>7.5465838509316763E-2</v>
      </c>
      <c r="AH44" s="2">
        <f>(Table2[[#This Row],[Current Month High]]/Table2[[#This Row],[Close Price]])-1</f>
        <v>2.6085282510347474E-2</v>
      </c>
      <c r="AI44">
        <v>5.11117528154778</v>
      </c>
      <c r="AJ44">
        <v>219.36673839532699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0.13</v>
      </c>
      <c r="AM44" t="s">
        <v>10189</v>
      </c>
      <c r="AN44">
        <v>4.41</v>
      </c>
      <c r="AO44" t="s">
        <v>10189</v>
      </c>
      <c r="AP44">
        <v>0.198312333740816</v>
      </c>
      <c r="AQ44">
        <f>(Table2[[#This Row],[Sharpe Ratio]]-AVERAGE(Table2[Sharpe Ratio]))/_xlfn.STDEV.P(Table2[Sharpe Ratio])</f>
        <v>1.665852118175047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7.2999622760802731</v>
      </c>
      <c r="AS44">
        <f>_xlfn.RANK.AVG(Table2[[#This Row],[1Y Return vs Nifty Z-Score]],Table2[1Y Return vs Nifty Z-Score])</f>
        <v>47</v>
      </c>
      <c r="AT44">
        <f>_xlfn.RANK.AVG(Table2[[#This Row],[6M Return vs Nifty Z-Score]],Table2[6M Return vs Nifty Z-Score])</f>
        <v>150</v>
      </c>
      <c r="AU44">
        <f>_xlfn.RANK.AVG(Table2[[#This Row],[Sharpe Ratio Z-Score]],Table2[Sharpe Ratio Z-Score])</f>
        <v>35</v>
      </c>
      <c r="AV44">
        <f>(Table2[[#This Row],[Rank 1Y]]+Table2[[#This Row],[Rank 6M]]+Table2[[#This Row],[Rank Sharpe]])/3</f>
        <v>77.333333333333329</v>
      </c>
    </row>
    <row r="45" spans="1:48" x14ac:dyDescent="0.3">
      <c r="A45" t="s">
        <v>1278</v>
      </c>
      <c r="B45" t="s">
        <v>1279</v>
      </c>
      <c r="C45" t="s">
        <v>10154</v>
      </c>
      <c r="D45" t="s">
        <v>661</v>
      </c>
      <c r="E45">
        <v>8642.528550645</v>
      </c>
      <c r="F45">
        <v>268.51</v>
      </c>
      <c r="G45">
        <v>209.01320744977201</v>
      </c>
      <c r="H45">
        <f>(Table2[[#This Row],[1Y Return vs Nifty]]-AVERAGE(Table2[1Y Return vs Nifty]))/_xlfn.STDEV.P(Table2[1Y Return vs Nifty])</f>
        <v>2.1337763561418237</v>
      </c>
      <c r="I45">
        <v>23.024601084314899</v>
      </c>
      <c r="J45">
        <f>(Table2[[#This Row],[1M Return vs Nifty]]-AVERAGE(Table2[1M Return vs Nifty]))/_xlfn.STDEV.P(Table2[1M Return vs Nifty])</f>
        <v>2.1964203802531097</v>
      </c>
      <c r="K45">
        <v>27.382829790654402</v>
      </c>
      <c r="L45">
        <f>(Table2[[#This Row],[6M Return vs Nifty]]-AVERAGE(Table2[6M Return vs Nifty]))/_xlfn.STDEV.P(Table2[6M Return vs Nifty])</f>
        <v>0.66624405776819362</v>
      </c>
      <c r="M45">
        <v>-1.60995322561357</v>
      </c>
      <c r="N45">
        <f>(Table2[[#This Row],[1W Return vs Nifty]]-AVERAGE(Table2[1W Return vs Nifty]))/_xlfn.STDEV.P(Table2[1W Return vs Nifty])</f>
        <v>-4.4718168088606187E-2</v>
      </c>
      <c r="O45">
        <v>256.79000000000002</v>
      </c>
      <c r="P45">
        <v>227.78557202819999</v>
      </c>
      <c r="Q45">
        <v>179.18053354726499</v>
      </c>
      <c r="R45">
        <v>53.172871220867101</v>
      </c>
      <c r="S45" s="2">
        <f>(Table2[[#This Row],[Close Price]]-Table2[[#This Row],[20D EMA]])/Table2[[#This Row],[20D EMA]]</f>
        <v>4.5640406557887647E-2</v>
      </c>
      <c r="T45" s="2">
        <f>(Table2[[#This Row],[Close Price]]-Table2[[#This Row],[50D EMA]])/Table2[[#This Row],[50D EMA]]</f>
        <v>0.17878405383269089</v>
      </c>
      <c r="U45" s="2">
        <f>(Table2[[#This Row],[Close Price]]-Table2[[#This Row],[200D EMA]])/Table2[[#This Row],[200D EMA]]</f>
        <v>0.49854448295395498</v>
      </c>
      <c r="V45">
        <v>1.9356944959742499</v>
      </c>
      <c r="W45">
        <v>260.3</v>
      </c>
      <c r="X45">
        <v>274.58999999999997</v>
      </c>
      <c r="Y45">
        <v>263</v>
      </c>
      <c r="Z45">
        <v>294.39</v>
      </c>
      <c r="AA45">
        <v>248</v>
      </c>
      <c r="AB45">
        <v>296.49</v>
      </c>
      <c r="AC45" s="2">
        <f>(Table2[[#This Row],[Close Price]]/Table2[[#This Row],[Day Low]])-1</f>
        <v>3.154053015751046E-2</v>
      </c>
      <c r="AD45" s="2">
        <f>(Table2[[#This Row],[Day High]]/Table2[[#This Row],[Close Price]])-1</f>
        <v>2.2643476965476195E-2</v>
      </c>
      <c r="AE45" s="2">
        <f>(Table2[[#This Row],[Close Price]]/Table2[[#This Row],[Current Week Low]])-1</f>
        <v>2.0950570342205266E-2</v>
      </c>
      <c r="AF45" s="2">
        <f>(Table2[[#This Row],[Current Week High]]/Table2[[#This Row],[Close Price]])-1</f>
        <v>9.6383747346467485E-2</v>
      </c>
      <c r="AG45" s="2">
        <f>(Table2[[#This Row],[Close Price]]/Table2[[#This Row],[Current Month Low]])-1</f>
        <v>8.2701612903225863E-2</v>
      </c>
      <c r="AH45" s="2">
        <f>(Table2[[#This Row],[Current Month High]]/Table2[[#This Row],[Close Price]])-1</f>
        <v>0.10420468511414849</v>
      </c>
      <c r="AI45">
        <v>10.4204685114148</v>
      </c>
      <c r="AJ45">
        <v>244.023062139654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0.26</v>
      </c>
      <c r="AM45" t="s">
        <v>10189</v>
      </c>
      <c r="AN45">
        <v>7.07</v>
      </c>
      <c r="AO45" t="s">
        <v>10189</v>
      </c>
      <c r="AP45">
        <v>0.17774273929718901</v>
      </c>
      <c r="AQ45">
        <f>(Table2[[#This Row],[Sharpe Ratio]]-AVERAGE(Table2[Sharpe Ratio]))/_xlfn.STDEV.P(Table2[Sharpe Ratio])</f>
        <v>1.430189114774929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6.3819117408494499</v>
      </c>
      <c r="AS45">
        <f>_xlfn.RANK.AVG(Table2[[#This Row],[1Y Return vs Nifty Z-Score]],Table2[1Y Return vs Nifty Z-Score])</f>
        <v>23</v>
      </c>
      <c r="AT45">
        <f>_xlfn.RANK.AVG(Table2[[#This Row],[6M Return vs Nifty Z-Score]],Table2[6M Return vs Nifty Z-Score])</f>
        <v>154</v>
      </c>
      <c r="AU45">
        <f>_xlfn.RANK.AVG(Table2[[#This Row],[Sharpe Ratio Z-Score]],Table2[Sharpe Ratio Z-Score])</f>
        <v>55</v>
      </c>
      <c r="AV45">
        <f>(Table2[[#This Row],[Rank 1Y]]+Table2[[#This Row],[Rank 6M]]+Table2[[#This Row],[Rank Sharpe]])/3</f>
        <v>77.333333333333329</v>
      </c>
    </row>
    <row r="46" spans="1:48" x14ac:dyDescent="0.3">
      <c r="A46" t="s">
        <v>1264</v>
      </c>
      <c r="B46" t="s">
        <v>1265</v>
      </c>
      <c r="C46" t="s">
        <v>10154</v>
      </c>
      <c r="D46" t="s">
        <v>890</v>
      </c>
      <c r="E46">
        <v>8723.0726099999993</v>
      </c>
      <c r="F46">
        <v>918.75</v>
      </c>
      <c r="G46">
        <v>126.441025062386</v>
      </c>
      <c r="H46">
        <f>(Table2[[#This Row],[1Y Return vs Nifty]]-AVERAGE(Table2[1Y Return vs Nifty]))/_xlfn.STDEV.P(Table2[1Y Return vs Nifty])</f>
        <v>1.0756783757293615</v>
      </c>
      <c r="I46">
        <v>-11.1232948901408</v>
      </c>
      <c r="J46">
        <f>(Table2[[#This Row],[1M Return vs Nifty]]-AVERAGE(Table2[1M Return vs Nifty]))/_xlfn.STDEV.P(Table2[1M Return vs Nifty])</f>
        <v>-1.0065307805734027</v>
      </c>
      <c r="K46">
        <v>46.181838123590097</v>
      </c>
      <c r="L46">
        <f>(Table2[[#This Row],[6M Return vs Nifty]]-AVERAGE(Table2[6M Return vs Nifty]))/_xlfn.STDEV.P(Table2[6M Return vs Nifty])</f>
        <v>1.2753614695492683</v>
      </c>
      <c r="M46">
        <v>-2.1731425214412701</v>
      </c>
      <c r="N46">
        <f>(Table2[[#This Row],[1W Return vs Nifty]]-AVERAGE(Table2[1W Return vs Nifty]))/_xlfn.STDEV.P(Table2[1W Return vs Nifty])</f>
        <v>-0.19050287054620907</v>
      </c>
      <c r="O46">
        <v>924.93</v>
      </c>
      <c r="P46">
        <v>867.41286674747698</v>
      </c>
      <c r="Q46">
        <v>673.68683621884304</v>
      </c>
      <c r="R46">
        <v>42.404740676675303</v>
      </c>
      <c r="S46" s="2">
        <f>(Table2[[#This Row],[Close Price]]-Table2[[#This Row],[20D EMA]])/Table2[[#This Row],[20D EMA]]</f>
        <v>-6.6815867146702455E-3</v>
      </c>
      <c r="T46" s="2">
        <f>(Table2[[#This Row],[Close Price]]-Table2[[#This Row],[50D EMA]])/Table2[[#This Row],[50D EMA]]</f>
        <v>5.9184196154503654E-2</v>
      </c>
      <c r="U46" s="2">
        <f>(Table2[[#This Row],[Close Price]]-Table2[[#This Row],[200D EMA]])/Table2[[#This Row],[200D EMA]]</f>
        <v>0.36376421596213243</v>
      </c>
      <c r="V46">
        <v>0.83613220202165295</v>
      </c>
      <c r="W46">
        <v>898.4</v>
      </c>
      <c r="X46">
        <v>916.5</v>
      </c>
      <c r="Y46">
        <v>903.65</v>
      </c>
      <c r="Z46">
        <v>943.25</v>
      </c>
      <c r="AA46">
        <v>896</v>
      </c>
      <c r="AB46">
        <v>978.5</v>
      </c>
      <c r="AC46" s="2">
        <f>(Table2[[#This Row],[Close Price]]/Table2[[#This Row],[Day Low]])-1</f>
        <v>2.2651380231522689E-2</v>
      </c>
      <c r="AD46" s="2">
        <f>(Table2[[#This Row],[Day High]]/Table2[[#This Row],[Close Price]])-1</f>
        <v>-2.4489795918367641E-3</v>
      </c>
      <c r="AE46" s="2">
        <f>(Table2[[#This Row],[Close Price]]/Table2[[#This Row],[Current Week Low]])-1</f>
        <v>1.6710009406296633E-2</v>
      </c>
      <c r="AF46" s="2">
        <f>(Table2[[#This Row],[Current Week High]]/Table2[[#This Row],[Close Price]])-1</f>
        <v>2.6666666666666616E-2</v>
      </c>
      <c r="AG46" s="2">
        <f>(Table2[[#This Row],[Close Price]]/Table2[[#This Row],[Current Month Low]])-1</f>
        <v>2.5390625E-2</v>
      </c>
      <c r="AH46" s="2">
        <f>(Table2[[#This Row],[Current Month High]]/Table2[[#This Row],[Close Price]])-1</f>
        <v>6.5034013605442142E-2</v>
      </c>
      <c r="AI46">
        <v>15.2653061224489</v>
      </c>
      <c r="AJ46">
        <v>168.994290733421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</v>
      </c>
      <c r="AM46">
        <v>0</v>
      </c>
      <c r="AN46">
        <v>-4.8499999999999996</v>
      </c>
      <c r="AO46" t="s">
        <v>10190</v>
      </c>
      <c r="AP46">
        <v>0.162729066991111</v>
      </c>
      <c r="AQ46">
        <f>(Table2[[#This Row],[Sharpe Ratio]]-AVERAGE(Table2[Sharpe Ratio]))/_xlfn.STDEV.P(Table2[Sharpe Ratio])</f>
        <v>1.2581795441724455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2.4121857383314635</v>
      </c>
      <c r="AS46">
        <f>_xlfn.RANK.AVG(Table2[[#This Row],[1Y Return vs Nifty Z-Score]],Table2[1Y Return vs Nifty Z-Score])</f>
        <v>83</v>
      </c>
      <c r="AT46">
        <f>_xlfn.RANK.AVG(Table2[[#This Row],[6M Return vs Nifty Z-Score]],Table2[6M Return vs Nifty Z-Score])</f>
        <v>70</v>
      </c>
      <c r="AU46">
        <f>_xlfn.RANK.AVG(Table2[[#This Row],[Sharpe Ratio Z-Score]],Table2[Sharpe Ratio Z-Score])</f>
        <v>81</v>
      </c>
      <c r="AV46">
        <f>(Table2[[#This Row],[Rank 1Y]]+Table2[[#This Row],[Rank 6M]]+Table2[[#This Row],[Rank Sharpe]])/3</f>
        <v>78</v>
      </c>
    </row>
    <row r="47" spans="1:48" x14ac:dyDescent="0.3">
      <c r="A47" t="s">
        <v>967</v>
      </c>
      <c r="B47" t="s">
        <v>968</v>
      </c>
      <c r="C47" t="s">
        <v>10156</v>
      </c>
      <c r="D47" t="s">
        <v>382</v>
      </c>
      <c r="E47">
        <v>14495.6651912</v>
      </c>
      <c r="F47">
        <v>311.2</v>
      </c>
      <c r="G47">
        <v>187.972944417842</v>
      </c>
      <c r="H47">
        <f>(Table2[[#This Row],[1Y Return vs Nifty]]-AVERAGE(Table2[1Y Return vs Nifty]))/_xlfn.STDEV.P(Table2[1Y Return vs Nifty])</f>
        <v>1.864161830065872</v>
      </c>
      <c r="I47">
        <v>13.2416914030121</v>
      </c>
      <c r="J47">
        <f>(Table2[[#This Row],[1M Return vs Nifty]]-AVERAGE(Table2[1M Return vs Nifty]))/_xlfn.STDEV.P(Table2[1M Return vs Nifty])</f>
        <v>1.278818254973437</v>
      </c>
      <c r="K47">
        <v>69.077954887704607</v>
      </c>
      <c r="L47">
        <f>(Table2[[#This Row],[6M Return vs Nifty]]-AVERAGE(Table2[6M Return vs Nifty]))/_xlfn.STDEV.P(Table2[6M Return vs Nifty])</f>
        <v>2.0172316329216997</v>
      </c>
      <c r="M47">
        <v>11.8171166457127</v>
      </c>
      <c r="N47">
        <f>(Table2[[#This Row],[1W Return vs Nifty]]-AVERAGE(Table2[1W Return vs Nifty]))/_xlfn.STDEV.P(Table2[1W Return vs Nifty])</f>
        <v>3.4309540447362674</v>
      </c>
      <c r="O47">
        <v>287.55</v>
      </c>
      <c r="P47">
        <v>263.53170369352301</v>
      </c>
      <c r="Q47">
        <v>210.078999653241</v>
      </c>
      <c r="R47">
        <v>59.712409389410603</v>
      </c>
      <c r="S47" s="2">
        <f>(Table2[[#This Row],[Close Price]]-Table2[[#This Row],[20D EMA]])/Table2[[#This Row],[20D EMA]]</f>
        <v>8.2246565814640848E-2</v>
      </c>
      <c r="T47" s="2">
        <f>(Table2[[#This Row],[Close Price]]-Table2[[#This Row],[50D EMA]])/Table2[[#This Row],[50D EMA]]</f>
        <v>0.18088258694640144</v>
      </c>
      <c r="U47" s="2">
        <f>(Table2[[#This Row],[Close Price]]-Table2[[#This Row],[200D EMA]])/Table2[[#This Row],[200D EMA]]</f>
        <v>0.48134749553106482</v>
      </c>
      <c r="V47">
        <v>2.4962850891236998</v>
      </c>
      <c r="W47">
        <v>305</v>
      </c>
      <c r="X47">
        <v>319.60000000000002</v>
      </c>
      <c r="Y47">
        <v>308.85000000000002</v>
      </c>
      <c r="Z47">
        <v>351.9</v>
      </c>
      <c r="AA47">
        <v>246.65</v>
      </c>
      <c r="AB47">
        <v>384.2</v>
      </c>
      <c r="AC47" s="2">
        <f>(Table2[[#This Row],[Close Price]]/Table2[[#This Row],[Day Low]])-1</f>
        <v>2.0327868852459074E-2</v>
      </c>
      <c r="AD47" s="2">
        <f>(Table2[[#This Row],[Day High]]/Table2[[#This Row],[Close Price]])-1</f>
        <v>2.6992287917738E-2</v>
      </c>
      <c r="AE47" s="2">
        <f>(Table2[[#This Row],[Close Price]]/Table2[[#This Row],[Current Week Low]])-1</f>
        <v>7.6088716205275908E-3</v>
      </c>
      <c r="AF47" s="2">
        <f>(Table2[[#This Row],[Current Week High]]/Table2[[#This Row],[Close Price]])-1</f>
        <v>0.13078406169665802</v>
      </c>
      <c r="AG47" s="2">
        <f>(Table2[[#This Row],[Close Price]]/Table2[[#This Row],[Current Month Low]])-1</f>
        <v>0.26170687208595167</v>
      </c>
      <c r="AH47" s="2">
        <f>(Table2[[#This Row],[Current Month High]]/Table2[[#This Row],[Close Price]])-1</f>
        <v>0.23457583547557848</v>
      </c>
      <c r="AI47">
        <v>23.4575835475578</v>
      </c>
      <c r="AJ47">
        <v>221.487603305785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0.23</v>
      </c>
      <c r="AM47" t="s">
        <v>10189</v>
      </c>
      <c r="AN47">
        <v>21.07</v>
      </c>
      <c r="AO47" t="s">
        <v>10189</v>
      </c>
      <c r="AP47">
        <v>0.11601405499551801</v>
      </c>
      <c r="AQ47">
        <f>(Table2[[#This Row],[Sharpe Ratio]]-AVERAGE(Table2[Sharpe Ratio]))/_xlfn.STDEV.P(Table2[Sharpe Ratio])</f>
        <v>0.72297210190005512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9.3141378645973312</v>
      </c>
      <c r="AS47">
        <f>_xlfn.RANK.AVG(Table2[[#This Row],[1Y Return vs Nifty Z-Score]],Table2[1Y Return vs Nifty Z-Score])</f>
        <v>32</v>
      </c>
      <c r="AT47">
        <f>_xlfn.RANK.AVG(Table2[[#This Row],[6M Return vs Nifty Z-Score]],Table2[6M Return vs Nifty Z-Score])</f>
        <v>31</v>
      </c>
      <c r="AU47">
        <f>_xlfn.RANK.AVG(Table2[[#This Row],[Sharpe Ratio Z-Score]],Table2[Sharpe Ratio Z-Score])</f>
        <v>172</v>
      </c>
      <c r="AV47">
        <f>(Table2[[#This Row],[Rank 1Y]]+Table2[[#This Row],[Rank 6M]]+Table2[[#This Row],[Rank Sharpe]])/3</f>
        <v>78.333333333333329</v>
      </c>
    </row>
    <row r="48" spans="1:48" x14ac:dyDescent="0.3">
      <c r="A48" t="s">
        <v>786</v>
      </c>
      <c r="B48" t="s">
        <v>787</v>
      </c>
      <c r="C48" t="s">
        <v>10154</v>
      </c>
      <c r="D48" t="s">
        <v>661</v>
      </c>
      <c r="E48">
        <v>20086.808130000001</v>
      </c>
      <c r="F48">
        <v>4823.3999999999996</v>
      </c>
      <c r="G48">
        <v>177.24652059881799</v>
      </c>
      <c r="H48">
        <f>(Table2[[#This Row],[1Y Return vs Nifty]]-AVERAGE(Table2[1Y Return vs Nifty]))/_xlfn.STDEV.P(Table2[1Y Return vs Nifty])</f>
        <v>1.7267110923984219</v>
      </c>
      <c r="I48">
        <v>-0.45242130415908999</v>
      </c>
      <c r="J48">
        <f>(Table2[[#This Row],[1M Return vs Nifty]]-AVERAGE(Table2[1M Return vs Nifty]))/_xlfn.STDEV.P(Table2[1M Return vs Nifty])</f>
        <v>-5.6407999778157331E-3</v>
      </c>
      <c r="K48">
        <v>37.850586883886997</v>
      </c>
      <c r="L48">
        <f>(Table2[[#This Row],[6M Return vs Nifty]]-AVERAGE(Table2[6M Return vs Nifty]))/_xlfn.STDEV.P(Table2[6M Return vs Nifty])</f>
        <v>1.0054158371972162</v>
      </c>
      <c r="M48">
        <v>-0.65742963036228996</v>
      </c>
      <c r="N48">
        <f>(Table2[[#This Row],[1W Return vs Nifty]]-AVERAGE(Table2[1W Return vs Nifty]))/_xlfn.STDEV.P(Table2[1W Return vs Nifty])</f>
        <v>0.20184789761310656</v>
      </c>
      <c r="O48">
        <v>4755.33</v>
      </c>
      <c r="P48">
        <v>4385.9477189660001</v>
      </c>
      <c r="Q48">
        <v>3396.1095078991202</v>
      </c>
      <c r="R48">
        <v>48.790859916785202</v>
      </c>
      <c r="S48" s="2">
        <f>(Table2[[#This Row],[Close Price]]-Table2[[#This Row],[20D EMA]])/Table2[[#This Row],[20D EMA]]</f>
        <v>1.4314463980417701E-2</v>
      </c>
      <c r="T48" s="2">
        <f>(Table2[[#This Row],[Close Price]]-Table2[[#This Row],[50D EMA]])/Table2[[#This Row],[50D EMA]]</f>
        <v>9.9739511062190714E-2</v>
      </c>
      <c r="U48" s="2">
        <f>(Table2[[#This Row],[Close Price]]-Table2[[#This Row],[200D EMA]])/Table2[[#This Row],[200D EMA]]</f>
        <v>0.42027222290126354</v>
      </c>
      <c r="V48">
        <v>1.6524324712170799</v>
      </c>
      <c r="W48">
        <v>4717.8500000000004</v>
      </c>
      <c r="X48">
        <v>4887.6000000000004</v>
      </c>
      <c r="Y48">
        <v>4741.05</v>
      </c>
      <c r="Z48">
        <v>5159</v>
      </c>
      <c r="AA48">
        <v>4430</v>
      </c>
      <c r="AB48">
        <v>5488</v>
      </c>
      <c r="AC48" s="2">
        <f>(Table2[[#This Row],[Close Price]]/Table2[[#This Row],[Day Low]])-1</f>
        <v>2.2372478989370004E-2</v>
      </c>
      <c r="AD48" s="2">
        <f>(Table2[[#This Row],[Day High]]/Table2[[#This Row],[Close Price]])-1</f>
        <v>1.3310113198159224E-2</v>
      </c>
      <c r="AE48" s="2">
        <f>(Table2[[#This Row],[Close Price]]/Table2[[#This Row],[Current Week Low]])-1</f>
        <v>1.736957003195494E-2</v>
      </c>
      <c r="AF48" s="2">
        <f>(Table2[[#This Row],[Current Week High]]/Table2[[#This Row],[Close Price]])-1</f>
        <v>6.9577476468881017E-2</v>
      </c>
      <c r="AG48" s="2">
        <f>(Table2[[#This Row],[Close Price]]/Table2[[#This Row],[Current Month Low]])-1</f>
        <v>8.8803611738148991E-2</v>
      </c>
      <c r="AH48" s="2">
        <f>(Table2[[#This Row],[Current Month High]]/Table2[[#This Row],[Close Price]])-1</f>
        <v>0.13778662354355853</v>
      </c>
      <c r="AI48">
        <v>13.7786623543558</v>
      </c>
      <c r="AJ48">
        <v>204.31545741324899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0.28000000000000003</v>
      </c>
      <c r="AM48" t="s">
        <v>10189</v>
      </c>
      <c r="AN48">
        <v>6.42</v>
      </c>
      <c r="AO48" t="s">
        <v>10189</v>
      </c>
      <c r="AP48">
        <v>0.147789533526762</v>
      </c>
      <c r="AQ48">
        <f>(Table2[[#This Row],[Sharpe Ratio]]-AVERAGE(Table2[Sharpe Ratio]))/_xlfn.STDEV.P(Table2[Sharpe Ratio])</f>
        <v>1.0870193720429526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4.0153533992738817</v>
      </c>
      <c r="AS48">
        <f>_xlfn.RANK.AVG(Table2[[#This Row],[1Y Return vs Nifty Z-Score]],Table2[1Y Return vs Nifty Z-Score])</f>
        <v>43</v>
      </c>
      <c r="AT48">
        <f>_xlfn.RANK.AVG(Table2[[#This Row],[6M Return vs Nifty Z-Score]],Table2[6M Return vs Nifty Z-Score])</f>
        <v>93</v>
      </c>
      <c r="AU48">
        <f>_xlfn.RANK.AVG(Table2[[#This Row],[Sharpe Ratio Z-Score]],Table2[Sharpe Ratio Z-Score])</f>
        <v>106</v>
      </c>
      <c r="AV48">
        <f>(Table2[[#This Row],[Rank 1Y]]+Table2[[#This Row],[Rank 6M]]+Table2[[#This Row],[Rank Sharpe]])/3</f>
        <v>80.666666666666671</v>
      </c>
    </row>
    <row r="49" spans="1:48" x14ac:dyDescent="0.3">
      <c r="A49" t="s">
        <v>1354</v>
      </c>
      <c r="B49" t="s">
        <v>1355</v>
      </c>
      <c r="C49" t="s">
        <v>10163</v>
      </c>
      <c r="D49" t="s">
        <v>1356</v>
      </c>
      <c r="E49">
        <v>7749.8601852199999</v>
      </c>
      <c r="F49">
        <v>1246.1500000000001</v>
      </c>
      <c r="G49">
        <v>115.083725060223</v>
      </c>
      <c r="H49">
        <f>(Table2[[#This Row],[1Y Return vs Nifty]]-AVERAGE(Table2[1Y Return vs Nifty]))/_xlfn.STDEV.P(Table2[1Y Return vs Nifty])</f>
        <v>0.93014345285607525</v>
      </c>
      <c r="I49">
        <v>4.2775126878625702</v>
      </c>
      <c r="J49">
        <f>(Table2[[#This Row],[1M Return vs Nifty]]-AVERAGE(Table2[1M Return vs Nifty]))/_xlfn.STDEV.P(Table2[1M Return vs Nifty])</f>
        <v>0.4380101816730394</v>
      </c>
      <c r="K49">
        <v>81.292905176984902</v>
      </c>
      <c r="L49">
        <f>(Table2[[#This Row],[6M Return vs Nifty]]-AVERAGE(Table2[6M Return vs Nifty]))/_xlfn.STDEV.P(Table2[6M Return vs Nifty])</f>
        <v>2.4130152175379953</v>
      </c>
      <c r="M49">
        <v>-7.2080680675553497</v>
      </c>
      <c r="N49">
        <f>(Table2[[#This Row],[1W Return vs Nifty]]-AVERAGE(Table2[1W Return vs Nifty]))/_xlfn.STDEV.P(Table2[1W Return vs Nifty])</f>
        <v>-1.4938215381314441</v>
      </c>
      <c r="O49">
        <v>1250.1500000000001</v>
      </c>
      <c r="P49">
        <v>1132.6892129688999</v>
      </c>
      <c r="Q49">
        <v>832.44772981029598</v>
      </c>
      <c r="R49">
        <v>41.414811069809801</v>
      </c>
      <c r="S49" s="2">
        <f>(Table2[[#This Row],[Close Price]]-Table2[[#This Row],[20D EMA]])/Table2[[#This Row],[20D EMA]]</f>
        <v>-3.1996160460744708E-3</v>
      </c>
      <c r="T49" s="2">
        <f>(Table2[[#This Row],[Close Price]]-Table2[[#This Row],[50D EMA]])/Table2[[#This Row],[50D EMA]]</f>
        <v>0.10016938956601101</v>
      </c>
      <c r="U49" s="2">
        <f>(Table2[[#This Row],[Close Price]]-Table2[[#This Row],[200D EMA]])/Table2[[#This Row],[200D EMA]]</f>
        <v>0.49697086720866124</v>
      </c>
      <c r="V49">
        <v>0.483749297697392</v>
      </c>
      <c r="W49">
        <v>1210.05</v>
      </c>
      <c r="X49">
        <v>1245.8</v>
      </c>
      <c r="Y49">
        <v>1210.55</v>
      </c>
      <c r="Z49">
        <v>1294.95</v>
      </c>
      <c r="AA49">
        <v>1210.55</v>
      </c>
      <c r="AB49">
        <v>1379</v>
      </c>
      <c r="AC49" s="2">
        <f>(Table2[[#This Row],[Close Price]]/Table2[[#This Row],[Day Low]])-1</f>
        <v>2.9833477955456544E-2</v>
      </c>
      <c r="AD49" s="2">
        <f>(Table2[[#This Row],[Day High]]/Table2[[#This Row],[Close Price]])-1</f>
        <v>-2.8086506439850556E-4</v>
      </c>
      <c r="AE49" s="2">
        <f>(Table2[[#This Row],[Close Price]]/Table2[[#This Row],[Current Week Low]])-1</f>
        <v>2.9408120275907779E-2</v>
      </c>
      <c r="AF49" s="2">
        <f>(Table2[[#This Row],[Current Week High]]/Table2[[#This Row],[Close Price]])-1</f>
        <v>3.9160614693255269E-2</v>
      </c>
      <c r="AG49" s="2">
        <f>(Table2[[#This Row],[Close Price]]/Table2[[#This Row],[Current Month Low]])-1</f>
        <v>2.9408120275907779E-2</v>
      </c>
      <c r="AH49" s="2">
        <f>(Table2[[#This Row],[Current Month High]]/Table2[[#This Row],[Close Price]])-1</f>
        <v>0.10660835372948685</v>
      </c>
      <c r="AI49">
        <v>10.660835372948601</v>
      </c>
      <c r="AJ49">
        <v>186.17522103571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</v>
      </c>
      <c r="AM49">
        <v>0</v>
      </c>
      <c r="AN49">
        <v>-5.97</v>
      </c>
      <c r="AO49" t="s">
        <v>10190</v>
      </c>
      <c r="AP49">
        <v>0.13741839620306601</v>
      </c>
      <c r="AQ49">
        <f>(Table2[[#This Row],[Sharpe Ratio]]-AVERAGE(Table2[Sharpe Ratio]))/_xlfn.STDEV.P(Table2[Sharpe Ratio])</f>
        <v>0.96819868371700957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3.2555459976526757</v>
      </c>
      <c r="AS49">
        <f>_xlfn.RANK.AVG(Table2[[#This Row],[1Y Return vs Nifty Z-Score]],Table2[1Y Return vs Nifty Z-Score])</f>
        <v>101</v>
      </c>
      <c r="AT49">
        <f>_xlfn.RANK.AVG(Table2[[#This Row],[6M Return vs Nifty Z-Score]],Table2[6M Return vs Nifty Z-Score])</f>
        <v>15</v>
      </c>
      <c r="AU49">
        <f>_xlfn.RANK.AVG(Table2[[#This Row],[Sharpe Ratio Z-Score]],Table2[Sharpe Ratio Z-Score])</f>
        <v>127</v>
      </c>
      <c r="AV49">
        <f>(Table2[[#This Row],[Rank 1Y]]+Table2[[#This Row],[Rank 6M]]+Table2[[#This Row],[Rank Sharpe]])/3</f>
        <v>81</v>
      </c>
    </row>
    <row r="50" spans="1:48" x14ac:dyDescent="0.3">
      <c r="A50" t="s">
        <v>249</v>
      </c>
      <c r="B50" t="s">
        <v>250</v>
      </c>
      <c r="C50" t="s">
        <v>10154</v>
      </c>
      <c r="D50" t="s">
        <v>163</v>
      </c>
      <c r="E50">
        <v>107456.4751353</v>
      </c>
      <c r="F50">
        <v>308.60000000000002</v>
      </c>
      <c r="G50">
        <v>199.777132125067</v>
      </c>
      <c r="H50">
        <f>(Table2[[#This Row],[1Y Return vs Nifty]]-AVERAGE(Table2[1Y Return vs Nifty]))/_xlfn.STDEV.P(Table2[1Y Return vs Nifty])</f>
        <v>2.0154232696004093</v>
      </c>
      <c r="I50">
        <v>-1.21110875170487</v>
      </c>
      <c r="J50">
        <f>(Table2[[#This Row],[1M Return vs Nifty]]-AVERAGE(Table2[1M Return vs Nifty]))/_xlfn.STDEV.P(Table2[1M Return vs Nifty])</f>
        <v>-7.6802983517294948E-2</v>
      </c>
      <c r="K50">
        <v>29.9074307382391</v>
      </c>
      <c r="L50">
        <f>(Table2[[#This Row],[6M Return vs Nifty]]-AVERAGE(Table2[6M Return vs Nifty]))/_xlfn.STDEV.P(Table2[6M Return vs Nifty])</f>
        <v>0.74804509576649403</v>
      </c>
      <c r="M50">
        <v>-5.1418640821090804</v>
      </c>
      <c r="N50">
        <f>(Table2[[#This Row],[1W Return vs Nifty]]-AVERAGE(Table2[1W Return vs Nifty]))/_xlfn.STDEV.P(Table2[1W Return vs Nifty])</f>
        <v>-0.95897306805833404</v>
      </c>
      <c r="O50">
        <v>312.89</v>
      </c>
      <c r="P50">
        <v>298.43847767202101</v>
      </c>
      <c r="Q50">
        <v>233.68944932200901</v>
      </c>
      <c r="R50">
        <v>39.009772011075199</v>
      </c>
      <c r="S50" s="2">
        <f>(Table2[[#This Row],[Close Price]]-Table2[[#This Row],[20D EMA]])/Table2[[#This Row],[20D EMA]]</f>
        <v>-1.3710888810764051E-2</v>
      </c>
      <c r="T50" s="2">
        <f>(Table2[[#This Row],[Close Price]]-Table2[[#This Row],[50D EMA]])/Table2[[#This Row],[50D EMA]]</f>
        <v>3.4048968508498964E-2</v>
      </c>
      <c r="U50" s="2">
        <f>(Table2[[#This Row],[Close Price]]-Table2[[#This Row],[200D EMA]])/Table2[[#This Row],[200D EMA]]</f>
        <v>0.32055598100524041</v>
      </c>
      <c r="V50">
        <v>0.86375633626984705</v>
      </c>
      <c r="W50">
        <v>300.7</v>
      </c>
      <c r="X50">
        <v>307.7</v>
      </c>
      <c r="Y50">
        <v>306.2</v>
      </c>
      <c r="Z50">
        <v>328.4</v>
      </c>
      <c r="AA50">
        <v>293.75</v>
      </c>
      <c r="AB50">
        <v>335.35</v>
      </c>
      <c r="AC50" s="2">
        <f>(Table2[[#This Row],[Close Price]]/Table2[[#This Row],[Day Low]])-1</f>
        <v>2.62720319255072E-2</v>
      </c>
      <c r="AD50" s="2">
        <f>(Table2[[#This Row],[Day High]]/Table2[[#This Row],[Close Price]])-1</f>
        <v>-2.9163966299418087E-3</v>
      </c>
      <c r="AE50" s="2">
        <f>(Table2[[#This Row],[Close Price]]/Table2[[#This Row],[Current Week Low]])-1</f>
        <v>7.8380143696932247E-3</v>
      </c>
      <c r="AF50" s="2">
        <f>(Table2[[#This Row],[Current Week High]]/Table2[[#This Row],[Close Price]])-1</f>
        <v>6.4160725858716683E-2</v>
      </c>
      <c r="AG50" s="2">
        <f>(Table2[[#This Row],[Close Price]]/Table2[[#This Row],[Current Month Low]])-1</f>
        <v>5.0553191489361771E-2</v>
      </c>
      <c r="AH50" s="2">
        <f>(Table2[[#This Row],[Current Month High]]/Table2[[#This Row],[Close Price]])-1</f>
        <v>8.6681788723266262E-2</v>
      </c>
      <c r="AI50">
        <v>8.6681788723266209</v>
      </c>
      <c r="AJ50">
        <v>235.25258011950001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0.02</v>
      </c>
      <c r="AM50" t="s">
        <v>10189</v>
      </c>
      <c r="AN50">
        <v>2.0499999999999998</v>
      </c>
      <c r="AO50" t="s">
        <v>10189</v>
      </c>
      <c r="AP50">
        <v>0.15859936753197301</v>
      </c>
      <c r="AQ50">
        <f>(Table2[[#This Row],[Sharpe Ratio]]-AVERAGE(Table2[Sharpe Ratio]))/_xlfn.STDEV.P(Table2[Sharpe Ratio])</f>
        <v>1.2108661476761022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2.9385584614673768</v>
      </c>
      <c r="AS50">
        <f>_xlfn.RANK.AVG(Table2[[#This Row],[1Y Return vs Nifty Z-Score]],Table2[1Y Return vs Nifty Z-Score])</f>
        <v>26</v>
      </c>
      <c r="AT50">
        <f>_xlfn.RANK.AVG(Table2[[#This Row],[6M Return vs Nifty Z-Score]],Table2[6M Return vs Nifty Z-Score])</f>
        <v>133</v>
      </c>
      <c r="AU50">
        <f>_xlfn.RANK.AVG(Table2[[#This Row],[Sharpe Ratio Z-Score]],Table2[Sharpe Ratio Z-Score])</f>
        <v>90</v>
      </c>
      <c r="AV50">
        <f>(Table2[[#This Row],[Rank 1Y]]+Table2[[#This Row],[Rank 6M]]+Table2[[#This Row],[Rank Sharpe]])/3</f>
        <v>83</v>
      </c>
    </row>
    <row r="51" spans="1:48" x14ac:dyDescent="0.3">
      <c r="A51" t="s">
        <v>898</v>
      </c>
      <c r="B51" t="s">
        <v>899</v>
      </c>
      <c r="C51" t="s">
        <v>10154</v>
      </c>
      <c r="D51" t="s">
        <v>900</v>
      </c>
      <c r="E51">
        <v>16798.475069705</v>
      </c>
      <c r="F51">
        <v>1411.45</v>
      </c>
      <c r="G51">
        <v>107.161021871529</v>
      </c>
      <c r="H51">
        <f>(Table2[[#This Row],[1Y Return vs Nifty]]-AVERAGE(Table2[1Y Return vs Nifty]))/_xlfn.STDEV.P(Table2[1Y Return vs Nifty])</f>
        <v>0.82862020373040968</v>
      </c>
      <c r="I51">
        <v>-8.3401134265425494</v>
      </c>
      <c r="J51">
        <f>(Table2[[#This Row],[1M Return vs Nifty]]-AVERAGE(Table2[1M Return vs Nifty]))/_xlfn.STDEV.P(Table2[1M Return vs Nifty])</f>
        <v>-0.74547826049160171</v>
      </c>
      <c r="K51">
        <v>40.526367434463197</v>
      </c>
      <c r="L51">
        <f>(Table2[[#This Row],[6M Return vs Nifty]]-AVERAGE(Table2[6M Return vs Nifty]))/_xlfn.STDEV.P(Table2[6M Return vs Nifty])</f>
        <v>1.0921153319043708</v>
      </c>
      <c r="M51">
        <v>-1.6223525235587699</v>
      </c>
      <c r="N51">
        <f>(Table2[[#This Row],[1W Return vs Nifty]]-AVERAGE(Table2[1W Return vs Nifty]))/_xlfn.STDEV.P(Table2[1W Return vs Nifty])</f>
        <v>-4.7927795783975512E-2</v>
      </c>
      <c r="O51">
        <v>1455.27</v>
      </c>
      <c r="P51">
        <v>1445.6682371453301</v>
      </c>
      <c r="Q51">
        <v>1186.0408053629501</v>
      </c>
      <c r="R51">
        <v>36.5618648190462</v>
      </c>
      <c r="S51" s="2">
        <f>(Table2[[#This Row],[Close Price]]-Table2[[#This Row],[20D EMA]])/Table2[[#This Row],[20D EMA]]</f>
        <v>-3.0111250833178678E-2</v>
      </c>
      <c r="T51" s="2">
        <f>(Table2[[#This Row],[Close Price]]-Table2[[#This Row],[50D EMA]])/Table2[[#This Row],[50D EMA]]</f>
        <v>-2.3669495023905775E-2</v>
      </c>
      <c r="U51" s="2">
        <f>(Table2[[#This Row],[Close Price]]-Table2[[#This Row],[200D EMA]])/Table2[[#This Row],[200D EMA]]</f>
        <v>0.19005180396645008</v>
      </c>
      <c r="V51">
        <v>0.76943853540507801</v>
      </c>
      <c r="W51">
        <v>1376.3</v>
      </c>
      <c r="X51">
        <v>1419.9</v>
      </c>
      <c r="Y51">
        <v>1403</v>
      </c>
      <c r="Z51">
        <v>1469</v>
      </c>
      <c r="AA51">
        <v>1397</v>
      </c>
      <c r="AB51">
        <v>1603</v>
      </c>
      <c r="AC51" s="2">
        <f>(Table2[[#This Row],[Close Price]]/Table2[[#This Row],[Day Low]])-1</f>
        <v>2.5539489936787119E-2</v>
      </c>
      <c r="AD51" s="2">
        <f>(Table2[[#This Row],[Day High]]/Table2[[#This Row],[Close Price]])-1</f>
        <v>5.9867512132913969E-3</v>
      </c>
      <c r="AE51" s="2">
        <f>(Table2[[#This Row],[Close Price]]/Table2[[#This Row],[Current Week Low]])-1</f>
        <v>6.0228082679971706E-3</v>
      </c>
      <c r="AF51" s="2">
        <f>(Table2[[#This Row],[Current Week High]]/Table2[[#This Row],[Close Price]])-1</f>
        <v>4.0773672464486932E-2</v>
      </c>
      <c r="AG51" s="2">
        <f>(Table2[[#This Row],[Close Price]]/Table2[[#This Row],[Current Month Low]])-1</f>
        <v>1.0343593414459562E-2</v>
      </c>
      <c r="AH51" s="2">
        <f>(Table2[[#This Row],[Current Month High]]/Table2[[#This Row],[Close Price]])-1</f>
        <v>0.13571150235573337</v>
      </c>
      <c r="AI51">
        <v>20.089269899748398</v>
      </c>
      <c r="AJ51">
        <v>133.29752066115699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-0.16</v>
      </c>
      <c r="AM51" t="s">
        <v>10190</v>
      </c>
      <c r="AN51">
        <v>-3.36</v>
      </c>
      <c r="AO51" t="s">
        <v>10190</v>
      </c>
      <c r="AP51">
        <v>0.17649435910086</v>
      </c>
      <c r="AQ51">
        <f>(Table2[[#This Row],[Sharpe Ratio]]-AVERAGE(Table2[Sharpe Ratio]))/_xlfn.STDEV.P(Table2[Sharpe Ratio])</f>
        <v>1.4158865952353048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2.543216074594508</v>
      </c>
      <c r="AS51">
        <f>_xlfn.RANK.AVG(Table2[[#This Row],[1Y Return vs Nifty Z-Score]],Table2[1Y Return vs Nifty Z-Score])</f>
        <v>107</v>
      </c>
      <c r="AT51">
        <f>_xlfn.RANK.AVG(Table2[[#This Row],[6M Return vs Nifty Z-Score]],Table2[6M Return vs Nifty Z-Score])</f>
        <v>85</v>
      </c>
      <c r="AU51">
        <f>_xlfn.RANK.AVG(Table2[[#This Row],[Sharpe Ratio Z-Score]],Table2[Sharpe Ratio Z-Score])</f>
        <v>57</v>
      </c>
      <c r="AV51">
        <f>(Table2[[#This Row],[Rank 1Y]]+Table2[[#This Row],[Rank 6M]]+Table2[[#This Row],[Rank Sharpe]])/3</f>
        <v>83</v>
      </c>
    </row>
    <row r="52" spans="1:48" x14ac:dyDescent="0.3">
      <c r="A52" t="s">
        <v>149</v>
      </c>
      <c r="B52" t="s">
        <v>150</v>
      </c>
      <c r="C52" t="s">
        <v>10145</v>
      </c>
      <c r="D52" t="s">
        <v>111</v>
      </c>
      <c r="E52">
        <v>180713.57237760001</v>
      </c>
      <c r="F52">
        <v>547.6</v>
      </c>
      <c r="G52">
        <v>183.18928007311999</v>
      </c>
      <c r="H52">
        <f>(Table2[[#This Row],[1Y Return vs Nifty]]-AVERAGE(Table2[1Y Return vs Nifty]))/_xlfn.STDEV.P(Table2[1Y Return vs Nifty])</f>
        <v>1.8028629103113336</v>
      </c>
      <c r="I52">
        <v>2.0683178310168402</v>
      </c>
      <c r="J52">
        <f>(Table2[[#This Row],[1M Return vs Nifty]]-AVERAGE(Table2[1M Return vs Nifty]))/_xlfn.STDEV.P(Table2[1M Return vs Nifty])</f>
        <v>0.23079556333991741</v>
      </c>
      <c r="K52">
        <v>23.8891838748632</v>
      </c>
      <c r="L52">
        <f>(Table2[[#This Row],[6M Return vs Nifty]]-AVERAGE(Table2[6M Return vs Nifty]))/_xlfn.STDEV.P(Table2[6M Return vs Nifty])</f>
        <v>0.55304443998952857</v>
      </c>
      <c r="M52">
        <v>-4.6080222012556096</v>
      </c>
      <c r="N52">
        <f>(Table2[[#This Row],[1W Return vs Nifty]]-AVERAGE(Table2[1W Return vs Nifty]))/_xlfn.STDEV.P(Table2[1W Return vs Nifty])</f>
        <v>-0.82078510827963802</v>
      </c>
      <c r="O52">
        <v>529.89</v>
      </c>
      <c r="P52">
        <v>497.66412873394597</v>
      </c>
      <c r="Q52">
        <v>401.43608411552498</v>
      </c>
      <c r="R52">
        <v>58.696695674412503</v>
      </c>
      <c r="S52" s="2">
        <f>(Table2[[#This Row],[Close Price]]-Table2[[#This Row],[20D EMA]])/Table2[[#This Row],[20D EMA]]</f>
        <v>3.3422030987563529E-2</v>
      </c>
      <c r="T52" s="2">
        <f>(Table2[[#This Row],[Close Price]]-Table2[[#This Row],[50D EMA]])/Table2[[#This Row],[50D EMA]]</f>
        <v>0.10034050754891768</v>
      </c>
      <c r="U52" s="2">
        <f>(Table2[[#This Row],[Close Price]]-Table2[[#This Row],[200D EMA]])/Table2[[#This Row],[200D EMA]]</f>
        <v>0.36410258486482272</v>
      </c>
      <c r="V52">
        <v>0.64695613197210999</v>
      </c>
      <c r="W52">
        <v>538.45000000000005</v>
      </c>
      <c r="X52">
        <v>552</v>
      </c>
      <c r="Y52">
        <v>534.04999999999995</v>
      </c>
      <c r="Z52">
        <v>566.35</v>
      </c>
      <c r="AA52">
        <v>486.55</v>
      </c>
      <c r="AB52">
        <v>580</v>
      </c>
      <c r="AC52" s="2">
        <f>(Table2[[#This Row],[Close Price]]/Table2[[#This Row],[Day Low]])-1</f>
        <v>1.6993221283313265E-2</v>
      </c>
      <c r="AD52" s="2">
        <f>(Table2[[#This Row],[Day High]]/Table2[[#This Row],[Close Price]])-1</f>
        <v>8.0350620891160851E-3</v>
      </c>
      <c r="AE52" s="2">
        <f>(Table2[[#This Row],[Close Price]]/Table2[[#This Row],[Current Week Low]])-1</f>
        <v>2.5372156165153203E-2</v>
      </c>
      <c r="AF52" s="2">
        <f>(Table2[[#This Row],[Current Week High]]/Table2[[#This Row],[Close Price]])-1</f>
        <v>3.4240321402483564E-2</v>
      </c>
      <c r="AG52" s="2">
        <f>(Table2[[#This Row],[Close Price]]/Table2[[#This Row],[Current Month Low]])-1</f>
        <v>0.12547528517110274</v>
      </c>
      <c r="AH52" s="2">
        <f>(Table2[[#This Row],[Current Month High]]/Table2[[#This Row],[Close Price]])-1</f>
        <v>5.9167275383491535E-2</v>
      </c>
      <c r="AI52">
        <v>5.91672753834915</v>
      </c>
      <c r="AJ52">
        <v>211.04799772791799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0.21</v>
      </c>
      <c r="AM52" t="s">
        <v>10189</v>
      </c>
      <c r="AN52">
        <v>9.25</v>
      </c>
      <c r="AO52" t="s">
        <v>10189</v>
      </c>
      <c r="AP52">
        <v>0.19687420678149201</v>
      </c>
      <c r="AQ52">
        <f>(Table2[[#This Row],[Sharpe Ratio]]-AVERAGE(Table2[Sharpe Ratio]))/_xlfn.STDEV.P(Table2[Sharpe Ratio])</f>
        <v>1.649375696171016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3.4152935015321577</v>
      </c>
      <c r="AS52">
        <f>_xlfn.RANK.AVG(Table2[[#This Row],[1Y Return vs Nifty Z-Score]],Table2[1Y Return vs Nifty Z-Score])</f>
        <v>36</v>
      </c>
      <c r="AT52">
        <f>_xlfn.RANK.AVG(Table2[[#This Row],[6M Return vs Nifty Z-Score]],Table2[6M Return vs Nifty Z-Score])</f>
        <v>178</v>
      </c>
      <c r="AU52">
        <f>_xlfn.RANK.AVG(Table2[[#This Row],[Sharpe Ratio Z-Score]],Table2[Sharpe Ratio Z-Score])</f>
        <v>37</v>
      </c>
      <c r="AV52">
        <f>(Table2[[#This Row],[Rank 1Y]]+Table2[[#This Row],[Rank 6M]]+Table2[[#This Row],[Rank Sharpe]])/3</f>
        <v>83.666666666666671</v>
      </c>
    </row>
    <row r="53" spans="1:48" x14ac:dyDescent="0.3">
      <c r="A53" t="s">
        <v>1365</v>
      </c>
      <c r="B53" t="s">
        <v>1366</v>
      </c>
      <c r="C53" t="s">
        <v>10154</v>
      </c>
      <c r="D53" t="s">
        <v>343</v>
      </c>
      <c r="E53">
        <v>7662.2599134899901</v>
      </c>
      <c r="F53">
        <v>337.65</v>
      </c>
      <c r="G53">
        <v>121.33172761356499</v>
      </c>
      <c r="H53">
        <f>(Table2[[#This Row],[1Y Return vs Nifty]]-AVERAGE(Table2[1Y Return vs Nifty]))/_xlfn.STDEV.P(Table2[1Y Return vs Nifty])</f>
        <v>1.0102067222545716</v>
      </c>
      <c r="I53">
        <v>7.0051208506429798</v>
      </c>
      <c r="J53">
        <f>(Table2[[#This Row],[1M Return vs Nifty]]-AVERAGE(Table2[1M Return vs Nifty]))/_xlfn.STDEV.P(Table2[1M Return vs Nifty])</f>
        <v>0.69385012384085665</v>
      </c>
      <c r="K53">
        <v>78.719343786929301</v>
      </c>
      <c r="L53">
        <f>(Table2[[#This Row],[6M Return vs Nifty]]-AVERAGE(Table2[6M Return vs Nifty]))/_xlfn.STDEV.P(Table2[6M Return vs Nifty])</f>
        <v>2.3296277842645097</v>
      </c>
      <c r="M53">
        <v>2.4676988050938902</v>
      </c>
      <c r="N53">
        <f>(Table2[[#This Row],[1W Return vs Nifty]]-AVERAGE(Table2[1W Return vs Nifty]))/_xlfn.STDEV.P(Table2[1W Return vs Nifty])</f>
        <v>1.0108048903684457</v>
      </c>
      <c r="O53">
        <v>326.55</v>
      </c>
      <c r="P53">
        <v>304.695778554946</v>
      </c>
      <c r="Q53">
        <v>234.78285383629699</v>
      </c>
      <c r="R53">
        <v>57.401636712921203</v>
      </c>
      <c r="S53" s="2">
        <f>(Table2[[#This Row],[Close Price]]-Table2[[#This Row],[20D EMA]])/Table2[[#This Row],[20D EMA]]</f>
        <v>3.3991731740927775E-2</v>
      </c>
      <c r="T53" s="2">
        <f>(Table2[[#This Row],[Close Price]]-Table2[[#This Row],[50D EMA]])/Table2[[#This Row],[50D EMA]]</f>
        <v>0.10815450611538853</v>
      </c>
      <c r="U53" s="2">
        <f>(Table2[[#This Row],[Close Price]]-Table2[[#This Row],[200D EMA]])/Table2[[#This Row],[200D EMA]]</f>
        <v>0.43813738730438717</v>
      </c>
      <c r="V53">
        <v>0.93392002159370202</v>
      </c>
      <c r="W53">
        <v>328.3</v>
      </c>
      <c r="X53">
        <v>338</v>
      </c>
      <c r="Y53">
        <v>330.05</v>
      </c>
      <c r="Z53">
        <v>362.5</v>
      </c>
      <c r="AA53">
        <v>316.39999999999998</v>
      </c>
      <c r="AB53">
        <v>362.5</v>
      </c>
      <c r="AC53" s="2">
        <f>(Table2[[#This Row],[Close Price]]/Table2[[#This Row],[Day Low]])-1</f>
        <v>2.8480048735912256E-2</v>
      </c>
      <c r="AD53" s="2">
        <f>(Table2[[#This Row],[Day High]]/Table2[[#This Row],[Close Price]])-1</f>
        <v>1.0365763364430514E-3</v>
      </c>
      <c r="AE53" s="2">
        <f>(Table2[[#This Row],[Close Price]]/Table2[[#This Row],[Current Week Low]])-1</f>
        <v>2.3026814119072814E-2</v>
      </c>
      <c r="AF53" s="2">
        <f>(Table2[[#This Row],[Current Week High]]/Table2[[#This Row],[Close Price]])-1</f>
        <v>7.3596919887457535E-2</v>
      </c>
      <c r="AG53" s="2">
        <f>(Table2[[#This Row],[Close Price]]/Table2[[#This Row],[Current Month Low]])-1</f>
        <v>6.7161820480404533E-2</v>
      </c>
      <c r="AH53" s="2">
        <f>(Table2[[#This Row],[Current Month High]]/Table2[[#This Row],[Close Price]])-1</f>
        <v>7.3596919887457535E-2</v>
      </c>
      <c r="AI53">
        <v>7.3596919887457499</v>
      </c>
      <c r="AJ53">
        <v>160.73359073359001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0.13</v>
      </c>
      <c r="AM53" t="s">
        <v>10189</v>
      </c>
      <c r="AN53">
        <v>1.61</v>
      </c>
      <c r="AO53" t="s">
        <v>10189</v>
      </c>
      <c r="AP53">
        <v>0.13211705072209601</v>
      </c>
      <c r="AQ53">
        <f>(Table2[[#This Row],[Sharpe Ratio]]-AVERAGE(Table2[Sharpe Ratio]))/_xlfn.STDEV.P(Table2[Sharpe Ratio])</f>
        <v>0.9074619005232063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5.9519514212515903</v>
      </c>
      <c r="AS53">
        <f>_xlfn.RANK.AVG(Table2[[#This Row],[1Y Return vs Nifty Z-Score]],Table2[1Y Return vs Nifty Z-Score])</f>
        <v>91</v>
      </c>
      <c r="AT53">
        <f>_xlfn.RANK.AVG(Table2[[#This Row],[6M Return vs Nifty Z-Score]],Table2[6M Return vs Nifty Z-Score])</f>
        <v>17</v>
      </c>
      <c r="AU53">
        <f>_xlfn.RANK.AVG(Table2[[#This Row],[Sharpe Ratio Z-Score]],Table2[Sharpe Ratio Z-Score])</f>
        <v>143</v>
      </c>
      <c r="AV53">
        <f>(Table2[[#This Row],[Rank 1Y]]+Table2[[#This Row],[Rank 6M]]+Table2[[#This Row],[Rank Sharpe]])/3</f>
        <v>83.666666666666671</v>
      </c>
    </row>
    <row r="54" spans="1:48" x14ac:dyDescent="0.3">
      <c r="A54" t="s">
        <v>749</v>
      </c>
      <c r="B54" t="s">
        <v>750</v>
      </c>
      <c r="C54" t="s">
        <v>10154</v>
      </c>
      <c r="D54" t="s">
        <v>163</v>
      </c>
      <c r="E54">
        <v>20915.463091328002</v>
      </c>
      <c r="F54">
        <v>160.41999999999999</v>
      </c>
      <c r="G54">
        <v>216.83326017986701</v>
      </c>
      <c r="H54">
        <f>(Table2[[#This Row],[1Y Return vs Nifty]]-AVERAGE(Table2[1Y Return vs Nifty]))/_xlfn.STDEV.P(Table2[1Y Return vs Nifty])</f>
        <v>2.2339842198702327</v>
      </c>
      <c r="I54">
        <v>8.7580971732310893</v>
      </c>
      <c r="J54">
        <f>(Table2[[#This Row],[1M Return vs Nifty]]-AVERAGE(Table2[1M Return vs Nifty]))/_xlfn.STDEV.P(Table2[1M Return vs Nifty])</f>
        <v>0.85827306666389458</v>
      </c>
      <c r="K54">
        <v>28.706904946287199</v>
      </c>
      <c r="L54">
        <f>(Table2[[#This Row],[6M Return vs Nifty]]-AVERAGE(Table2[6M Return vs Nifty]))/_xlfn.STDEV.P(Table2[6M Return vs Nifty])</f>
        <v>0.70914617353510145</v>
      </c>
      <c r="M54">
        <v>1.2554480788609299</v>
      </c>
      <c r="N54">
        <f>(Table2[[#This Row],[1W Return vs Nifty]]-AVERAGE(Table2[1W Return vs Nifty]))/_xlfn.STDEV.P(Table2[1W Return vs Nifty])</f>
        <v>0.69700700262955562</v>
      </c>
      <c r="O54">
        <v>155.80000000000001</v>
      </c>
      <c r="P54">
        <v>149.80626983382299</v>
      </c>
      <c r="Q54">
        <v>120.178749984479</v>
      </c>
      <c r="R54">
        <v>54.159559285682398</v>
      </c>
      <c r="S54" s="2">
        <f>(Table2[[#This Row],[Close Price]]-Table2[[#This Row],[20D EMA]])/Table2[[#This Row],[20D EMA]]</f>
        <v>2.965340179717571E-2</v>
      </c>
      <c r="T54" s="2">
        <f>(Table2[[#This Row],[Close Price]]-Table2[[#This Row],[50D EMA]])/Table2[[#This Row],[50D EMA]]</f>
        <v>7.0849705943219765E-2</v>
      </c>
      <c r="U54" s="2">
        <f>(Table2[[#This Row],[Close Price]]-Table2[[#This Row],[200D EMA]])/Table2[[#This Row],[200D EMA]]</f>
        <v>0.33484497068506802</v>
      </c>
      <c r="V54">
        <v>2.55528410924398</v>
      </c>
      <c r="W54">
        <v>156.38</v>
      </c>
      <c r="X54">
        <v>159.88999999999999</v>
      </c>
      <c r="Y54">
        <v>154</v>
      </c>
      <c r="Z54">
        <v>175.8</v>
      </c>
      <c r="AA54">
        <v>140.30000000000001</v>
      </c>
      <c r="AB54">
        <v>175.8</v>
      </c>
      <c r="AC54" s="2">
        <f>(Table2[[#This Row],[Close Price]]/Table2[[#This Row],[Day Low]])-1</f>
        <v>2.5834505691264775E-2</v>
      </c>
      <c r="AD54" s="2">
        <f>(Table2[[#This Row],[Day High]]/Table2[[#This Row],[Close Price]])-1</f>
        <v>-3.3038274529360034E-3</v>
      </c>
      <c r="AE54" s="2">
        <f>(Table2[[#This Row],[Close Price]]/Table2[[#This Row],[Current Week Low]])-1</f>
        <v>4.1688311688311552E-2</v>
      </c>
      <c r="AF54" s="2">
        <f>(Table2[[#This Row],[Current Week High]]/Table2[[#This Row],[Close Price]])-1</f>
        <v>9.5873332502181885E-2</v>
      </c>
      <c r="AG54" s="2">
        <f>(Table2[[#This Row],[Close Price]]/Table2[[#This Row],[Current Month Low]])-1</f>
        <v>0.14340698503207405</v>
      </c>
      <c r="AH54" s="2">
        <f>(Table2[[#This Row],[Current Month High]]/Table2[[#This Row],[Close Price]])-1</f>
        <v>9.5873332502181885E-2</v>
      </c>
      <c r="AI54">
        <v>10.3353696546565</v>
      </c>
      <c r="AJ54">
        <v>248.739130434782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-7.0000000000000007E-2</v>
      </c>
      <c r="AM54" t="s">
        <v>10190</v>
      </c>
      <c r="AN54">
        <v>11.89</v>
      </c>
      <c r="AO54" t="s">
        <v>10189</v>
      </c>
      <c r="AP54">
        <v>0.15356654651089699</v>
      </c>
      <c r="AQ54">
        <f>(Table2[[#This Row],[Sharpe Ratio]]-AVERAGE(Table2[Sharpe Ratio]))/_xlfn.STDEV.P(Table2[Sharpe Ratio])</f>
        <v>1.153205812142871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5.651616274841655</v>
      </c>
      <c r="AS54">
        <f>_xlfn.RANK.AVG(Table2[[#This Row],[1Y Return vs Nifty Z-Score]],Table2[1Y Return vs Nifty Z-Score])</f>
        <v>20</v>
      </c>
      <c r="AT54">
        <f>_xlfn.RANK.AVG(Table2[[#This Row],[6M Return vs Nifty Z-Score]],Table2[6M Return vs Nifty Z-Score])</f>
        <v>145</v>
      </c>
      <c r="AU54">
        <f>_xlfn.RANK.AVG(Table2[[#This Row],[Sharpe Ratio Z-Score]],Table2[Sharpe Ratio Z-Score])</f>
        <v>96</v>
      </c>
      <c r="AV54">
        <f>(Table2[[#This Row],[Rank 1Y]]+Table2[[#This Row],[Rank 6M]]+Table2[[#This Row],[Rank Sharpe]])/3</f>
        <v>87</v>
      </c>
    </row>
    <row r="55" spans="1:48" x14ac:dyDescent="0.3">
      <c r="A55" t="s">
        <v>1363</v>
      </c>
      <c r="B55" t="s">
        <v>1364</v>
      </c>
      <c r="C55" t="s">
        <v>10145</v>
      </c>
      <c r="D55" t="s">
        <v>553</v>
      </c>
      <c r="E55">
        <v>7706.9952450000001</v>
      </c>
      <c r="F55">
        <v>386.55</v>
      </c>
      <c r="G55">
        <v>96.368311746540698</v>
      </c>
      <c r="H55">
        <f>(Table2[[#This Row],[1Y Return vs Nifty]]-AVERAGE(Table2[1Y Return vs Nifty]))/_xlfn.STDEV.P(Table2[1Y Return vs Nifty])</f>
        <v>0.69032005886017089</v>
      </c>
      <c r="I55">
        <v>-2.5294827354447098</v>
      </c>
      <c r="J55">
        <f>(Table2[[#This Row],[1M Return vs Nifty]]-AVERAGE(Table2[1M Return vs Nifty]))/_xlfn.STDEV.P(Table2[1M Return vs Nifty])</f>
        <v>-0.20046177305975374</v>
      </c>
      <c r="K55">
        <v>28.665936135662701</v>
      </c>
      <c r="L55">
        <f>(Table2[[#This Row],[6M Return vs Nifty]]-AVERAGE(Table2[6M Return vs Nifty]))/_xlfn.STDEV.P(Table2[6M Return vs Nifty])</f>
        <v>0.70781871969022914</v>
      </c>
      <c r="M55">
        <v>-3.7033479977092201</v>
      </c>
      <c r="N55">
        <f>(Table2[[#This Row],[1W Return vs Nifty]]-AVERAGE(Table2[1W Return vs Nifty]))/_xlfn.STDEV.P(Table2[1W Return vs Nifty])</f>
        <v>-0.58660512552402033</v>
      </c>
      <c r="O55">
        <v>383.4</v>
      </c>
      <c r="P55">
        <v>363.88151072298899</v>
      </c>
      <c r="Q55">
        <v>291.965440511363</v>
      </c>
      <c r="R55">
        <v>51.3169734546155</v>
      </c>
      <c r="S55" s="2">
        <f>(Table2[[#This Row],[Close Price]]-Table2[[#This Row],[20D EMA]])/Table2[[#This Row],[20D EMA]]</f>
        <v>8.2159624413146431E-3</v>
      </c>
      <c r="T55" s="2">
        <f>(Table2[[#This Row],[Close Price]]-Table2[[#This Row],[50D EMA]])/Table2[[#This Row],[50D EMA]]</f>
        <v>6.2296348149075906E-2</v>
      </c>
      <c r="U55" s="2">
        <f>(Table2[[#This Row],[Close Price]]-Table2[[#This Row],[200D EMA]])/Table2[[#This Row],[200D EMA]]</f>
        <v>0.32395806614295458</v>
      </c>
      <c r="V55">
        <v>0.61071870697313901</v>
      </c>
      <c r="W55">
        <v>386.2</v>
      </c>
      <c r="X55">
        <v>397</v>
      </c>
      <c r="Y55">
        <v>380</v>
      </c>
      <c r="Z55">
        <v>393.4</v>
      </c>
      <c r="AA55">
        <v>380</v>
      </c>
      <c r="AB55">
        <v>401</v>
      </c>
      <c r="AC55" s="2">
        <f>(Table2[[#This Row],[Close Price]]/Table2[[#This Row],[Day Low]])-1</f>
        <v>9.062661833247887E-4</v>
      </c>
      <c r="AD55" s="2">
        <f>(Table2[[#This Row],[Day High]]/Table2[[#This Row],[Close Price]])-1</f>
        <v>2.7034018885008448E-2</v>
      </c>
      <c r="AE55" s="2">
        <f>(Table2[[#This Row],[Close Price]]/Table2[[#This Row],[Current Week Low]])-1</f>
        <v>1.7236842105263106E-2</v>
      </c>
      <c r="AF55" s="2">
        <f>(Table2[[#This Row],[Current Week High]]/Table2[[#This Row],[Close Price]])-1</f>
        <v>1.7720864053809349E-2</v>
      </c>
      <c r="AG55" s="2">
        <f>(Table2[[#This Row],[Close Price]]/Table2[[#This Row],[Current Month Low]])-1</f>
        <v>1.7236842105263106E-2</v>
      </c>
      <c r="AH55" s="2">
        <f>(Table2[[#This Row],[Current Month High]]/Table2[[#This Row],[Close Price]])-1</f>
        <v>3.7381968697451695E-2</v>
      </c>
      <c r="AI55">
        <v>16.7248738843616</v>
      </c>
      <c r="AJ55">
        <v>125.72262773722601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0.09</v>
      </c>
      <c r="AM55" t="s">
        <v>10189</v>
      </c>
      <c r="AN55">
        <v>-1.42</v>
      </c>
      <c r="AO55" t="s">
        <v>10190</v>
      </c>
      <c r="AP55">
        <v>0.32560815737531401</v>
      </c>
      <c r="AQ55">
        <f>(Table2[[#This Row],[Sharpe Ratio]]-AVERAGE(Table2[Sharpe Ratio]))/_xlfn.STDEV.P(Table2[Sharpe Ratio])</f>
        <v>3.1242627932232341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3.7353346731898602</v>
      </c>
      <c r="AS55">
        <f>_xlfn.RANK.AVG(Table2[[#This Row],[1Y Return vs Nifty Z-Score]],Table2[1Y Return vs Nifty Z-Score])</f>
        <v>119</v>
      </c>
      <c r="AT55">
        <f>_xlfn.RANK.AVG(Table2[[#This Row],[6M Return vs Nifty Z-Score]],Table2[6M Return vs Nifty Z-Score])</f>
        <v>146</v>
      </c>
      <c r="AU55">
        <f>_xlfn.RANK.AVG(Table2[[#This Row],[Sharpe Ratio Z-Score]],Table2[Sharpe Ratio Z-Score])</f>
        <v>1</v>
      </c>
      <c r="AV55">
        <f>(Table2[[#This Row],[Rank 1Y]]+Table2[[#This Row],[Rank 6M]]+Table2[[#This Row],[Rank Sharpe]])/3</f>
        <v>88.666666666666671</v>
      </c>
    </row>
    <row r="56" spans="1:48" x14ac:dyDescent="0.3">
      <c r="A56" t="s">
        <v>1357</v>
      </c>
      <c r="B56" t="s">
        <v>1358</v>
      </c>
      <c r="C56" t="s">
        <v>10158</v>
      </c>
      <c r="D56" t="s">
        <v>135</v>
      </c>
      <c r="E56">
        <v>7745.4098546499999</v>
      </c>
      <c r="F56">
        <v>928.85</v>
      </c>
      <c r="G56">
        <v>72.112059506022703</v>
      </c>
      <c r="H56">
        <f>(Table2[[#This Row],[1Y Return vs Nifty]]-AVERAGE(Table2[1Y Return vs Nifty]))/_xlfn.STDEV.P(Table2[1Y Return vs Nifty])</f>
        <v>0.37949514463351108</v>
      </c>
      <c r="I56">
        <v>-8.65835364882523</v>
      </c>
      <c r="J56">
        <f>(Table2[[#This Row],[1M Return vs Nifty]]-AVERAGE(Table2[1M Return vs Nifty]))/_xlfn.STDEV.P(Table2[1M Return vs Nifty])</f>
        <v>-0.77532806119804898</v>
      </c>
      <c r="K56">
        <v>65.453766445687506</v>
      </c>
      <c r="L56">
        <f>(Table2[[#This Row],[6M Return vs Nifty]]-AVERAGE(Table2[6M Return vs Nifty]))/_xlfn.STDEV.P(Table2[6M Return vs Nifty])</f>
        <v>1.8998022321516217</v>
      </c>
      <c r="M56">
        <v>-9.2223196640456706</v>
      </c>
      <c r="N56">
        <f>(Table2[[#This Row],[1W Return vs Nifty]]-AVERAGE(Table2[1W Return vs Nifty]))/_xlfn.STDEV.P(Table2[1W Return vs Nifty])</f>
        <v>-2.0152218414478096</v>
      </c>
      <c r="O56">
        <v>975.8</v>
      </c>
      <c r="P56">
        <v>920.64395397915996</v>
      </c>
      <c r="Q56">
        <v>713.96497454446796</v>
      </c>
      <c r="R56">
        <v>34.769999155256301</v>
      </c>
      <c r="S56" s="2">
        <f>(Table2[[#This Row],[Close Price]]-Table2[[#This Row],[20D EMA]])/Table2[[#This Row],[20D EMA]]</f>
        <v>-4.8114367698298764E-2</v>
      </c>
      <c r="T56" s="2">
        <f>(Table2[[#This Row],[Close Price]]-Table2[[#This Row],[50D EMA]])/Table2[[#This Row],[50D EMA]]</f>
        <v>8.9133763224885278E-3</v>
      </c>
      <c r="U56" s="2">
        <f>(Table2[[#This Row],[Close Price]]-Table2[[#This Row],[200D EMA]])/Table2[[#This Row],[200D EMA]]</f>
        <v>0.30097418377229979</v>
      </c>
      <c r="V56">
        <v>1.6239715457407999</v>
      </c>
      <c r="W56">
        <v>902.65</v>
      </c>
      <c r="X56">
        <v>934.45</v>
      </c>
      <c r="Y56">
        <v>924.8</v>
      </c>
      <c r="Z56">
        <v>1047.95</v>
      </c>
      <c r="AA56">
        <v>924.8</v>
      </c>
      <c r="AB56">
        <v>1110</v>
      </c>
      <c r="AC56" s="2">
        <f>(Table2[[#This Row],[Close Price]]/Table2[[#This Row],[Day Low]])-1</f>
        <v>2.902564670691854E-2</v>
      </c>
      <c r="AD56" s="2">
        <f>(Table2[[#This Row],[Day High]]/Table2[[#This Row],[Close Price]])-1</f>
        <v>6.0289605426064874E-3</v>
      </c>
      <c r="AE56" s="2">
        <f>(Table2[[#This Row],[Close Price]]/Table2[[#This Row],[Current Week Low]])-1</f>
        <v>4.3793252595156762E-3</v>
      </c>
      <c r="AF56" s="2">
        <f>(Table2[[#This Row],[Current Week High]]/Table2[[#This Row],[Close Price]])-1</f>
        <v>0.12822307154007651</v>
      </c>
      <c r="AG56" s="2">
        <f>(Table2[[#This Row],[Close Price]]/Table2[[#This Row],[Current Month Low]])-1</f>
        <v>4.3793252595156762E-3</v>
      </c>
      <c r="AH56" s="2">
        <f>(Table2[[#This Row],[Current Month High]]/Table2[[#This Row],[Close Price]])-1</f>
        <v>0.19502610755234961</v>
      </c>
      <c r="AI56">
        <v>19.502610755234901</v>
      </c>
      <c r="AJ56">
        <v>156.730237700386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0.02</v>
      </c>
      <c r="AM56" t="s">
        <v>10189</v>
      </c>
      <c r="AN56">
        <v>-2.2799999999999998</v>
      </c>
      <c r="AO56" t="s">
        <v>10190</v>
      </c>
      <c r="AP56">
        <v>0.17938973307115899</v>
      </c>
      <c r="AQ56">
        <f>(Table2[[#This Row],[Sharpe Ratio]]-AVERAGE(Table2[Sharpe Ratio]))/_xlfn.STDEV.P(Table2[Sharpe Ratio])</f>
        <v>1.4490584950351373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0.93780596917441139</v>
      </c>
      <c r="AS56">
        <f>_xlfn.RANK.AVG(Table2[[#This Row],[1Y Return vs Nifty Z-Score]],Table2[1Y Return vs Nifty Z-Score])</f>
        <v>179</v>
      </c>
      <c r="AT56">
        <f>_xlfn.RANK.AVG(Table2[[#This Row],[6M Return vs Nifty Z-Score]],Table2[6M Return vs Nifty Z-Score])</f>
        <v>36</v>
      </c>
      <c r="AU56">
        <f>_xlfn.RANK.AVG(Table2[[#This Row],[Sharpe Ratio Z-Score]],Table2[Sharpe Ratio Z-Score])</f>
        <v>53</v>
      </c>
      <c r="AV56">
        <f>(Table2[[#This Row],[Rank 1Y]]+Table2[[#This Row],[Rank 6M]]+Table2[[#This Row],[Rank Sharpe]])/3</f>
        <v>89.333333333333329</v>
      </c>
    </row>
    <row r="57" spans="1:48" x14ac:dyDescent="0.3">
      <c r="A57" t="s">
        <v>846</v>
      </c>
      <c r="B57" t="s">
        <v>847</v>
      </c>
      <c r="C57" t="s">
        <v>10143</v>
      </c>
      <c r="D57" t="s">
        <v>18</v>
      </c>
      <c r="E57">
        <v>18167.1908</v>
      </c>
      <c r="F57">
        <v>1220</v>
      </c>
      <c r="G57">
        <v>153.19315626427999</v>
      </c>
      <c r="H57">
        <f>(Table2[[#This Row],[1Y Return vs Nifty]]-AVERAGE(Table2[1Y Return vs Nifty]))/_xlfn.STDEV.P(Table2[1Y Return vs Nifty])</f>
        <v>1.4184860281134821</v>
      </c>
      <c r="I57">
        <v>16.408420420195601</v>
      </c>
      <c r="J57">
        <f>(Table2[[#This Row],[1M Return vs Nifty]]-AVERAGE(Table2[1M Return vs Nifty]))/_xlfn.STDEV.P(Table2[1M Return vs Nifty])</f>
        <v>1.5758461711061986</v>
      </c>
      <c r="K57">
        <v>24.23234137171</v>
      </c>
      <c r="L57">
        <f>(Table2[[#This Row],[6M Return vs Nifty]]-AVERAGE(Table2[6M Return vs Nifty]))/_xlfn.STDEV.P(Table2[6M Return vs Nifty])</f>
        <v>0.56416328214389844</v>
      </c>
      <c r="M57">
        <v>16.6298325440318</v>
      </c>
      <c r="N57">
        <f>(Table2[[#This Row],[1W Return vs Nifty]]-AVERAGE(Table2[1W Return vs Nifty]))/_xlfn.STDEV.P(Table2[1W Return vs Nifty])</f>
        <v>4.6767525008633095</v>
      </c>
      <c r="O57">
        <v>1035.92</v>
      </c>
      <c r="P57">
        <v>985.001342627383</v>
      </c>
      <c r="Q57">
        <v>820.54132130204005</v>
      </c>
      <c r="R57">
        <v>88.910674362840794</v>
      </c>
      <c r="S57" s="2">
        <f>(Table2[[#This Row],[Close Price]]-Table2[[#This Row],[20D EMA]])/Table2[[#This Row],[20D EMA]]</f>
        <v>0.17769711946868474</v>
      </c>
      <c r="T57" s="2">
        <f>(Table2[[#This Row],[Close Price]]-Table2[[#This Row],[50D EMA]])/Table2[[#This Row],[50D EMA]]</f>
        <v>0.23857699193158852</v>
      </c>
      <c r="U57" s="2">
        <f>(Table2[[#This Row],[Close Price]]-Table2[[#This Row],[200D EMA]])/Table2[[#This Row],[200D EMA]]</f>
        <v>0.48682335468992161</v>
      </c>
      <c r="V57">
        <v>2.3869728116782101</v>
      </c>
      <c r="W57">
        <v>1091.75</v>
      </c>
      <c r="X57">
        <v>1177.75</v>
      </c>
      <c r="Y57">
        <v>1050</v>
      </c>
      <c r="Z57">
        <v>1275</v>
      </c>
      <c r="AA57">
        <v>945.65</v>
      </c>
      <c r="AB57">
        <v>1275</v>
      </c>
      <c r="AC57" s="2">
        <f>(Table2[[#This Row],[Close Price]]/Table2[[#This Row],[Day Low]])-1</f>
        <v>0.1174719487062057</v>
      </c>
      <c r="AD57" s="2">
        <f>(Table2[[#This Row],[Day High]]/Table2[[#This Row],[Close Price]])-1</f>
        <v>-3.463114754098362E-2</v>
      </c>
      <c r="AE57" s="2">
        <f>(Table2[[#This Row],[Close Price]]/Table2[[#This Row],[Current Week Low]])-1</f>
        <v>0.161904761904762</v>
      </c>
      <c r="AF57" s="2">
        <f>(Table2[[#This Row],[Current Week High]]/Table2[[#This Row],[Close Price]])-1</f>
        <v>4.508196721311486E-2</v>
      </c>
      <c r="AG57" s="2">
        <f>(Table2[[#This Row],[Close Price]]/Table2[[#This Row],[Current Month Low]])-1</f>
        <v>0.29011790831703066</v>
      </c>
      <c r="AH57" s="2">
        <f>(Table2[[#This Row],[Current Month High]]/Table2[[#This Row],[Close Price]])-1</f>
        <v>4.508196721311486E-2</v>
      </c>
      <c r="AI57">
        <v>4.5081967213114797</v>
      </c>
      <c r="AJ57">
        <v>250.67548146018899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0.09</v>
      </c>
      <c r="AM57" t="s">
        <v>10189</v>
      </c>
      <c r="AN57">
        <v>24.27</v>
      </c>
      <c r="AO57" t="s">
        <v>10189</v>
      </c>
      <c r="AP57">
        <v>0.19684248831468801</v>
      </c>
      <c r="AQ57">
        <f>(Table2[[#This Row],[Sharpe Ratio]]-AVERAGE(Table2[Sharpe Ratio]))/_xlfn.STDEV.P(Table2[Sharpe Ratio])</f>
        <v>1.6490123020763603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9.8842602843032488</v>
      </c>
      <c r="AS57">
        <f>_xlfn.RANK.AVG(Table2[[#This Row],[1Y Return vs Nifty Z-Score]],Table2[1Y Return vs Nifty Z-Score])</f>
        <v>57</v>
      </c>
      <c r="AT57">
        <f>_xlfn.RANK.AVG(Table2[[#This Row],[6M Return vs Nifty Z-Score]],Table2[6M Return vs Nifty Z-Score])</f>
        <v>175</v>
      </c>
      <c r="AU57">
        <f>_xlfn.RANK.AVG(Table2[[#This Row],[Sharpe Ratio Z-Score]],Table2[Sharpe Ratio Z-Score])</f>
        <v>38</v>
      </c>
      <c r="AV57">
        <f>(Table2[[#This Row],[Rank 1Y]]+Table2[[#This Row],[Rank 6M]]+Table2[[#This Row],[Rank Sharpe]])/3</f>
        <v>90</v>
      </c>
    </row>
    <row r="58" spans="1:48" x14ac:dyDescent="0.3">
      <c r="A58" t="s">
        <v>878</v>
      </c>
      <c r="B58" t="s">
        <v>879</v>
      </c>
      <c r="C58" t="s">
        <v>10154</v>
      </c>
      <c r="D58" t="s">
        <v>257</v>
      </c>
      <c r="E58">
        <v>17043.6608146</v>
      </c>
      <c r="F58">
        <v>4896.5</v>
      </c>
      <c r="G58">
        <v>102.313888353921</v>
      </c>
      <c r="H58">
        <f>(Table2[[#This Row],[1Y Return vs Nifty]]-AVERAGE(Table2[1Y Return vs Nifty]))/_xlfn.STDEV.P(Table2[1Y Return vs Nifty])</f>
        <v>0.76650797613166244</v>
      </c>
      <c r="I58">
        <v>-1.87297798039998</v>
      </c>
      <c r="J58">
        <f>(Table2[[#This Row],[1M Return vs Nifty]]-AVERAGE(Table2[1M Return vs Nifty]))/_xlfn.STDEV.P(Table2[1M Return vs Nifty])</f>
        <v>-0.13888396256063529</v>
      </c>
      <c r="K58">
        <v>34.528606205969098</v>
      </c>
      <c r="L58">
        <f>(Table2[[#This Row],[6M Return vs Nifty]]-AVERAGE(Table2[6M Return vs Nifty]))/_xlfn.STDEV.P(Table2[6M Return vs Nifty])</f>
        <v>0.89777844288982722</v>
      </c>
      <c r="M58">
        <v>0.38619743286609298</v>
      </c>
      <c r="N58">
        <f>(Table2[[#This Row],[1W Return vs Nifty]]-AVERAGE(Table2[1W Return vs Nifty]))/_xlfn.STDEV.P(Table2[1W Return vs Nifty])</f>
        <v>0.47199660607861393</v>
      </c>
      <c r="O58">
        <v>4840.1400000000003</v>
      </c>
      <c r="P58">
        <v>4689.4637905720001</v>
      </c>
      <c r="Q58">
        <v>3937.5477583720099</v>
      </c>
      <c r="R58">
        <v>52.146756741021697</v>
      </c>
      <c r="S58" s="2">
        <f>(Table2[[#This Row],[Close Price]]-Table2[[#This Row],[20D EMA]])/Table2[[#This Row],[20D EMA]]</f>
        <v>1.1644291280830651E-2</v>
      </c>
      <c r="T58" s="2">
        <f>(Table2[[#This Row],[Close Price]]-Table2[[#This Row],[50D EMA]])/Table2[[#This Row],[50D EMA]]</f>
        <v>4.4149228712297303E-2</v>
      </c>
      <c r="U58" s="2">
        <f>(Table2[[#This Row],[Close Price]]-Table2[[#This Row],[200D EMA]])/Table2[[#This Row],[200D EMA]]</f>
        <v>0.24354047251593758</v>
      </c>
      <c r="V58">
        <v>1.2666532640225101</v>
      </c>
      <c r="W58">
        <v>4860.45</v>
      </c>
      <c r="X58">
        <v>4994</v>
      </c>
      <c r="Y58">
        <v>4730</v>
      </c>
      <c r="Z58">
        <v>5300</v>
      </c>
      <c r="AA58">
        <v>4666</v>
      </c>
      <c r="AB58">
        <v>5300</v>
      </c>
      <c r="AC58" s="2">
        <f>(Table2[[#This Row],[Close Price]]/Table2[[#This Row],[Day Low]])-1</f>
        <v>7.4170087131850693E-3</v>
      </c>
      <c r="AD58" s="2">
        <f>(Table2[[#This Row],[Day High]]/Table2[[#This Row],[Close Price]])-1</f>
        <v>1.9912182170938486E-2</v>
      </c>
      <c r="AE58" s="2">
        <f>(Table2[[#This Row],[Close Price]]/Table2[[#This Row],[Current Week Low]])-1</f>
        <v>3.5200845665962044E-2</v>
      </c>
      <c r="AF58" s="2">
        <f>(Table2[[#This Row],[Current Week High]]/Table2[[#This Row],[Close Price]])-1</f>
        <v>8.2405800061268186E-2</v>
      </c>
      <c r="AG58" s="2">
        <f>(Table2[[#This Row],[Close Price]]/Table2[[#This Row],[Current Month Low]])-1</f>
        <v>4.9399914273467571E-2</v>
      </c>
      <c r="AH58" s="2">
        <f>(Table2[[#This Row],[Current Month High]]/Table2[[#This Row],[Close Price]])-1</f>
        <v>8.2405800061268186E-2</v>
      </c>
      <c r="AI58">
        <v>8.2405800061268195</v>
      </c>
      <c r="AJ58">
        <v>133.91296039745799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-0.02</v>
      </c>
      <c r="AM58" t="s">
        <v>10190</v>
      </c>
      <c r="AN58">
        <v>0.87</v>
      </c>
      <c r="AO58" t="s">
        <v>10189</v>
      </c>
      <c r="AP58">
        <v>0.17746271244140199</v>
      </c>
      <c r="AQ58">
        <f>(Table2[[#This Row],[Sharpe Ratio]]-AVERAGE(Table2[Sharpe Ratio]))/_xlfn.STDEV.P(Table2[Sharpe Ratio])</f>
        <v>1.4269808857528006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3.4243799482922683</v>
      </c>
      <c r="AS58">
        <f>_xlfn.RANK.AVG(Table2[[#This Row],[1Y Return vs Nifty Z-Score]],Table2[1Y Return vs Nifty Z-Score])</f>
        <v>112</v>
      </c>
      <c r="AT58">
        <f>_xlfn.RANK.AVG(Table2[[#This Row],[6M Return vs Nifty Z-Score]],Table2[6M Return vs Nifty Z-Score])</f>
        <v>108</v>
      </c>
      <c r="AU58">
        <f>_xlfn.RANK.AVG(Table2[[#This Row],[Sharpe Ratio Z-Score]],Table2[Sharpe Ratio Z-Score])</f>
        <v>56</v>
      </c>
      <c r="AV58">
        <f>(Table2[[#This Row],[Rank 1Y]]+Table2[[#This Row],[Rank 6M]]+Table2[[#This Row],[Rank Sharpe]])/3</f>
        <v>92</v>
      </c>
    </row>
    <row r="59" spans="1:48" x14ac:dyDescent="0.3">
      <c r="A59" t="s">
        <v>245</v>
      </c>
      <c r="B59" t="s">
        <v>246</v>
      </c>
      <c r="C59" t="s">
        <v>10151</v>
      </c>
      <c r="D59" t="s">
        <v>103</v>
      </c>
      <c r="E59">
        <v>108787.72693814999</v>
      </c>
      <c r="F59">
        <v>108.3</v>
      </c>
      <c r="G59">
        <v>111.661175703415</v>
      </c>
      <c r="H59">
        <f>(Table2[[#This Row],[1Y Return vs Nifty]]-AVERAGE(Table2[1Y Return vs Nifty]))/_xlfn.STDEV.P(Table2[1Y Return vs Nifty])</f>
        <v>0.88628615784949782</v>
      </c>
      <c r="I59">
        <v>4.63647195711191</v>
      </c>
      <c r="J59">
        <f>(Table2[[#This Row],[1M Return vs Nifty]]-AVERAGE(Table2[1M Return vs Nifty]))/_xlfn.STDEV.P(Table2[1M Return vs Nifty])</f>
        <v>0.47167928412642812</v>
      </c>
      <c r="K59">
        <v>36.764990123714902</v>
      </c>
      <c r="L59">
        <f>(Table2[[#This Row],[6M Return vs Nifty]]-AVERAGE(Table2[6M Return vs Nifty]))/_xlfn.STDEV.P(Table2[6M Return vs Nifty])</f>
        <v>0.97024079620128068</v>
      </c>
      <c r="M59">
        <v>0.70927394120512699</v>
      </c>
      <c r="N59">
        <f>(Table2[[#This Row],[1W Return vs Nifty]]-AVERAGE(Table2[1W Return vs Nifty]))/_xlfn.STDEV.P(Table2[1W Return vs Nifty])</f>
        <v>0.55562676913067732</v>
      </c>
      <c r="O59">
        <v>106.49</v>
      </c>
      <c r="P59">
        <v>102.23202724219701</v>
      </c>
      <c r="Q59">
        <v>84.308204110251197</v>
      </c>
      <c r="R59">
        <v>51.2141564488171</v>
      </c>
      <c r="S59" s="2">
        <f>(Table2[[#This Row],[Close Price]]-Table2[[#This Row],[20D EMA]])/Table2[[#This Row],[20D EMA]]</f>
        <v>1.699690111747584E-2</v>
      </c>
      <c r="T59" s="2">
        <f>(Table2[[#This Row],[Close Price]]-Table2[[#This Row],[50D EMA]])/Table2[[#This Row],[50D EMA]]</f>
        <v>5.9354909821238401E-2</v>
      </c>
      <c r="U59" s="2">
        <f>(Table2[[#This Row],[Close Price]]-Table2[[#This Row],[200D EMA]])/Table2[[#This Row],[200D EMA]]</f>
        <v>0.28457249377977906</v>
      </c>
      <c r="V59">
        <v>1.15957207568759</v>
      </c>
      <c r="W59">
        <v>106.3</v>
      </c>
      <c r="X59">
        <v>109.72</v>
      </c>
      <c r="Y59">
        <v>107.5</v>
      </c>
      <c r="Z59">
        <v>118.4</v>
      </c>
      <c r="AA59">
        <v>98.71</v>
      </c>
      <c r="AB59">
        <v>118.4</v>
      </c>
      <c r="AC59" s="2">
        <f>(Table2[[#This Row],[Close Price]]/Table2[[#This Row],[Day Low]])-1</f>
        <v>1.8814675446848561E-2</v>
      </c>
      <c r="AD59" s="2">
        <f>(Table2[[#This Row],[Day High]]/Table2[[#This Row],[Close Price]])-1</f>
        <v>1.311172668513394E-2</v>
      </c>
      <c r="AE59" s="2">
        <f>(Table2[[#This Row],[Close Price]]/Table2[[#This Row],[Current Week Low]])-1</f>
        <v>7.4418604651163012E-3</v>
      </c>
      <c r="AF59" s="2">
        <f>(Table2[[#This Row],[Current Week High]]/Table2[[#This Row],[Close Price]])-1</f>
        <v>9.3259464450600182E-2</v>
      </c>
      <c r="AG59" s="2">
        <f>(Table2[[#This Row],[Close Price]]/Table2[[#This Row],[Current Month Low]])-1</f>
        <v>9.715327727687173E-2</v>
      </c>
      <c r="AH59" s="2">
        <f>(Table2[[#This Row],[Current Month High]]/Table2[[#This Row],[Close Price]])-1</f>
        <v>9.3259464450600182E-2</v>
      </c>
      <c r="AI59">
        <v>9.3259464450600191</v>
      </c>
      <c r="AJ59">
        <v>138.80926130099201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0.08</v>
      </c>
      <c r="AM59" t="s">
        <v>10189</v>
      </c>
      <c r="AN59">
        <v>8.19</v>
      </c>
      <c r="AO59" t="s">
        <v>10189</v>
      </c>
      <c r="AP59">
        <v>0.16418951522022901</v>
      </c>
      <c r="AQ59">
        <f>(Table2[[#This Row],[Sharpe Ratio]]-AVERAGE(Table2[Sharpe Ratio]))/_xlfn.STDEV.P(Table2[Sharpe Ratio])</f>
        <v>1.2749116978825039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4.1587447051903883</v>
      </c>
      <c r="AS59">
        <f>_xlfn.RANK.AVG(Table2[[#This Row],[1Y Return vs Nifty Z-Score]],Table2[1Y Return vs Nifty Z-Score])</f>
        <v>102</v>
      </c>
      <c r="AT59">
        <f>_xlfn.RANK.AVG(Table2[[#This Row],[6M Return vs Nifty Z-Score]],Table2[6M Return vs Nifty Z-Score])</f>
        <v>100</v>
      </c>
      <c r="AU59">
        <f>_xlfn.RANK.AVG(Table2[[#This Row],[Sharpe Ratio Z-Score]],Table2[Sharpe Ratio Z-Score])</f>
        <v>77</v>
      </c>
      <c r="AV59">
        <f>(Table2[[#This Row],[Rank 1Y]]+Table2[[#This Row],[Rank 6M]]+Table2[[#This Row],[Rank Sharpe]])/3</f>
        <v>93</v>
      </c>
    </row>
    <row r="60" spans="1:48" x14ac:dyDescent="0.3">
      <c r="A60" t="s">
        <v>870</v>
      </c>
      <c r="B60" t="s">
        <v>871</v>
      </c>
      <c r="C60" t="s">
        <v>10149</v>
      </c>
      <c r="D60" t="s">
        <v>463</v>
      </c>
      <c r="E60">
        <v>17204.104323489999</v>
      </c>
      <c r="F60">
        <v>620.65</v>
      </c>
      <c r="G60">
        <v>244.95862057108101</v>
      </c>
      <c r="H60">
        <f>(Table2[[#This Row],[1Y Return vs Nifty]]-AVERAGE(Table2[1Y Return vs Nifty]))/_xlfn.STDEV.P(Table2[1Y Return vs Nifty])</f>
        <v>2.5943887310250973</v>
      </c>
      <c r="I60">
        <v>15.0879328465209</v>
      </c>
      <c r="J60">
        <f>(Table2[[#This Row],[1M Return vs Nifty]]-AVERAGE(Table2[1M Return vs Nifty]))/_xlfn.STDEV.P(Table2[1M Return vs Nifty])</f>
        <v>1.4519891343469733</v>
      </c>
      <c r="K60">
        <v>14.124632611209201</v>
      </c>
      <c r="L60">
        <f>(Table2[[#This Row],[6M Return vs Nifty]]-AVERAGE(Table2[6M Return vs Nifty]))/_xlfn.STDEV.P(Table2[6M Return vs Nifty])</f>
        <v>0.23665763449510657</v>
      </c>
      <c r="M60">
        <v>8.1283762349593207</v>
      </c>
      <c r="N60">
        <f>(Table2[[#This Row],[1W Return vs Nifty]]-AVERAGE(Table2[1W Return vs Nifty]))/_xlfn.STDEV.P(Table2[1W Return vs Nifty])</f>
        <v>2.4761029365761118</v>
      </c>
      <c r="O60">
        <v>562.41999999999996</v>
      </c>
      <c r="P60">
        <v>529.64116307150096</v>
      </c>
      <c r="Q60">
        <v>441.88343246731199</v>
      </c>
      <c r="R60">
        <v>69.097064119123601</v>
      </c>
      <c r="S60" s="2">
        <f>(Table2[[#This Row],[Close Price]]-Table2[[#This Row],[20D EMA]])/Table2[[#This Row],[20D EMA]]</f>
        <v>0.10353472493865798</v>
      </c>
      <c r="T60" s="2">
        <f>(Table2[[#This Row],[Close Price]]-Table2[[#This Row],[50D EMA]])/Table2[[#This Row],[50D EMA]]</f>
        <v>0.17183112505969053</v>
      </c>
      <c r="U60" s="2">
        <f>(Table2[[#This Row],[Close Price]]-Table2[[#This Row],[200D EMA]])/Table2[[#This Row],[200D EMA]]</f>
        <v>0.40455594031783965</v>
      </c>
      <c r="V60">
        <v>2.5079447741558401</v>
      </c>
      <c r="W60">
        <v>602.29999999999995</v>
      </c>
      <c r="X60">
        <v>630.25</v>
      </c>
      <c r="Y60">
        <v>575</v>
      </c>
      <c r="Z60">
        <v>684.65</v>
      </c>
      <c r="AA60">
        <v>497.3</v>
      </c>
      <c r="AB60">
        <v>684.65</v>
      </c>
      <c r="AC60" s="2">
        <f>(Table2[[#This Row],[Close Price]]/Table2[[#This Row],[Day Low]])-1</f>
        <v>3.0466544911173843E-2</v>
      </c>
      <c r="AD60" s="2">
        <f>(Table2[[#This Row],[Day High]]/Table2[[#This Row],[Close Price]])-1</f>
        <v>1.5467654877950654E-2</v>
      </c>
      <c r="AE60" s="2">
        <f>(Table2[[#This Row],[Close Price]]/Table2[[#This Row],[Current Week Low]])-1</f>
        <v>7.9391304347826042E-2</v>
      </c>
      <c r="AF60" s="2">
        <f>(Table2[[#This Row],[Current Week High]]/Table2[[#This Row],[Close Price]])-1</f>
        <v>0.10311769918633695</v>
      </c>
      <c r="AG60" s="2">
        <f>(Table2[[#This Row],[Close Price]]/Table2[[#This Row],[Current Month Low]])-1</f>
        <v>0.24803941282927799</v>
      </c>
      <c r="AH60" s="2">
        <f>(Table2[[#This Row],[Current Month High]]/Table2[[#This Row],[Close Price]])-1</f>
        <v>0.10311769918633695</v>
      </c>
      <c r="AI60">
        <v>10.311769918633599</v>
      </c>
      <c r="AJ60">
        <v>277.18018839258502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0.05</v>
      </c>
      <c r="AM60" t="s">
        <v>10189</v>
      </c>
      <c r="AN60">
        <v>23.87</v>
      </c>
      <c r="AO60" t="s">
        <v>10189</v>
      </c>
      <c r="AP60">
        <v>0.218532911794169</v>
      </c>
      <c r="AQ60">
        <f>(Table2[[#This Row],[Sharpe Ratio]]-AVERAGE(Table2[Sharpe Ratio]))/_xlfn.STDEV.P(Table2[Sharpe Ratio])</f>
        <v>1.8975164889821277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8.6566549254254159</v>
      </c>
      <c r="AS60">
        <f>_xlfn.RANK.AVG(Table2[[#This Row],[1Y Return vs Nifty Z-Score]],Table2[1Y Return vs Nifty Z-Score])</f>
        <v>14</v>
      </c>
      <c r="AT60">
        <f>_xlfn.RANK.AVG(Table2[[#This Row],[6M Return vs Nifty Z-Score]],Table2[6M Return vs Nifty Z-Score])</f>
        <v>252</v>
      </c>
      <c r="AU60">
        <f>_xlfn.RANK.AVG(Table2[[#This Row],[Sharpe Ratio Z-Score]],Table2[Sharpe Ratio Z-Score])</f>
        <v>18</v>
      </c>
      <c r="AV60">
        <f>(Table2[[#This Row],[Rank 1Y]]+Table2[[#This Row],[Rank 6M]]+Table2[[#This Row],[Rank Sharpe]])/3</f>
        <v>94.666666666666671</v>
      </c>
    </row>
    <row r="61" spans="1:48" x14ac:dyDescent="0.3">
      <c r="A61" t="s">
        <v>461</v>
      </c>
      <c r="B61" t="s">
        <v>462</v>
      </c>
      <c r="C61" t="s">
        <v>10149</v>
      </c>
      <c r="D61" t="s">
        <v>463</v>
      </c>
      <c r="E61">
        <v>47234.5</v>
      </c>
      <c r="F61">
        <v>555.70000000000005</v>
      </c>
      <c r="G61">
        <v>98.810566173174095</v>
      </c>
      <c r="H61">
        <f>(Table2[[#This Row],[1Y Return vs Nifty]]-AVERAGE(Table2[1Y Return vs Nifty]))/_xlfn.STDEV.P(Table2[1Y Return vs Nifty])</f>
        <v>0.72161564051684457</v>
      </c>
      <c r="I61">
        <v>-3.2319657005805298</v>
      </c>
      <c r="J61">
        <f>(Table2[[#This Row],[1M Return vs Nifty]]-AVERAGE(Table2[1M Return vs Nifty]))/_xlfn.STDEV.P(Table2[1M Return vs Nifty])</f>
        <v>-0.26635217609734496</v>
      </c>
      <c r="K61">
        <v>58.590350743707603</v>
      </c>
      <c r="L61">
        <f>(Table2[[#This Row],[6M Return vs Nifty]]-AVERAGE(Table2[6M Return vs Nifty]))/_xlfn.STDEV.P(Table2[6M Return vs Nifty])</f>
        <v>1.6774167778591649</v>
      </c>
      <c r="M61">
        <v>-4.04431830576205</v>
      </c>
      <c r="N61">
        <f>(Table2[[#This Row],[1W Return vs Nifty]]-AVERAGE(Table2[1W Return vs Nifty]))/_xlfn.STDEV.P(Table2[1W Return vs Nifty])</f>
        <v>-0.67486719881734258</v>
      </c>
      <c r="O61">
        <v>558.34</v>
      </c>
      <c r="P61">
        <v>522.85560924099502</v>
      </c>
      <c r="Q61">
        <v>397.47659688400603</v>
      </c>
      <c r="R61">
        <v>40.197422735077801</v>
      </c>
      <c r="S61" s="2">
        <f>(Table2[[#This Row],[Close Price]]-Table2[[#This Row],[20D EMA]])/Table2[[#This Row],[20D EMA]]</f>
        <v>-4.7283017516208514E-3</v>
      </c>
      <c r="T61" s="2">
        <f>(Table2[[#This Row],[Close Price]]-Table2[[#This Row],[50D EMA]])/Table2[[#This Row],[50D EMA]]</f>
        <v>6.2817325048274197E-2</v>
      </c>
      <c r="U61" s="2">
        <f>(Table2[[#This Row],[Close Price]]-Table2[[#This Row],[200D EMA]])/Table2[[#This Row],[200D EMA]]</f>
        <v>0.39806973380666161</v>
      </c>
      <c r="V61">
        <v>0.413769982764014</v>
      </c>
      <c r="W61">
        <v>551.65</v>
      </c>
      <c r="X61">
        <v>566.15</v>
      </c>
      <c r="Y61">
        <v>547.54999999999995</v>
      </c>
      <c r="Z61">
        <v>569.20000000000005</v>
      </c>
      <c r="AA61">
        <v>547.54999999999995</v>
      </c>
      <c r="AB61">
        <v>585.5</v>
      </c>
      <c r="AC61" s="2">
        <f>(Table2[[#This Row],[Close Price]]/Table2[[#This Row],[Day Low]])-1</f>
        <v>7.341611529049441E-3</v>
      </c>
      <c r="AD61" s="2">
        <f>(Table2[[#This Row],[Day High]]/Table2[[#This Row],[Close Price]])-1</f>
        <v>1.8805110671225256E-2</v>
      </c>
      <c r="AE61" s="2">
        <f>(Table2[[#This Row],[Close Price]]/Table2[[#This Row],[Current Week Low]])-1</f>
        <v>1.488448543512022E-2</v>
      </c>
      <c r="AF61" s="2">
        <f>(Table2[[#This Row],[Current Week High]]/Table2[[#This Row],[Close Price]])-1</f>
        <v>2.4293683642252928E-2</v>
      </c>
      <c r="AG61" s="2">
        <f>(Table2[[#This Row],[Close Price]]/Table2[[#This Row],[Current Month Low]])-1</f>
        <v>1.488448543512022E-2</v>
      </c>
      <c r="AH61" s="2">
        <f>(Table2[[#This Row],[Current Month High]]/Table2[[#This Row],[Close Price]])-1</f>
        <v>5.3626057225121482E-2</v>
      </c>
      <c r="AI61">
        <v>11.6339751664567</v>
      </c>
      <c r="AJ61">
        <v>129.913115432354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0.05</v>
      </c>
      <c r="AM61" t="s">
        <v>10189</v>
      </c>
      <c r="AN61">
        <v>-2.41</v>
      </c>
      <c r="AO61" t="s">
        <v>10190</v>
      </c>
      <c r="AP61">
        <v>0.13822109334233801</v>
      </c>
      <c r="AQ61">
        <f>(Table2[[#This Row],[Sharpe Ratio]]-AVERAGE(Table2[Sharpe Ratio]))/_xlfn.STDEV.P(Table2[Sharpe Ratio])</f>
        <v>0.97739507400948467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2.4352081174708062</v>
      </c>
      <c r="AS61">
        <f>_xlfn.RANK.AVG(Table2[[#This Row],[1Y Return vs Nifty Z-Score]],Table2[1Y Return vs Nifty Z-Score])</f>
        <v>116</v>
      </c>
      <c r="AT61">
        <f>_xlfn.RANK.AVG(Table2[[#This Row],[6M Return vs Nifty Z-Score]],Table2[6M Return vs Nifty Z-Score])</f>
        <v>45</v>
      </c>
      <c r="AU61">
        <f>_xlfn.RANK.AVG(Table2[[#This Row],[Sharpe Ratio Z-Score]],Table2[Sharpe Ratio Z-Score])</f>
        <v>124</v>
      </c>
      <c r="AV61">
        <f>(Table2[[#This Row],[Rank 1Y]]+Table2[[#This Row],[Rank 6M]]+Table2[[#This Row],[Rank Sharpe]])/3</f>
        <v>95</v>
      </c>
    </row>
    <row r="62" spans="1:48" x14ac:dyDescent="0.3">
      <c r="A62" t="s">
        <v>558</v>
      </c>
      <c r="B62" t="s">
        <v>559</v>
      </c>
      <c r="C62" t="s">
        <v>10157</v>
      </c>
      <c r="D62" t="s">
        <v>348</v>
      </c>
      <c r="E62">
        <v>34864.043453279999</v>
      </c>
      <c r="F62">
        <v>1695.6</v>
      </c>
      <c r="G62">
        <v>89.176547465014096</v>
      </c>
      <c r="H62">
        <f>(Table2[[#This Row],[1Y Return vs Nifty]]-AVERAGE(Table2[1Y Return vs Nifty]))/_xlfn.STDEV.P(Table2[1Y Return vs Nifty])</f>
        <v>0.59816322054160109</v>
      </c>
      <c r="I62">
        <v>-5.4112068733757397</v>
      </c>
      <c r="J62">
        <f>(Table2[[#This Row],[1M Return vs Nifty]]-AVERAGE(Table2[1M Return vs Nifty]))/_xlfn.STDEV.P(Table2[1M Return vs Nifty])</f>
        <v>-0.47075724542714303</v>
      </c>
      <c r="K62">
        <v>46.045458692282502</v>
      </c>
      <c r="L62">
        <f>(Table2[[#This Row],[6M Return vs Nifty]]-AVERAGE(Table2[6M Return vs Nifty]))/_xlfn.STDEV.P(Table2[6M Return vs Nifty])</f>
        <v>1.2709425616607752</v>
      </c>
      <c r="M62">
        <v>-1.5316430048977701</v>
      </c>
      <c r="N62">
        <f>(Table2[[#This Row],[1W Return vs Nifty]]-AVERAGE(Table2[1W Return vs Nifty]))/_xlfn.STDEV.P(Table2[1W Return vs Nifty])</f>
        <v>-2.444712900633143E-2</v>
      </c>
      <c r="O62">
        <v>1682.62</v>
      </c>
      <c r="P62">
        <v>1606.99936342862</v>
      </c>
      <c r="Q62">
        <v>1295.0191273088401</v>
      </c>
      <c r="R62">
        <v>49.958053302727002</v>
      </c>
      <c r="S62" s="2">
        <f>(Table2[[#This Row],[Close Price]]-Table2[[#This Row],[20D EMA]])/Table2[[#This Row],[20D EMA]]</f>
        <v>7.7141600599065852E-3</v>
      </c>
      <c r="T62" s="2">
        <f>(Table2[[#This Row],[Close Price]]-Table2[[#This Row],[50D EMA]])/Table2[[#This Row],[50D EMA]]</f>
        <v>5.5134207634249269E-2</v>
      </c>
      <c r="U62" s="2">
        <f>(Table2[[#This Row],[Close Price]]-Table2[[#This Row],[200D EMA]])/Table2[[#This Row],[200D EMA]]</f>
        <v>0.30932429046326204</v>
      </c>
      <c r="V62">
        <v>1.8889168421932401</v>
      </c>
      <c r="W62">
        <v>1656.05</v>
      </c>
      <c r="X62">
        <v>1695.85</v>
      </c>
      <c r="Y62">
        <v>1661</v>
      </c>
      <c r="Z62">
        <v>1751.65</v>
      </c>
      <c r="AA62">
        <v>1585.55</v>
      </c>
      <c r="AB62">
        <v>1897.8</v>
      </c>
      <c r="AC62" s="2">
        <f>(Table2[[#This Row],[Close Price]]/Table2[[#This Row],[Day Low]])-1</f>
        <v>2.3882129162766885E-2</v>
      </c>
      <c r="AD62" s="2">
        <f>(Table2[[#This Row],[Day High]]/Table2[[#This Row],[Close Price]])-1</f>
        <v>1.4744043406467178E-4</v>
      </c>
      <c r="AE62" s="2">
        <f>(Table2[[#This Row],[Close Price]]/Table2[[#This Row],[Current Week Low]])-1</f>
        <v>2.0830824804334735E-2</v>
      </c>
      <c r="AF62" s="2">
        <f>(Table2[[#This Row],[Current Week High]]/Table2[[#This Row],[Close Price]])-1</f>
        <v>3.3056145317291952E-2</v>
      </c>
      <c r="AG62" s="2">
        <f>(Table2[[#This Row],[Close Price]]/Table2[[#This Row],[Current Month Low]])-1</f>
        <v>6.9408091829333607E-2</v>
      </c>
      <c r="AH62" s="2">
        <f>(Table2[[#This Row],[Current Month High]]/Table2[[#This Row],[Close Price]])-1</f>
        <v>0.11924982307147913</v>
      </c>
      <c r="AI62">
        <v>11.9249823071479</v>
      </c>
      <c r="AJ62">
        <v>141.64172723386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0.03</v>
      </c>
      <c r="AM62" t="s">
        <v>10189</v>
      </c>
      <c r="AN62">
        <v>4.4800000000000004</v>
      </c>
      <c r="AO62" t="s">
        <v>10189</v>
      </c>
      <c r="AP62">
        <v>0.15990661807013701</v>
      </c>
      <c r="AQ62">
        <f>(Table2[[#This Row],[Sharpe Ratio]]-AVERAGE(Table2[Sharpe Ratio]))/_xlfn.STDEV.P(Table2[Sharpe Ratio])</f>
        <v>1.2258431365936253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2.5997445443625278</v>
      </c>
      <c r="AS62">
        <f>_xlfn.RANK.AVG(Table2[[#This Row],[1Y Return vs Nifty Z-Score]],Table2[1Y Return vs Nifty Z-Score])</f>
        <v>130</v>
      </c>
      <c r="AT62">
        <f>_xlfn.RANK.AVG(Table2[[#This Row],[6M Return vs Nifty Z-Score]],Table2[6M Return vs Nifty Z-Score])</f>
        <v>71</v>
      </c>
      <c r="AU62">
        <f>_xlfn.RANK.AVG(Table2[[#This Row],[Sharpe Ratio Z-Score]],Table2[Sharpe Ratio Z-Score])</f>
        <v>84</v>
      </c>
      <c r="AV62">
        <f>(Table2[[#This Row],[Rank 1Y]]+Table2[[#This Row],[Rank 6M]]+Table2[[#This Row],[Rank Sharpe]])/3</f>
        <v>95</v>
      </c>
    </row>
    <row r="63" spans="1:48" x14ac:dyDescent="0.3">
      <c r="A63" t="s">
        <v>346</v>
      </c>
      <c r="B63" t="s">
        <v>347</v>
      </c>
      <c r="C63" t="s">
        <v>10157</v>
      </c>
      <c r="D63" t="s">
        <v>348</v>
      </c>
      <c r="E63">
        <v>71478.106960574994</v>
      </c>
      <c r="F63">
        <v>11945.85</v>
      </c>
      <c r="G63">
        <v>150.613159538134</v>
      </c>
      <c r="H63">
        <f>(Table2[[#This Row],[1Y Return vs Nifty]]-AVERAGE(Table2[1Y Return vs Nifty]))/_xlfn.STDEV.P(Table2[1Y Return vs Nifty])</f>
        <v>1.3854253865453738</v>
      </c>
      <c r="I63">
        <v>5.3123968533952199</v>
      </c>
      <c r="J63">
        <f>(Table2[[#This Row],[1M Return vs Nifty]]-AVERAGE(Table2[1M Return vs Nifty]))/_xlfn.STDEV.P(Table2[1M Return vs Nifty])</f>
        <v>0.53507863478632411</v>
      </c>
      <c r="K63">
        <v>73.967724134378798</v>
      </c>
      <c r="L63">
        <f>(Table2[[#This Row],[6M Return vs Nifty]]-AVERAGE(Table2[6M Return vs Nifty]))/_xlfn.STDEV.P(Table2[6M Return vs Nifty])</f>
        <v>2.1756678405658372</v>
      </c>
      <c r="M63">
        <v>-1.1355831326721799</v>
      </c>
      <c r="N63">
        <f>(Table2[[#This Row],[1W Return vs Nifty]]-AVERAGE(Table2[1W Return vs Nifty]))/_xlfn.STDEV.P(Table2[1W Return vs Nifty])</f>
        <v>7.8075186413293418E-2</v>
      </c>
      <c r="O63">
        <v>12024.5</v>
      </c>
      <c r="P63">
        <v>10821.4857539078</v>
      </c>
      <c r="Q63">
        <v>7963.6498829852098</v>
      </c>
      <c r="R63">
        <v>39.636227645858803</v>
      </c>
      <c r="S63" s="2">
        <f>(Table2[[#This Row],[Close Price]]-Table2[[#This Row],[20D EMA]])/Table2[[#This Row],[20D EMA]]</f>
        <v>-6.5408125077965514E-3</v>
      </c>
      <c r="T63" s="2">
        <f>(Table2[[#This Row],[Close Price]]-Table2[[#This Row],[50D EMA]])/Table2[[#This Row],[50D EMA]]</f>
        <v>0.10390109747048139</v>
      </c>
      <c r="U63" s="2">
        <f>(Table2[[#This Row],[Close Price]]-Table2[[#This Row],[200D EMA]])/Table2[[#This Row],[200D EMA]]</f>
        <v>0.50004711100157573</v>
      </c>
      <c r="V63">
        <v>0.69392837869140001</v>
      </c>
      <c r="W63">
        <v>11641.1</v>
      </c>
      <c r="X63">
        <v>11945.85</v>
      </c>
      <c r="Y63">
        <v>11650.15</v>
      </c>
      <c r="Z63">
        <v>12754.55</v>
      </c>
      <c r="AA63">
        <v>11650.15</v>
      </c>
      <c r="AB63">
        <v>12879</v>
      </c>
      <c r="AC63" s="2">
        <f>(Table2[[#This Row],[Close Price]]/Table2[[#This Row],[Day Low]])-1</f>
        <v>2.6178797536315246E-2</v>
      </c>
      <c r="AD63" s="2">
        <f>(Table2[[#This Row],[Day High]]/Table2[[#This Row],[Close Price]])-1</f>
        <v>0</v>
      </c>
      <c r="AE63" s="2">
        <f>(Table2[[#This Row],[Close Price]]/Table2[[#This Row],[Current Week Low]])-1</f>
        <v>2.5381647446599542E-2</v>
      </c>
      <c r="AF63" s="2">
        <f>(Table2[[#This Row],[Current Week High]]/Table2[[#This Row],[Close Price]])-1</f>
        <v>6.7697150056295508E-2</v>
      </c>
      <c r="AG63" s="2">
        <f>(Table2[[#This Row],[Close Price]]/Table2[[#This Row],[Current Month Low]])-1</f>
        <v>2.5381647446599542E-2</v>
      </c>
      <c r="AH63" s="2">
        <f>(Table2[[#This Row],[Current Month High]]/Table2[[#This Row],[Close Price]])-1</f>
        <v>7.8114993910018971E-2</v>
      </c>
      <c r="AI63">
        <v>7.8114993910018899</v>
      </c>
      <c r="AJ63">
        <v>202.197065519858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0.27</v>
      </c>
      <c r="AM63" t="s">
        <v>10189</v>
      </c>
      <c r="AN63">
        <v>-4.0199999999999996</v>
      </c>
      <c r="AO63" t="s">
        <v>10190</v>
      </c>
      <c r="AP63">
        <v>9.8735418390134999E-2</v>
      </c>
      <c r="AQ63">
        <f>(Table2[[#This Row],[Sharpe Ratio]]-AVERAGE(Table2[Sharpe Ratio]))/_xlfn.STDEV.P(Table2[Sharpe Ratio])</f>
        <v>0.52501314805469301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4.6992601963655218</v>
      </c>
      <c r="AS63">
        <f>_xlfn.RANK.AVG(Table2[[#This Row],[1Y Return vs Nifty Z-Score]],Table2[1Y Return vs Nifty Z-Score])</f>
        <v>60</v>
      </c>
      <c r="AT63">
        <f>_xlfn.RANK.AVG(Table2[[#This Row],[6M Return vs Nifty Z-Score]],Table2[6M Return vs Nifty Z-Score])</f>
        <v>20</v>
      </c>
      <c r="AU63">
        <f>_xlfn.RANK.AVG(Table2[[#This Row],[Sharpe Ratio Z-Score]],Table2[Sharpe Ratio Z-Score])</f>
        <v>208</v>
      </c>
      <c r="AV63">
        <f>(Table2[[#This Row],[Rank 1Y]]+Table2[[#This Row],[Rank 6M]]+Table2[[#This Row],[Rank Sharpe]])/3</f>
        <v>96</v>
      </c>
    </row>
    <row r="64" spans="1:48" x14ac:dyDescent="0.3">
      <c r="A64" t="s">
        <v>356</v>
      </c>
      <c r="B64" t="s">
        <v>357</v>
      </c>
      <c r="C64" t="s">
        <v>10158</v>
      </c>
      <c r="D64" t="s">
        <v>135</v>
      </c>
      <c r="E64">
        <v>70415.358141639997</v>
      </c>
      <c r="F64">
        <v>1756.6</v>
      </c>
      <c r="G64">
        <v>188.77349038806599</v>
      </c>
      <c r="H64">
        <f>(Table2[[#This Row],[1Y Return vs Nifty]]-AVERAGE(Table2[1Y Return vs Nifty]))/_xlfn.STDEV.P(Table2[1Y Return vs Nifty])</f>
        <v>1.8744202009824524</v>
      </c>
      <c r="I64">
        <v>-12.0828504330392</v>
      </c>
      <c r="J64">
        <f>(Table2[[#This Row],[1M Return vs Nifty]]-AVERAGE(Table2[1M Return vs Nifty]))/_xlfn.STDEV.P(Table2[1M Return vs Nifty])</f>
        <v>-1.0965336768661349</v>
      </c>
      <c r="K64">
        <v>19.349468232268499</v>
      </c>
      <c r="L64">
        <f>(Table2[[#This Row],[6M Return vs Nifty]]-AVERAGE(Table2[6M Return vs Nifty]))/_xlfn.STDEV.P(Table2[6M Return vs Nifty])</f>
        <v>0.40595051921102132</v>
      </c>
      <c r="M64">
        <v>-1.2109545578091601</v>
      </c>
      <c r="N64">
        <f>(Table2[[#This Row],[1W Return vs Nifty]]-AVERAGE(Table2[1W Return vs Nifty]))/_xlfn.STDEV.P(Table2[1W Return vs Nifty])</f>
        <v>5.856487102057728E-2</v>
      </c>
      <c r="O64">
        <v>1801.02</v>
      </c>
      <c r="P64">
        <v>1712.74759347851</v>
      </c>
      <c r="Q64">
        <v>1305.3387533760199</v>
      </c>
      <c r="R64">
        <v>39.691099742121999</v>
      </c>
      <c r="S64" s="2">
        <f>(Table2[[#This Row],[Close Price]]-Table2[[#This Row],[20D EMA]])/Table2[[#This Row],[20D EMA]]</f>
        <v>-2.4663801623524488E-2</v>
      </c>
      <c r="T64" s="2">
        <f>(Table2[[#This Row],[Close Price]]-Table2[[#This Row],[50D EMA]])/Table2[[#This Row],[50D EMA]]</f>
        <v>2.5603542920429816E-2</v>
      </c>
      <c r="U64" s="2">
        <f>(Table2[[#This Row],[Close Price]]-Table2[[#This Row],[200D EMA]])/Table2[[#This Row],[200D EMA]]</f>
        <v>0.34570432039719601</v>
      </c>
      <c r="V64">
        <v>0.92449133264373595</v>
      </c>
      <c r="W64">
        <v>1731.75</v>
      </c>
      <c r="X64">
        <v>1773</v>
      </c>
      <c r="Y64">
        <v>1701.55</v>
      </c>
      <c r="Z64">
        <v>1854.7</v>
      </c>
      <c r="AA64">
        <v>1701.55</v>
      </c>
      <c r="AB64">
        <v>1893.4</v>
      </c>
      <c r="AC64" s="2">
        <f>(Table2[[#This Row],[Close Price]]/Table2[[#This Row],[Day Low]])-1</f>
        <v>1.4349646311534459E-2</v>
      </c>
      <c r="AD64" s="2">
        <f>(Table2[[#This Row],[Day High]]/Table2[[#This Row],[Close Price]])-1</f>
        <v>9.3362176932711982E-3</v>
      </c>
      <c r="AE64" s="2">
        <f>(Table2[[#This Row],[Close Price]]/Table2[[#This Row],[Current Week Low]])-1</f>
        <v>3.2352854750080873E-2</v>
      </c>
      <c r="AF64" s="2">
        <f>(Table2[[#This Row],[Current Week High]]/Table2[[#This Row],[Close Price]])-1</f>
        <v>5.5846521689627782E-2</v>
      </c>
      <c r="AG64" s="2">
        <f>(Table2[[#This Row],[Close Price]]/Table2[[#This Row],[Current Month Low]])-1</f>
        <v>3.2352854750080873E-2</v>
      </c>
      <c r="AH64" s="2">
        <f>(Table2[[#This Row],[Current Month High]]/Table2[[#This Row],[Close Price]])-1</f>
        <v>7.7877718319480982E-2</v>
      </c>
      <c r="AI64">
        <v>18.114539451212501</v>
      </c>
      <c r="AJ64">
        <v>227.05269037423099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0.13</v>
      </c>
      <c r="AM64" t="s">
        <v>10189</v>
      </c>
      <c r="AN64">
        <v>-4.55</v>
      </c>
      <c r="AO64" t="s">
        <v>10190</v>
      </c>
      <c r="AP64">
        <v>0.17411557522207499</v>
      </c>
      <c r="AQ64">
        <f>(Table2[[#This Row],[Sharpe Ratio]]-AVERAGE(Table2[Sharpe Ratio]))/_xlfn.STDEV.P(Table2[Sharpe Ratio])</f>
        <v>1.3886331967859278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2.6310351111338441</v>
      </c>
      <c r="AS64">
        <f>_xlfn.RANK.AVG(Table2[[#This Row],[1Y Return vs Nifty Z-Score]],Table2[1Y Return vs Nifty Z-Score])</f>
        <v>30</v>
      </c>
      <c r="AT64">
        <f>_xlfn.RANK.AVG(Table2[[#This Row],[6M Return vs Nifty Z-Score]],Table2[6M Return vs Nifty Z-Score])</f>
        <v>206</v>
      </c>
      <c r="AU64">
        <f>_xlfn.RANK.AVG(Table2[[#This Row],[Sharpe Ratio Z-Score]],Table2[Sharpe Ratio Z-Score])</f>
        <v>60</v>
      </c>
      <c r="AV64">
        <f>(Table2[[#This Row],[Rank 1Y]]+Table2[[#This Row],[Rank 6M]]+Table2[[#This Row],[Rank Sharpe]])/3</f>
        <v>98.666666666666671</v>
      </c>
    </row>
    <row r="65" spans="1:48" x14ac:dyDescent="0.3">
      <c r="A65" t="s">
        <v>576</v>
      </c>
      <c r="B65" t="s">
        <v>577</v>
      </c>
      <c r="C65" t="s">
        <v>10145</v>
      </c>
      <c r="D65" t="s">
        <v>244</v>
      </c>
      <c r="E65">
        <v>32430.825806559998</v>
      </c>
      <c r="F65">
        <v>6409.85</v>
      </c>
      <c r="G65">
        <v>144.53150287790501</v>
      </c>
      <c r="H65">
        <f>(Table2[[#This Row],[1Y Return vs Nifty]]-AVERAGE(Table2[1Y Return vs Nifty]))/_xlfn.STDEV.P(Table2[1Y Return vs Nifty])</f>
        <v>1.3074937097542645</v>
      </c>
      <c r="I65">
        <v>-13.278962641385901</v>
      </c>
      <c r="J65">
        <f>(Table2[[#This Row],[1M Return vs Nifty]]-AVERAGE(Table2[1M Return vs Nifty]))/_xlfn.STDEV.P(Table2[1M Return vs Nifty])</f>
        <v>-1.2087247468245497</v>
      </c>
      <c r="K65">
        <v>30.682750846344099</v>
      </c>
      <c r="L65">
        <f>(Table2[[#This Row],[6M Return vs Nifty]]-AVERAGE(Table2[6M Return vs Nifty]))/_xlfn.STDEV.P(Table2[6M Return vs Nifty])</f>
        <v>0.77316668564968716</v>
      </c>
      <c r="M65">
        <v>-1.60811781261194</v>
      </c>
      <c r="N65">
        <f>(Table2[[#This Row],[1W Return vs Nifty]]-AVERAGE(Table2[1W Return vs Nifty]))/_xlfn.STDEV.P(Table2[1W Return vs Nifty])</f>
        <v>-4.4243061156866291E-2</v>
      </c>
      <c r="O65">
        <v>6521.16</v>
      </c>
      <c r="P65">
        <v>6551.0888057619204</v>
      </c>
      <c r="Q65">
        <v>5584.0646613681802</v>
      </c>
      <c r="R65">
        <v>37.182009515205799</v>
      </c>
      <c r="S65" s="2">
        <f>(Table2[[#This Row],[Close Price]]-Table2[[#This Row],[20D EMA]])/Table2[[#This Row],[20D EMA]]</f>
        <v>-1.7069049064890218E-2</v>
      </c>
      <c r="T65" s="2">
        <f>(Table2[[#This Row],[Close Price]]-Table2[[#This Row],[50D EMA]])/Table2[[#This Row],[50D EMA]]</f>
        <v>-2.1559592603552464E-2</v>
      </c>
      <c r="U65" s="2">
        <f>(Table2[[#This Row],[Close Price]]-Table2[[#This Row],[200D EMA]])/Table2[[#This Row],[200D EMA]]</f>
        <v>0.14788248143772217</v>
      </c>
      <c r="V65">
        <v>0.92710174939391998</v>
      </c>
      <c r="W65">
        <v>6350</v>
      </c>
      <c r="X65">
        <v>6439.95</v>
      </c>
      <c r="Y65">
        <v>6381.55</v>
      </c>
      <c r="Z65">
        <v>6663.95</v>
      </c>
      <c r="AA65">
        <v>6381</v>
      </c>
      <c r="AB65">
        <v>6801.3</v>
      </c>
      <c r="AC65" s="2">
        <f>(Table2[[#This Row],[Close Price]]/Table2[[#This Row],[Day Low]])-1</f>
        <v>9.42519685039378E-3</v>
      </c>
      <c r="AD65" s="2">
        <f>(Table2[[#This Row],[Day High]]/Table2[[#This Row],[Close Price]])-1</f>
        <v>4.6958977199154095E-3</v>
      </c>
      <c r="AE65" s="2">
        <f>(Table2[[#This Row],[Close Price]]/Table2[[#This Row],[Current Week Low]])-1</f>
        <v>4.4346592912380967E-3</v>
      </c>
      <c r="AF65" s="2">
        <f>(Table2[[#This Row],[Current Week High]]/Table2[[#This Row],[Close Price]])-1</f>
        <v>3.9642113309983795E-2</v>
      </c>
      <c r="AG65" s="2">
        <f>(Table2[[#This Row],[Close Price]]/Table2[[#This Row],[Current Month Low]])-1</f>
        <v>4.5212349161574128E-3</v>
      </c>
      <c r="AH65" s="2">
        <f>(Table2[[#This Row],[Current Month High]]/Table2[[#This Row],[Close Price]])-1</f>
        <v>6.1070071842554752E-2</v>
      </c>
      <c r="AI65">
        <v>52.216510526767301</v>
      </c>
      <c r="AJ65">
        <v>175.26034397612301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-0.11</v>
      </c>
      <c r="AM65" t="s">
        <v>10190</v>
      </c>
      <c r="AN65">
        <v>-2.82</v>
      </c>
      <c r="AO65" t="s">
        <v>10190</v>
      </c>
      <c r="AP65">
        <v>0.14567213508190699</v>
      </c>
      <c r="AQ65">
        <f>(Table2[[#This Row],[Sharpe Ratio]]-AVERAGE(Table2[Sharpe Ratio]))/_xlfn.STDEV.P(Table2[Sharpe Ratio])</f>
        <v>1.0627606304193973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64</v>
      </c>
      <c r="AT65">
        <f>_xlfn.RANK.AVG(Table2[[#This Row],[6M Return vs Nifty Z-Score]],Table2[6M Return vs Nifty Z-Score])</f>
        <v>126</v>
      </c>
      <c r="AU65">
        <f>_xlfn.RANK.AVG(Table2[[#This Row],[Sharpe Ratio Z-Score]],Table2[Sharpe Ratio Z-Score])</f>
        <v>109</v>
      </c>
      <c r="AV65">
        <f>(Table2[[#This Row],[Rank 1Y]]+Table2[[#This Row],[Rank 6M]]+Table2[[#This Row],[Rank Sharpe]])/3</f>
        <v>99.666666666666671</v>
      </c>
    </row>
    <row r="66" spans="1:48" x14ac:dyDescent="0.3">
      <c r="A66" t="s">
        <v>117</v>
      </c>
      <c r="B66" t="s">
        <v>118</v>
      </c>
      <c r="C66" t="s">
        <v>10154</v>
      </c>
      <c r="D66" t="s">
        <v>119</v>
      </c>
      <c r="E66">
        <v>253600.35599059999</v>
      </c>
      <c r="F66">
        <v>7121.2</v>
      </c>
      <c r="G66">
        <v>66.800381334887803</v>
      </c>
      <c r="H66">
        <f>(Table2[[#This Row],[1Y Return vs Nifty]]-AVERAGE(Table2[1Y Return vs Nifty]))/_xlfn.STDEV.P(Table2[1Y Return vs Nifty])</f>
        <v>0.3114301403792773</v>
      </c>
      <c r="I66">
        <v>-9.7819670724859993</v>
      </c>
      <c r="J66">
        <f>(Table2[[#This Row],[1M Return vs Nifty]]-AVERAGE(Table2[1M Return vs Nifty]))/_xlfn.STDEV.P(Table2[1M Return vs Nifty])</f>
        <v>-0.88071900306827877</v>
      </c>
      <c r="K66">
        <v>60.633141778583898</v>
      </c>
      <c r="L66">
        <f>(Table2[[#This Row],[6M Return vs Nifty]]-AVERAGE(Table2[6M Return vs Nifty]))/_xlfn.STDEV.P(Table2[6M Return vs Nifty])</f>
        <v>1.7436064175431598</v>
      </c>
      <c r="M66">
        <v>-7.3656855689579599</v>
      </c>
      <c r="N66">
        <f>(Table2[[#This Row],[1W Return vs Nifty]]-AVERAGE(Table2[1W Return vs Nifty]))/_xlfn.STDEV.P(Table2[1W Return vs Nifty])</f>
        <v>-1.5346217108519147</v>
      </c>
      <c r="O66">
        <v>7565.9</v>
      </c>
      <c r="P66">
        <v>7155.98624389612</v>
      </c>
      <c r="Q66">
        <v>5519.6706606661201</v>
      </c>
      <c r="R66">
        <v>23.056641935078801</v>
      </c>
      <c r="S66" s="2">
        <f>(Table2[[#This Row],[Close Price]]-Table2[[#This Row],[20D EMA]])/Table2[[#This Row],[20D EMA]]</f>
        <v>-5.8776880476876493E-2</v>
      </c>
      <c r="T66" s="2">
        <f>(Table2[[#This Row],[Close Price]]-Table2[[#This Row],[50D EMA]])/Table2[[#This Row],[50D EMA]]</f>
        <v>-4.8611390115222688E-3</v>
      </c>
      <c r="U66" s="2">
        <f>(Table2[[#This Row],[Close Price]]-Table2[[#This Row],[200D EMA]])/Table2[[#This Row],[200D EMA]]</f>
        <v>0.2901494378544327</v>
      </c>
      <c r="V66">
        <v>0.68671402621281996</v>
      </c>
      <c r="W66">
        <v>6992.25</v>
      </c>
      <c r="X66">
        <v>7150</v>
      </c>
      <c r="Y66">
        <v>7055.05</v>
      </c>
      <c r="Z66">
        <v>7687.9</v>
      </c>
      <c r="AA66">
        <v>7055.05</v>
      </c>
      <c r="AB66">
        <v>7968.7</v>
      </c>
      <c r="AC66" s="2">
        <f>(Table2[[#This Row],[Close Price]]/Table2[[#This Row],[Day Low]])-1</f>
        <v>1.844184632986523E-2</v>
      </c>
      <c r="AD66" s="2">
        <f>(Table2[[#This Row],[Day High]]/Table2[[#This Row],[Close Price]])-1</f>
        <v>4.0442622029994713E-3</v>
      </c>
      <c r="AE66" s="2">
        <f>(Table2[[#This Row],[Close Price]]/Table2[[#This Row],[Current Week Low]])-1</f>
        <v>9.3762623936044509E-3</v>
      </c>
      <c r="AF66" s="2">
        <f>(Table2[[#This Row],[Current Week High]]/Table2[[#This Row],[Close Price]])-1</f>
        <v>7.9579284390271177E-2</v>
      </c>
      <c r="AG66" s="2">
        <f>(Table2[[#This Row],[Close Price]]/Table2[[#This Row],[Current Month Low]])-1</f>
        <v>9.3762623936044509E-3</v>
      </c>
      <c r="AH66" s="2">
        <f>(Table2[[#This Row],[Current Month High]]/Table2[[#This Row],[Close Price]])-1</f>
        <v>0.1190108408695163</v>
      </c>
      <c r="AI66">
        <v>11.901084086951601</v>
      </c>
      <c r="AJ66">
        <v>119.383857054836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0.13</v>
      </c>
      <c r="AM66" t="s">
        <v>10189</v>
      </c>
      <c r="AN66">
        <v>-9.5299999999999994</v>
      </c>
      <c r="AO66" t="s">
        <v>10190</v>
      </c>
      <c r="AP66">
        <v>0.17230956018257201</v>
      </c>
      <c r="AQ66">
        <f>(Table2[[#This Row],[Sharpe Ratio]]-AVERAGE(Table2[Sharpe Ratio]))/_xlfn.STDEV.P(Table2[Sharpe Ratio])</f>
        <v>1.3679419318433212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1.0076377758455646</v>
      </c>
      <c r="AS66">
        <f>_xlfn.RANK.AVG(Table2[[#This Row],[1Y Return vs Nifty Z-Score]],Table2[1Y Return vs Nifty Z-Score])</f>
        <v>196</v>
      </c>
      <c r="AT66">
        <f>_xlfn.RANK.AVG(Table2[[#This Row],[6M Return vs Nifty Z-Score]],Table2[6M Return vs Nifty Z-Score])</f>
        <v>41</v>
      </c>
      <c r="AU66">
        <f>_xlfn.RANK.AVG(Table2[[#This Row],[Sharpe Ratio Z-Score]],Table2[Sharpe Ratio Z-Score])</f>
        <v>64</v>
      </c>
      <c r="AV66">
        <f>(Table2[[#This Row],[Rank 1Y]]+Table2[[#This Row],[Rank 6M]]+Table2[[#This Row],[Rank Sharpe]])/3</f>
        <v>100.33333333333333</v>
      </c>
    </row>
    <row r="67" spans="1:48" x14ac:dyDescent="0.3">
      <c r="A67" t="s">
        <v>798</v>
      </c>
      <c r="B67" t="s">
        <v>799</v>
      </c>
      <c r="C67" t="s">
        <v>10148</v>
      </c>
      <c r="D67" t="s">
        <v>46</v>
      </c>
      <c r="E67">
        <v>19930.989936059999</v>
      </c>
      <c r="F67">
        <v>317.45</v>
      </c>
      <c r="G67">
        <v>103.296577505945</v>
      </c>
      <c r="H67">
        <f>(Table2[[#This Row],[1Y Return vs Nifty]]-AVERAGE(Table2[1Y Return vs Nifty]))/_xlfn.STDEV.P(Table2[1Y Return vs Nifty])</f>
        <v>0.77910036956328699</v>
      </c>
      <c r="I67">
        <v>-4.8801701148740904</v>
      </c>
      <c r="J67">
        <f>(Table2[[#This Row],[1M Return vs Nifty]]-AVERAGE(Table2[1M Return vs Nifty]))/_xlfn.STDEV.P(Table2[1M Return vs Nifty])</f>
        <v>-0.42094788664976035</v>
      </c>
      <c r="K67">
        <v>45.873249673708898</v>
      </c>
      <c r="L67">
        <f>(Table2[[#This Row],[6M Return vs Nifty]]-AVERAGE(Table2[6M Return vs Nifty]))/_xlfn.STDEV.P(Table2[6M Return vs Nifty])</f>
        <v>1.2653627188402825</v>
      </c>
      <c r="M67">
        <v>-2.7469496298706702</v>
      </c>
      <c r="N67">
        <f>(Table2[[#This Row],[1W Return vs Nifty]]-AVERAGE(Table2[1W Return vs Nifty]))/_xlfn.STDEV.P(Table2[1W Return vs Nifty])</f>
        <v>-0.33903605324368319</v>
      </c>
      <c r="O67">
        <v>325.97000000000003</v>
      </c>
      <c r="P67">
        <v>307.046742178844</v>
      </c>
      <c r="Q67">
        <v>238.96272528310701</v>
      </c>
      <c r="R67">
        <v>36.201329835255898</v>
      </c>
      <c r="S67" s="2">
        <f>(Table2[[#This Row],[Close Price]]-Table2[[#This Row],[20D EMA]])/Table2[[#This Row],[20D EMA]]</f>
        <v>-2.6137374605025118E-2</v>
      </c>
      <c r="T67" s="2">
        <f>(Table2[[#This Row],[Close Price]]-Table2[[#This Row],[50D EMA]])/Table2[[#This Row],[50D EMA]]</f>
        <v>3.3881674651009504E-2</v>
      </c>
      <c r="U67" s="2">
        <f>(Table2[[#This Row],[Close Price]]-Table2[[#This Row],[200D EMA]])/Table2[[#This Row],[200D EMA]]</f>
        <v>0.32844986440419327</v>
      </c>
      <c r="V67">
        <v>0.58862203935299495</v>
      </c>
      <c r="W67">
        <v>314.14999999999998</v>
      </c>
      <c r="X67">
        <v>321.75</v>
      </c>
      <c r="Y67">
        <v>316.10000000000002</v>
      </c>
      <c r="Z67">
        <v>336.55</v>
      </c>
      <c r="AA67">
        <v>315.55</v>
      </c>
      <c r="AB67">
        <v>348.45</v>
      </c>
      <c r="AC67" s="2">
        <f>(Table2[[#This Row],[Close Price]]/Table2[[#This Row],[Day Low]])-1</f>
        <v>1.0504536049657842E-2</v>
      </c>
      <c r="AD67" s="2">
        <f>(Table2[[#This Row],[Day High]]/Table2[[#This Row],[Close Price]])-1</f>
        <v>1.354544022680737E-2</v>
      </c>
      <c r="AE67" s="2">
        <f>(Table2[[#This Row],[Close Price]]/Table2[[#This Row],[Current Week Low]])-1</f>
        <v>4.2708003796265714E-3</v>
      </c>
      <c r="AF67" s="2">
        <f>(Table2[[#This Row],[Current Week High]]/Table2[[#This Row],[Close Price]])-1</f>
        <v>6.0166955426051327E-2</v>
      </c>
      <c r="AG67" s="2">
        <f>(Table2[[#This Row],[Close Price]]/Table2[[#This Row],[Current Month Low]])-1</f>
        <v>6.0212327681825606E-3</v>
      </c>
      <c r="AH67" s="2">
        <f>(Table2[[#This Row],[Current Month High]]/Table2[[#This Row],[Close Price]])-1</f>
        <v>9.7653173728146081E-2</v>
      </c>
      <c r="AI67">
        <v>9.7653173728146001</v>
      </c>
      <c r="AJ67">
        <v>133.935151068533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0.19</v>
      </c>
      <c r="AM67" t="s">
        <v>10189</v>
      </c>
      <c r="AN67">
        <v>-1.1200000000000001</v>
      </c>
      <c r="AO67" t="s">
        <v>10190</v>
      </c>
      <c r="AP67">
        <v>0.137471081748301</v>
      </c>
      <c r="AQ67">
        <f>(Table2[[#This Row],[Sharpe Ratio]]-AVERAGE(Table2[Sharpe Ratio]))/_xlfn.STDEV.P(Table2[Sharpe Ratio])</f>
        <v>0.96880229473422619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2.2532814432443522</v>
      </c>
      <c r="AS67">
        <f>_xlfn.RANK.AVG(Table2[[#This Row],[1Y Return vs Nifty Z-Score]],Table2[1Y Return vs Nifty Z-Score])</f>
        <v>111</v>
      </c>
      <c r="AT67">
        <f>_xlfn.RANK.AVG(Table2[[#This Row],[6M Return vs Nifty Z-Score]],Table2[6M Return vs Nifty Z-Score])</f>
        <v>73</v>
      </c>
      <c r="AU67">
        <f>_xlfn.RANK.AVG(Table2[[#This Row],[Sharpe Ratio Z-Score]],Table2[Sharpe Ratio Z-Score])</f>
        <v>126</v>
      </c>
      <c r="AV67">
        <f>(Table2[[#This Row],[Rank 1Y]]+Table2[[#This Row],[Rank 6M]]+Table2[[#This Row],[Rank Sharpe]])/3</f>
        <v>103.33333333333333</v>
      </c>
    </row>
    <row r="68" spans="1:48" x14ac:dyDescent="0.3">
      <c r="A68" t="s">
        <v>73</v>
      </c>
      <c r="B68" t="s">
        <v>74</v>
      </c>
      <c r="C68" t="s">
        <v>10149</v>
      </c>
      <c r="D68" t="s">
        <v>59</v>
      </c>
      <c r="E68">
        <v>337761.21745469997</v>
      </c>
      <c r="F68">
        <v>2819.45</v>
      </c>
      <c r="G68">
        <v>58.134736472969102</v>
      </c>
      <c r="H68">
        <f>(Table2[[#This Row],[1Y Return vs Nifty]]-AVERAGE(Table2[1Y Return vs Nifty]))/_xlfn.STDEV.P(Table2[1Y Return vs Nifty])</f>
        <v>0.20038667438062988</v>
      </c>
      <c r="I68">
        <v>-12.6107264538265</v>
      </c>
      <c r="J68">
        <f>(Table2[[#This Row],[1M Return vs Nifty]]-AVERAGE(Table2[1M Return vs Nifty]))/_xlfn.STDEV.P(Table2[1M Return vs Nifty])</f>
        <v>-1.1460465696902764</v>
      </c>
      <c r="K68">
        <v>58.780379324923103</v>
      </c>
      <c r="L68">
        <f>(Table2[[#This Row],[6M Return vs Nifty]]-AVERAGE(Table2[6M Return vs Nifty]))/_xlfn.STDEV.P(Table2[6M Return vs Nifty])</f>
        <v>1.6835740025118942</v>
      </c>
      <c r="M68">
        <v>-1.78879192774389</v>
      </c>
      <c r="N68">
        <f>(Table2[[#This Row],[1W Return vs Nifty]]-AVERAGE(Table2[1W Return vs Nifty]))/_xlfn.STDEV.P(Table2[1W Return vs Nifty])</f>
        <v>-9.1011567432525739E-2</v>
      </c>
      <c r="O68">
        <v>2797.38</v>
      </c>
      <c r="P68">
        <v>2657.19158737004</v>
      </c>
      <c r="Q68">
        <v>2107.5088041878698</v>
      </c>
      <c r="R68">
        <v>53.356318100640102</v>
      </c>
      <c r="S68" s="2">
        <f>(Table2[[#This Row],[Close Price]]-Table2[[#This Row],[20D EMA]])/Table2[[#This Row],[20D EMA]]</f>
        <v>7.8895251985785664E-3</v>
      </c>
      <c r="T68" s="2">
        <f>(Table2[[#This Row],[Close Price]]-Table2[[#This Row],[50D EMA]])/Table2[[#This Row],[50D EMA]]</f>
        <v>6.106387412981213E-2</v>
      </c>
      <c r="U68" s="2">
        <f>(Table2[[#This Row],[Close Price]]-Table2[[#This Row],[200D EMA]])/Table2[[#This Row],[200D EMA]]</f>
        <v>0.33781173032227357</v>
      </c>
      <c r="V68">
        <v>1.0598048168716301</v>
      </c>
      <c r="W68">
        <v>2795.7</v>
      </c>
      <c r="X68">
        <v>2819.95</v>
      </c>
      <c r="Y68">
        <v>2708.1</v>
      </c>
      <c r="Z68">
        <v>2825.95</v>
      </c>
      <c r="AA68">
        <v>2687.15</v>
      </c>
      <c r="AB68">
        <v>2940</v>
      </c>
      <c r="AC68" s="2">
        <f>(Table2[[#This Row],[Close Price]]/Table2[[#This Row],[Day Low]])-1</f>
        <v>8.4951890403119901E-3</v>
      </c>
      <c r="AD68" s="2">
        <f>(Table2[[#This Row],[Day High]]/Table2[[#This Row],[Close Price]])-1</f>
        <v>1.7733955204035645E-4</v>
      </c>
      <c r="AE68" s="2">
        <f>(Table2[[#This Row],[Close Price]]/Table2[[#This Row],[Current Week Low]])-1</f>
        <v>4.1117388575015568E-2</v>
      </c>
      <c r="AF68" s="2">
        <f>(Table2[[#This Row],[Current Week High]]/Table2[[#This Row],[Close Price]])-1</f>
        <v>2.3054141765237457E-3</v>
      </c>
      <c r="AG68" s="2">
        <f>(Table2[[#This Row],[Close Price]]/Table2[[#This Row],[Current Month Low]])-1</f>
        <v>4.9234318888041084E-2</v>
      </c>
      <c r="AH68" s="2">
        <f>(Table2[[#This Row],[Current Month High]]/Table2[[#This Row],[Close Price]])-1</f>
        <v>4.2756565996914464E-2</v>
      </c>
      <c r="AI68">
        <v>6.8825480146837297</v>
      </c>
      <c r="AJ68">
        <v>99.148861027723797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0.18</v>
      </c>
      <c r="AM68" t="s">
        <v>10189</v>
      </c>
      <c r="AN68">
        <v>-1.96</v>
      </c>
      <c r="AO68" t="s">
        <v>10190</v>
      </c>
      <c r="AP68">
        <v>0.18471964577715799</v>
      </c>
      <c r="AQ68">
        <f>(Table2[[#This Row],[Sharpe Ratio]]-AVERAGE(Table2[Sharpe Ratio]))/_xlfn.STDEV.P(Table2[Sharpe Ratio])</f>
        <v>1.5101225689816866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2.1570251087514087</v>
      </c>
      <c r="AS68">
        <f>_xlfn.RANK.AVG(Table2[[#This Row],[1Y Return vs Nifty Z-Score]],Table2[1Y Return vs Nifty Z-Score])</f>
        <v>221</v>
      </c>
      <c r="AT68">
        <f>_xlfn.RANK.AVG(Table2[[#This Row],[6M Return vs Nifty Z-Score]],Table2[6M Return vs Nifty Z-Score])</f>
        <v>44</v>
      </c>
      <c r="AU68">
        <f>_xlfn.RANK.AVG(Table2[[#This Row],[Sharpe Ratio Z-Score]],Table2[Sharpe Ratio Z-Score])</f>
        <v>48</v>
      </c>
      <c r="AV68">
        <f>(Table2[[#This Row],[Rank 1Y]]+Table2[[#This Row],[Rank 6M]]+Table2[[#This Row],[Rank Sharpe]])/3</f>
        <v>104.33333333333333</v>
      </c>
    </row>
    <row r="69" spans="1:48" x14ac:dyDescent="0.3">
      <c r="A69" t="s">
        <v>741</v>
      </c>
      <c r="B69" t="s">
        <v>742</v>
      </c>
      <c r="C69" t="s">
        <v>10148</v>
      </c>
      <c r="D69" t="s">
        <v>235</v>
      </c>
      <c r="E69">
        <v>21389.28483384</v>
      </c>
      <c r="F69">
        <v>1316.7</v>
      </c>
      <c r="G69">
        <v>108.314192829692</v>
      </c>
      <c r="H69">
        <f>(Table2[[#This Row],[1Y Return vs Nifty]]-AVERAGE(Table2[1Y Return vs Nifty]))/_xlfn.STDEV.P(Table2[1Y Return vs Nifty])</f>
        <v>0.84339718826229693</v>
      </c>
      <c r="I69">
        <v>2.3288449225197101</v>
      </c>
      <c r="J69">
        <f>(Table2[[#This Row],[1M Return vs Nifty]]-AVERAGE(Table2[1M Return vs Nifty]))/_xlfn.STDEV.P(Table2[1M Return vs Nifty])</f>
        <v>0.25523207769442074</v>
      </c>
      <c r="K69">
        <v>67.344717851956602</v>
      </c>
      <c r="L69">
        <f>(Table2[[#This Row],[6M Return vs Nifty]]-AVERAGE(Table2[6M Return vs Nifty]))/_xlfn.STDEV.P(Table2[6M Return vs Nifty])</f>
        <v>1.9610720292596133</v>
      </c>
      <c r="M69">
        <v>-6.5121499357506298</v>
      </c>
      <c r="N69">
        <f>(Table2[[#This Row],[1W Return vs Nifty]]-AVERAGE(Table2[1W Return vs Nifty]))/_xlfn.STDEV.P(Table2[1W Return vs Nifty])</f>
        <v>-1.3136792333475826</v>
      </c>
      <c r="O69">
        <v>1273.0899999999999</v>
      </c>
      <c r="P69">
        <v>1220.5702477238699</v>
      </c>
      <c r="Q69">
        <v>990.81568654738601</v>
      </c>
      <c r="R69">
        <v>58.232920798421802</v>
      </c>
      <c r="S69" s="2">
        <f>(Table2[[#This Row],[Close Price]]-Table2[[#This Row],[20D EMA]])/Table2[[#This Row],[20D EMA]]</f>
        <v>3.4255237257381749E-2</v>
      </c>
      <c r="T69" s="2">
        <f>(Table2[[#This Row],[Close Price]]-Table2[[#This Row],[50D EMA]])/Table2[[#This Row],[50D EMA]]</f>
        <v>7.8758066121465561E-2</v>
      </c>
      <c r="U69" s="2">
        <f>(Table2[[#This Row],[Close Price]]-Table2[[#This Row],[200D EMA]])/Table2[[#This Row],[200D EMA]]</f>
        <v>0.32890508081093905</v>
      </c>
      <c r="V69">
        <v>1.43645408380607</v>
      </c>
      <c r="W69">
        <v>1336.2</v>
      </c>
      <c r="X69">
        <v>1427.85</v>
      </c>
      <c r="Y69">
        <v>1294.9000000000001</v>
      </c>
      <c r="Z69">
        <v>1375.45</v>
      </c>
      <c r="AA69">
        <v>1145</v>
      </c>
      <c r="AB69">
        <v>1410</v>
      </c>
      <c r="AC69" s="2">
        <f>(Table2[[#This Row],[Close Price]]/Table2[[#This Row],[Day Low]])-1</f>
        <v>-1.4593623709025616E-2</v>
      </c>
      <c r="AD69" s="2">
        <f>(Table2[[#This Row],[Day High]]/Table2[[#This Row],[Close Price]])-1</f>
        <v>8.4415584415584277E-2</v>
      </c>
      <c r="AE69" s="2">
        <f>(Table2[[#This Row],[Close Price]]/Table2[[#This Row],[Current Week Low]])-1</f>
        <v>1.6835276855355685E-2</v>
      </c>
      <c r="AF69" s="2">
        <f>(Table2[[#This Row],[Current Week High]]/Table2[[#This Row],[Close Price]])-1</f>
        <v>4.4619123566491892E-2</v>
      </c>
      <c r="AG69" s="2">
        <f>(Table2[[#This Row],[Close Price]]/Table2[[#This Row],[Current Month Low]])-1</f>
        <v>0.14995633187772928</v>
      </c>
      <c r="AH69" s="2">
        <f>(Table2[[#This Row],[Current Month High]]/Table2[[#This Row],[Close Price]])-1</f>
        <v>7.0858965595807621E-2</v>
      </c>
      <c r="AI69">
        <v>7.0858965595807604</v>
      </c>
      <c r="AJ69">
        <v>137.993673746046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0.03</v>
      </c>
      <c r="AM69" t="s">
        <v>10189</v>
      </c>
      <c r="AN69">
        <v>12.59</v>
      </c>
      <c r="AO69" t="s">
        <v>10189</v>
      </c>
      <c r="AP69">
        <v>0.115148853256743</v>
      </c>
      <c r="AQ69">
        <f>(Table2[[#This Row],[Sharpe Ratio]]-AVERAGE(Table2[Sharpe Ratio]))/_xlfn.STDEV.P(Table2[Sharpe Ratio])</f>
        <v>0.71305960504137766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2.4590816669101261</v>
      </c>
      <c r="AS69">
        <f>_xlfn.RANK.AVG(Table2[[#This Row],[1Y Return vs Nifty Z-Score]],Table2[1Y Return vs Nifty Z-Score])</f>
        <v>106</v>
      </c>
      <c r="AT69">
        <f>_xlfn.RANK.AVG(Table2[[#This Row],[6M Return vs Nifty Z-Score]],Table2[6M Return vs Nifty Z-Score])</f>
        <v>34</v>
      </c>
      <c r="AU69">
        <f>_xlfn.RANK.AVG(Table2[[#This Row],[Sharpe Ratio Z-Score]],Table2[Sharpe Ratio Z-Score])</f>
        <v>173</v>
      </c>
      <c r="AV69">
        <f>(Table2[[#This Row],[Rank 1Y]]+Table2[[#This Row],[Rank 6M]]+Table2[[#This Row],[Rank Sharpe]])/3</f>
        <v>104.33333333333333</v>
      </c>
    </row>
    <row r="70" spans="1:48" x14ac:dyDescent="0.3">
      <c r="A70" t="s">
        <v>337</v>
      </c>
      <c r="B70" t="s">
        <v>338</v>
      </c>
      <c r="C70" t="s">
        <v>10151</v>
      </c>
      <c r="D70" t="s">
        <v>89</v>
      </c>
      <c r="E70">
        <v>74144.751267679996</v>
      </c>
      <c r="F70">
        <v>1542.7</v>
      </c>
      <c r="G70">
        <v>124.170376265653</v>
      </c>
      <c r="H70">
        <f>(Table2[[#This Row],[1Y Return vs Nifty]]-AVERAGE(Table2[1Y Return vs Nifty]))/_xlfn.STDEV.P(Table2[1Y Return vs Nifty])</f>
        <v>1.0465817860960926</v>
      </c>
      <c r="I70">
        <v>-9.0491469428143105</v>
      </c>
      <c r="J70">
        <f>(Table2[[#This Row],[1M Return vs Nifty]]-AVERAGE(Table2[1M Return vs Nifty]))/_xlfn.STDEV.P(Table2[1M Return vs Nifty])</f>
        <v>-0.81198308192207458</v>
      </c>
      <c r="K70">
        <v>39.162999202363601</v>
      </c>
      <c r="L70">
        <f>(Table2[[#This Row],[6M Return vs Nifty]]-AVERAGE(Table2[6M Return vs Nifty]))/_xlfn.STDEV.P(Table2[6M Return vs Nifty])</f>
        <v>1.0479400587126408</v>
      </c>
      <c r="M70">
        <v>-2.1395319427952102</v>
      </c>
      <c r="N70">
        <f>(Table2[[#This Row],[1W Return vs Nifty]]-AVERAGE(Table2[1W Return vs Nifty]))/_xlfn.STDEV.P(Table2[1W Return vs Nifty])</f>
        <v>-0.18180258408188188</v>
      </c>
      <c r="O70">
        <v>1517.33</v>
      </c>
      <c r="P70">
        <v>1481.3412025904299</v>
      </c>
      <c r="Q70">
        <v>1204.9567647164099</v>
      </c>
      <c r="R70">
        <v>58.308301049393798</v>
      </c>
      <c r="S70" s="2">
        <f>(Table2[[#This Row],[Close Price]]-Table2[[#This Row],[20D EMA]])/Table2[[#This Row],[20D EMA]]</f>
        <v>1.6720159754305339E-2</v>
      </c>
      <c r="T70" s="2">
        <f>(Table2[[#This Row],[Close Price]]-Table2[[#This Row],[50D EMA]])/Table2[[#This Row],[50D EMA]]</f>
        <v>4.142111034397182E-2</v>
      </c>
      <c r="U70" s="2">
        <f>(Table2[[#This Row],[Close Price]]-Table2[[#This Row],[200D EMA]])/Table2[[#This Row],[200D EMA]]</f>
        <v>0.28029489951291242</v>
      </c>
      <c r="V70">
        <v>0.57401273370288197</v>
      </c>
      <c r="W70">
        <v>1531.75</v>
      </c>
      <c r="X70">
        <v>1589.5</v>
      </c>
      <c r="Y70">
        <v>1495.65</v>
      </c>
      <c r="Z70">
        <v>1687</v>
      </c>
      <c r="AA70">
        <v>1450</v>
      </c>
      <c r="AB70">
        <v>1687</v>
      </c>
      <c r="AC70" s="2">
        <f>(Table2[[#This Row],[Close Price]]/Table2[[#This Row],[Day Low]])-1</f>
        <v>7.1486861433001092E-3</v>
      </c>
      <c r="AD70" s="2">
        <f>(Table2[[#This Row],[Day High]]/Table2[[#This Row],[Close Price]])-1</f>
        <v>3.0336423154210035E-2</v>
      </c>
      <c r="AE70" s="2">
        <f>(Table2[[#This Row],[Close Price]]/Table2[[#This Row],[Current Week Low]])-1</f>
        <v>3.1457894560893207E-2</v>
      </c>
      <c r="AF70" s="2">
        <f>(Table2[[#This Row],[Current Week High]]/Table2[[#This Row],[Close Price]])-1</f>
        <v>9.3537304725481274E-2</v>
      </c>
      <c r="AG70" s="2">
        <f>(Table2[[#This Row],[Close Price]]/Table2[[#This Row],[Current Month Low]])-1</f>
        <v>6.3931034482758609E-2</v>
      </c>
      <c r="AH70" s="2">
        <f>(Table2[[#This Row],[Current Month High]]/Table2[[#This Row],[Close Price]])-1</f>
        <v>9.3537304725481274E-2</v>
      </c>
      <c r="AI70">
        <v>9.3537304725481203</v>
      </c>
      <c r="AJ70">
        <v>156.68885191347701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-0.06</v>
      </c>
      <c r="AM70" t="s">
        <v>10190</v>
      </c>
      <c r="AN70">
        <v>5.92</v>
      </c>
      <c r="AO70" t="s">
        <v>10189</v>
      </c>
      <c r="AP70">
        <v>0.13359765175024599</v>
      </c>
      <c r="AQ70">
        <f>(Table2[[#This Row],[Sharpe Ratio]]-AVERAGE(Table2[Sharpe Ratio]))/_xlfn.STDEV.P(Table2[Sharpe Ratio])</f>
        <v>0.92442494206918258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2.0251611208739595</v>
      </c>
      <c r="AS70">
        <f>_xlfn.RANK.AVG(Table2[[#This Row],[1Y Return vs Nifty Z-Score]],Table2[1Y Return vs Nifty Z-Score])</f>
        <v>85</v>
      </c>
      <c r="AT70">
        <f>_xlfn.RANK.AVG(Table2[[#This Row],[6M Return vs Nifty Z-Score]],Table2[6M Return vs Nifty Z-Score])</f>
        <v>90</v>
      </c>
      <c r="AU70">
        <f>_xlfn.RANK.AVG(Table2[[#This Row],[Sharpe Ratio Z-Score]],Table2[Sharpe Ratio Z-Score])</f>
        <v>139</v>
      </c>
      <c r="AV70">
        <f>(Table2[[#This Row],[Rank 1Y]]+Table2[[#This Row],[Rank 6M]]+Table2[[#This Row],[Rank Sharpe]])/3</f>
        <v>104.66666666666667</v>
      </c>
    </row>
    <row r="71" spans="1:48" x14ac:dyDescent="0.3">
      <c r="A71" t="s">
        <v>1095</v>
      </c>
      <c r="B71" t="s">
        <v>1096</v>
      </c>
      <c r="C71" t="s">
        <v>10148</v>
      </c>
      <c r="D71" t="s">
        <v>46</v>
      </c>
      <c r="E71">
        <v>11348.245558430001</v>
      </c>
      <c r="F71">
        <v>1741.3</v>
      </c>
      <c r="G71">
        <v>73.768759914433502</v>
      </c>
      <c r="H71">
        <f>(Table2[[#This Row],[1Y Return vs Nifty]]-AVERAGE(Table2[1Y Return vs Nifty]))/_xlfn.STDEV.P(Table2[1Y Return vs Nifty])</f>
        <v>0.40072446552107138</v>
      </c>
      <c r="I71">
        <v>-4.6772285896131303</v>
      </c>
      <c r="J71">
        <f>(Table2[[#This Row],[1M Return vs Nifty]]-AVERAGE(Table2[1M Return vs Nifty]))/_xlfn.STDEV.P(Table2[1M Return vs Nifty])</f>
        <v>-0.40191269354735848</v>
      </c>
      <c r="K71">
        <v>73.346462989589995</v>
      </c>
      <c r="L71">
        <f>(Table2[[#This Row],[6M Return vs Nifty]]-AVERAGE(Table2[6M Return vs Nifty]))/_xlfn.STDEV.P(Table2[6M Return vs Nifty])</f>
        <v>2.1555380031908036</v>
      </c>
      <c r="M71">
        <v>2.1866431655202501</v>
      </c>
      <c r="N71">
        <f>(Table2[[#This Row],[1W Return vs Nifty]]-AVERAGE(Table2[1W Return vs Nifty]))/_xlfn.STDEV.P(Table2[1W Return vs Nifty])</f>
        <v>0.93805206446635359</v>
      </c>
      <c r="O71">
        <v>1709.15</v>
      </c>
      <c r="P71">
        <v>1576.8700405996999</v>
      </c>
      <c r="Q71">
        <v>1195.0245666057201</v>
      </c>
      <c r="R71">
        <v>55.016987890445698</v>
      </c>
      <c r="S71" s="2">
        <f>(Table2[[#This Row],[Close Price]]-Table2[[#This Row],[20D EMA]])/Table2[[#This Row],[20D EMA]]</f>
        <v>1.8810519849047691E-2</v>
      </c>
      <c r="T71" s="2">
        <f>(Table2[[#This Row],[Close Price]]-Table2[[#This Row],[50D EMA]])/Table2[[#This Row],[50D EMA]]</f>
        <v>0.10427616427905856</v>
      </c>
      <c r="U71" s="2">
        <f>(Table2[[#This Row],[Close Price]]-Table2[[#This Row],[200D EMA]])/Table2[[#This Row],[200D EMA]]</f>
        <v>0.45712485639177242</v>
      </c>
      <c r="V71">
        <v>0.90846822769596902</v>
      </c>
      <c r="W71">
        <v>1706</v>
      </c>
      <c r="X71">
        <v>1750</v>
      </c>
      <c r="Y71">
        <v>1686.7</v>
      </c>
      <c r="Z71">
        <v>1879.9</v>
      </c>
      <c r="AA71">
        <v>1664.95</v>
      </c>
      <c r="AB71">
        <v>1879.9</v>
      </c>
      <c r="AC71" s="2">
        <f>(Table2[[#This Row],[Close Price]]/Table2[[#This Row],[Day Low]])-1</f>
        <v>2.0691676436107809E-2</v>
      </c>
      <c r="AD71" s="2">
        <f>(Table2[[#This Row],[Day High]]/Table2[[#This Row],[Close Price]])-1</f>
        <v>4.9962671567220784E-3</v>
      </c>
      <c r="AE71" s="2">
        <f>(Table2[[#This Row],[Close Price]]/Table2[[#This Row],[Current Week Low]])-1</f>
        <v>3.2370901760834681E-2</v>
      </c>
      <c r="AF71" s="2">
        <f>(Table2[[#This Row],[Current Week High]]/Table2[[#This Row],[Close Price]])-1</f>
        <v>7.9595704358812469E-2</v>
      </c>
      <c r="AG71" s="2">
        <f>(Table2[[#This Row],[Close Price]]/Table2[[#This Row],[Current Month Low]])-1</f>
        <v>4.5857232949938487E-2</v>
      </c>
      <c r="AH71" s="2">
        <f>(Table2[[#This Row],[Current Month High]]/Table2[[#This Row],[Close Price]])-1</f>
        <v>7.9595704358812469E-2</v>
      </c>
      <c r="AI71">
        <v>7.9595704358812398</v>
      </c>
      <c r="AJ71">
        <v>116.28369146689801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0.33</v>
      </c>
      <c r="AM71" t="s">
        <v>10189</v>
      </c>
      <c r="AN71">
        <v>0.83</v>
      </c>
      <c r="AO71" t="s">
        <v>10189</v>
      </c>
      <c r="AP71">
        <v>0.139658281363535</v>
      </c>
      <c r="AQ71">
        <f>(Table2[[#This Row],[Sharpe Ratio]]-AVERAGE(Table2[Sharpe Ratio]))/_xlfn.STDEV.P(Table2[Sharpe Ratio])</f>
        <v>0.99386073872903835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4.0862625783599089</v>
      </c>
      <c r="AS71">
        <f>_xlfn.RANK.AVG(Table2[[#This Row],[1Y Return vs Nifty Z-Score]],Table2[1Y Return vs Nifty Z-Score])</f>
        <v>173</v>
      </c>
      <c r="AT71">
        <f>_xlfn.RANK.AVG(Table2[[#This Row],[6M Return vs Nifty Z-Score]],Table2[6M Return vs Nifty Z-Score])</f>
        <v>24</v>
      </c>
      <c r="AU71">
        <f>_xlfn.RANK.AVG(Table2[[#This Row],[Sharpe Ratio Z-Score]],Table2[Sharpe Ratio Z-Score])</f>
        <v>119</v>
      </c>
      <c r="AV71">
        <f>(Table2[[#This Row],[Rank 1Y]]+Table2[[#This Row],[Rank 6M]]+Table2[[#This Row],[Rank Sharpe]])/3</f>
        <v>105.33333333333333</v>
      </c>
    </row>
    <row r="72" spans="1:48" x14ac:dyDescent="0.3">
      <c r="A72" t="s">
        <v>1074</v>
      </c>
      <c r="B72" t="s">
        <v>1075</v>
      </c>
      <c r="C72" t="s">
        <v>10154</v>
      </c>
      <c r="D72" t="s">
        <v>400</v>
      </c>
      <c r="E72">
        <v>11652.161355758901</v>
      </c>
      <c r="F72">
        <v>188.49</v>
      </c>
      <c r="G72">
        <v>206.855169572108</v>
      </c>
      <c r="H72">
        <f>(Table2[[#This Row],[1Y Return vs Nifty]]-AVERAGE(Table2[1Y Return vs Nifty]))/_xlfn.STDEV.P(Table2[1Y Return vs Nifty])</f>
        <v>2.1061227874218247</v>
      </c>
      <c r="I72">
        <v>8.2557057432697594</v>
      </c>
      <c r="J72">
        <f>(Table2[[#This Row],[1M Return vs Nifty]]-AVERAGE(Table2[1M Return vs Nifty]))/_xlfn.STDEV.P(Table2[1M Return vs Nifty])</f>
        <v>0.81115053779747059</v>
      </c>
      <c r="K72">
        <v>17.841342619078901</v>
      </c>
      <c r="L72">
        <f>(Table2[[#This Row],[6M Return vs Nifty]]-AVERAGE(Table2[6M Return vs Nifty]))/_xlfn.STDEV.P(Table2[6M Return vs Nifty])</f>
        <v>0.35708487939227779</v>
      </c>
      <c r="M72">
        <v>1.7202282790416401</v>
      </c>
      <c r="N72">
        <f>(Table2[[#This Row],[1W Return vs Nifty]]-AVERAGE(Table2[1W Return vs Nifty]))/_xlfn.STDEV.P(Table2[1W Return vs Nifty])</f>
        <v>0.81731795969763787</v>
      </c>
      <c r="O72">
        <v>185.53</v>
      </c>
      <c r="P72">
        <v>179.219457609139</v>
      </c>
      <c r="Q72">
        <v>148.09476330928399</v>
      </c>
      <c r="R72">
        <v>50.479280201031798</v>
      </c>
      <c r="S72" s="2">
        <f>(Table2[[#This Row],[Close Price]]-Table2[[#This Row],[20D EMA]])/Table2[[#This Row],[20D EMA]]</f>
        <v>1.5954293106236229E-2</v>
      </c>
      <c r="T72" s="2">
        <f>(Table2[[#This Row],[Close Price]]-Table2[[#This Row],[50D EMA]])/Table2[[#This Row],[50D EMA]]</f>
        <v>5.1727320875388443E-2</v>
      </c>
      <c r="U72" s="2">
        <f>(Table2[[#This Row],[Close Price]]-Table2[[#This Row],[200D EMA]])/Table2[[#This Row],[200D EMA]]</f>
        <v>0.27276613830263408</v>
      </c>
      <c r="V72">
        <v>1.5991849834099301</v>
      </c>
      <c r="W72">
        <v>184</v>
      </c>
      <c r="X72">
        <v>188.25</v>
      </c>
      <c r="Y72">
        <v>186</v>
      </c>
      <c r="Z72">
        <v>205</v>
      </c>
      <c r="AA72">
        <v>171.25</v>
      </c>
      <c r="AB72">
        <v>205</v>
      </c>
      <c r="AC72" s="2">
        <f>(Table2[[#This Row],[Close Price]]/Table2[[#This Row],[Day Low]])-1</f>
        <v>2.4402173913043557E-2</v>
      </c>
      <c r="AD72" s="2">
        <f>(Table2[[#This Row],[Day High]]/Table2[[#This Row],[Close Price]])-1</f>
        <v>-1.2732770969282603E-3</v>
      </c>
      <c r="AE72" s="2">
        <f>(Table2[[#This Row],[Close Price]]/Table2[[#This Row],[Current Week Low]])-1</f>
        <v>1.3387096774193585E-2</v>
      </c>
      <c r="AF72" s="2">
        <f>(Table2[[#This Row],[Current Week High]]/Table2[[#This Row],[Close Price]])-1</f>
        <v>8.7590853626186904E-2</v>
      </c>
      <c r="AG72" s="2">
        <f>(Table2[[#This Row],[Close Price]]/Table2[[#This Row],[Current Month Low]])-1</f>
        <v>0.10067153284671537</v>
      </c>
      <c r="AH72" s="2">
        <f>(Table2[[#This Row],[Current Month High]]/Table2[[#This Row],[Close Price]])-1</f>
        <v>8.7590853626186904E-2</v>
      </c>
      <c r="AI72">
        <v>10.350681733778901</v>
      </c>
      <c r="AJ72">
        <v>248.088642659279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-0.15</v>
      </c>
      <c r="AM72" t="s">
        <v>10190</v>
      </c>
      <c r="AN72">
        <v>-0.02</v>
      </c>
      <c r="AO72" t="s">
        <v>10190</v>
      </c>
      <c r="AP72">
        <v>0.16769355454242901</v>
      </c>
      <c r="AQ72">
        <f>(Table2[[#This Row],[Sharpe Ratio]]-AVERAGE(Table2[Sharpe Ratio]))/_xlfn.STDEV.P(Table2[Sharpe Ratio])</f>
        <v>1.3150569925777822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5.4067331568869923</v>
      </c>
      <c r="AS72">
        <f>_xlfn.RANK.AVG(Table2[[#This Row],[1Y Return vs Nifty Z-Score]],Table2[1Y Return vs Nifty Z-Score])</f>
        <v>24</v>
      </c>
      <c r="AT72">
        <f>_xlfn.RANK.AVG(Table2[[#This Row],[6M Return vs Nifty Z-Score]],Table2[6M Return vs Nifty Z-Score])</f>
        <v>223</v>
      </c>
      <c r="AU72">
        <f>_xlfn.RANK.AVG(Table2[[#This Row],[Sharpe Ratio Z-Score]],Table2[Sharpe Ratio Z-Score])</f>
        <v>72</v>
      </c>
      <c r="AV72">
        <f>(Table2[[#This Row],[Rank 1Y]]+Table2[[#This Row],[Rank 6M]]+Table2[[#This Row],[Rank Sharpe]])/3</f>
        <v>106.33333333333333</v>
      </c>
    </row>
    <row r="73" spans="1:48" x14ac:dyDescent="0.3">
      <c r="A73" t="s">
        <v>686</v>
      </c>
      <c r="B73" t="s">
        <v>687</v>
      </c>
      <c r="C73" t="s">
        <v>10162</v>
      </c>
      <c r="D73" t="s">
        <v>688</v>
      </c>
      <c r="E73">
        <v>24957.402119999999</v>
      </c>
      <c r="F73">
        <v>2259.75</v>
      </c>
      <c r="G73">
        <v>117.118117362711</v>
      </c>
      <c r="H73">
        <f>(Table2[[#This Row],[1Y Return vs Nifty]]-AVERAGE(Table2[1Y Return vs Nifty]))/_xlfn.STDEV.P(Table2[1Y Return vs Nifty])</f>
        <v>0.95621260016927578</v>
      </c>
      <c r="I73">
        <v>-7.3183174118254701</v>
      </c>
      <c r="J73">
        <f>(Table2[[#This Row],[1M Return vs Nifty]]-AVERAGE(Table2[1M Return vs Nifty]))/_xlfn.STDEV.P(Table2[1M Return vs Nifty])</f>
        <v>-0.64963742936355329</v>
      </c>
      <c r="K73">
        <v>47.139156445206901</v>
      </c>
      <c r="L73">
        <f>(Table2[[#This Row],[6M Return vs Nifty]]-AVERAGE(Table2[6M Return vs Nifty]))/_xlfn.STDEV.P(Table2[6M Return vs Nifty])</f>
        <v>1.3063800875522302</v>
      </c>
      <c r="M73">
        <v>-1.38191942628065</v>
      </c>
      <c r="N73">
        <f>(Table2[[#This Row],[1W Return vs Nifty]]-AVERAGE(Table2[1W Return vs Nifty]))/_xlfn.STDEV.P(Table2[1W Return vs Nifty])</f>
        <v>1.4309657603942056E-2</v>
      </c>
      <c r="O73">
        <v>2221.8200000000002</v>
      </c>
      <c r="P73">
        <v>2134.3658749389801</v>
      </c>
      <c r="Q73">
        <v>1675.2461336167701</v>
      </c>
      <c r="R73">
        <v>55.811739721255201</v>
      </c>
      <c r="S73" s="2">
        <f>(Table2[[#This Row],[Close Price]]-Table2[[#This Row],[20D EMA]])/Table2[[#This Row],[20D EMA]]</f>
        <v>1.7071589957782282E-2</v>
      </c>
      <c r="T73" s="2">
        <f>(Table2[[#This Row],[Close Price]]-Table2[[#This Row],[50D EMA]])/Table2[[#This Row],[50D EMA]]</f>
        <v>5.8745375632752977E-2</v>
      </c>
      <c r="U73" s="2">
        <f>(Table2[[#This Row],[Close Price]]-Table2[[#This Row],[200D EMA]])/Table2[[#This Row],[200D EMA]]</f>
        <v>0.34890626198391289</v>
      </c>
      <c r="V73">
        <v>1.04347428454836</v>
      </c>
      <c r="W73">
        <v>2210</v>
      </c>
      <c r="X73">
        <v>2265.15</v>
      </c>
      <c r="Y73">
        <v>2095.1999999999998</v>
      </c>
      <c r="Z73">
        <v>2295.85</v>
      </c>
      <c r="AA73">
        <v>2095.1999999999998</v>
      </c>
      <c r="AB73">
        <v>2420</v>
      </c>
      <c r="AC73" s="2">
        <f>(Table2[[#This Row],[Close Price]]/Table2[[#This Row],[Day Low]])-1</f>
        <v>2.251131221719449E-2</v>
      </c>
      <c r="AD73" s="2">
        <f>(Table2[[#This Row],[Day High]]/Table2[[#This Row],[Close Price]])-1</f>
        <v>2.3896448722204866E-3</v>
      </c>
      <c r="AE73" s="2">
        <f>(Table2[[#This Row],[Close Price]]/Table2[[#This Row],[Current Week Low]])-1</f>
        <v>7.8536655211913109E-2</v>
      </c>
      <c r="AF73" s="2">
        <f>(Table2[[#This Row],[Current Week High]]/Table2[[#This Row],[Close Price]])-1</f>
        <v>1.5975218497621402E-2</v>
      </c>
      <c r="AG73" s="2">
        <f>(Table2[[#This Row],[Close Price]]/Table2[[#This Row],[Current Month Low]])-1</f>
        <v>7.8536655211913109E-2</v>
      </c>
      <c r="AH73" s="2">
        <f>(Table2[[#This Row],[Current Month High]]/Table2[[#This Row],[Close Price]])-1</f>
        <v>7.0914924217280628E-2</v>
      </c>
      <c r="AI73">
        <v>7.0914924217280602</v>
      </c>
      <c r="AJ73">
        <v>149.66854491216401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0.02</v>
      </c>
      <c r="AM73" t="s">
        <v>10189</v>
      </c>
      <c r="AN73">
        <v>-1.89</v>
      </c>
      <c r="AO73" t="s">
        <v>10190</v>
      </c>
      <c r="AP73">
        <v>0.12664285973971101</v>
      </c>
      <c r="AQ73">
        <f>(Table2[[#This Row],[Sharpe Ratio]]-AVERAGE(Table2[Sharpe Ratio]))/_xlfn.STDEV.P(Table2[Sharpe Ratio])</f>
        <v>0.84474485028528168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2.4720097662471763</v>
      </c>
      <c r="AS73">
        <f>_xlfn.RANK.AVG(Table2[[#This Row],[1Y Return vs Nifty Z-Score]],Table2[1Y Return vs Nifty Z-Score])</f>
        <v>99</v>
      </c>
      <c r="AT73">
        <f>_xlfn.RANK.AVG(Table2[[#This Row],[6M Return vs Nifty Z-Score]],Table2[6M Return vs Nifty Z-Score])</f>
        <v>69</v>
      </c>
      <c r="AU73">
        <f>_xlfn.RANK.AVG(Table2[[#This Row],[Sharpe Ratio Z-Score]],Table2[Sharpe Ratio Z-Score])</f>
        <v>153</v>
      </c>
      <c r="AV73">
        <f>(Table2[[#This Row],[Rank 1Y]]+Table2[[#This Row],[Rank 6M]]+Table2[[#This Row],[Rank Sharpe]])/3</f>
        <v>107</v>
      </c>
    </row>
    <row r="74" spans="1:48" x14ac:dyDescent="0.3">
      <c r="A74" t="s">
        <v>283</v>
      </c>
      <c r="B74" t="s">
        <v>284</v>
      </c>
      <c r="C74" t="s">
        <v>10144</v>
      </c>
      <c r="D74" t="s">
        <v>285</v>
      </c>
      <c r="E74">
        <v>94881.955201519901</v>
      </c>
      <c r="F74">
        <v>10941.95</v>
      </c>
      <c r="G74">
        <v>153.78786572072499</v>
      </c>
      <c r="H74">
        <f>(Table2[[#This Row],[1Y Return vs Nifty]]-AVERAGE(Table2[1Y Return vs Nifty]))/_xlfn.STDEV.P(Table2[1Y Return vs Nifty])</f>
        <v>1.4261067649839754</v>
      </c>
      <c r="I74">
        <v>10.512994647993001</v>
      </c>
      <c r="J74">
        <f>(Table2[[#This Row],[1M Return vs Nifty]]-AVERAGE(Table2[1M Return vs Nifty]))/_xlfn.STDEV.P(Table2[1M Return vs Nifty])</f>
        <v>1.0228762067263117</v>
      </c>
      <c r="K74">
        <v>51.611834688231902</v>
      </c>
      <c r="L74">
        <f>(Table2[[#This Row],[6M Return vs Nifty]]-AVERAGE(Table2[6M Return vs Nifty]))/_xlfn.STDEV.P(Table2[6M Return vs Nifty])</f>
        <v>1.4513018912384286</v>
      </c>
      <c r="M74">
        <v>5.5704417363662202</v>
      </c>
      <c r="N74">
        <f>(Table2[[#This Row],[1W Return vs Nifty]]-AVERAGE(Table2[1W Return vs Nifty]))/_xlfn.STDEV.P(Table2[1W Return vs Nifty])</f>
        <v>1.8139672700319114</v>
      </c>
      <c r="O74">
        <v>10183.75</v>
      </c>
      <c r="P74">
        <v>9310.7647812974192</v>
      </c>
      <c r="Q74">
        <v>7186.5773714350098</v>
      </c>
      <c r="R74">
        <v>73.271727713754203</v>
      </c>
      <c r="S74" s="2">
        <f>(Table2[[#This Row],[Close Price]]-Table2[[#This Row],[20D EMA]])/Table2[[#This Row],[20D EMA]]</f>
        <v>7.445194550141164E-2</v>
      </c>
      <c r="T74" s="2">
        <f>(Table2[[#This Row],[Close Price]]-Table2[[#This Row],[50D EMA]])/Table2[[#This Row],[50D EMA]]</f>
        <v>0.17519347304092051</v>
      </c>
      <c r="U74" s="2">
        <f>(Table2[[#This Row],[Close Price]]-Table2[[#This Row],[200D EMA]])/Table2[[#This Row],[200D EMA]]</f>
        <v>0.52255370456202588</v>
      </c>
      <c r="V74">
        <v>0.94887553910045097</v>
      </c>
      <c r="W74">
        <v>10857.8</v>
      </c>
      <c r="X74">
        <v>11225</v>
      </c>
      <c r="Y74">
        <v>10582.5</v>
      </c>
      <c r="Z74">
        <v>11240</v>
      </c>
      <c r="AA74">
        <v>9890.15</v>
      </c>
      <c r="AB74">
        <v>11240</v>
      </c>
      <c r="AC74" s="2">
        <f>(Table2[[#This Row],[Close Price]]/Table2[[#This Row],[Day Low]])-1</f>
        <v>7.7501888043620681E-3</v>
      </c>
      <c r="AD74" s="2">
        <f>(Table2[[#This Row],[Day High]]/Table2[[#This Row],[Close Price]])-1</f>
        <v>2.5868332427035234E-2</v>
      </c>
      <c r="AE74" s="2">
        <f>(Table2[[#This Row],[Close Price]]/Table2[[#This Row],[Current Week Low]])-1</f>
        <v>3.3966454051500117E-2</v>
      </c>
      <c r="AF74" s="2">
        <f>(Table2[[#This Row],[Current Week High]]/Table2[[#This Row],[Close Price]])-1</f>
        <v>2.7239203249877608E-2</v>
      </c>
      <c r="AG74" s="2">
        <f>(Table2[[#This Row],[Close Price]]/Table2[[#This Row],[Current Month Low]])-1</f>
        <v>0.1063482353654901</v>
      </c>
      <c r="AH74" s="2">
        <f>(Table2[[#This Row],[Current Month High]]/Table2[[#This Row],[Close Price]])-1</f>
        <v>2.7239203249877608E-2</v>
      </c>
      <c r="AI74">
        <v>2.7239203249877599</v>
      </c>
      <c r="AJ74">
        <v>189.52702255738501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0.23</v>
      </c>
      <c r="AM74" t="s">
        <v>10189</v>
      </c>
      <c r="AN74">
        <v>7.33</v>
      </c>
      <c r="AO74" t="s">
        <v>10189</v>
      </c>
      <c r="AP74">
        <v>9.7336781643929005E-2</v>
      </c>
      <c r="AQ74">
        <f>(Table2[[#This Row],[Sharpe Ratio]]-AVERAGE(Table2[Sharpe Ratio]))/_xlfn.STDEV.P(Table2[Sharpe Ratio])</f>
        <v>0.50898915996975558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6.2232412929503829</v>
      </c>
      <c r="AS74">
        <f>_xlfn.RANK.AVG(Table2[[#This Row],[1Y Return vs Nifty Z-Score]],Table2[1Y Return vs Nifty Z-Score])</f>
        <v>54</v>
      </c>
      <c r="AT74">
        <f>_xlfn.RANK.AVG(Table2[[#This Row],[6M Return vs Nifty Z-Score]],Table2[6M Return vs Nifty Z-Score])</f>
        <v>58</v>
      </c>
      <c r="AU74">
        <f>_xlfn.RANK.AVG(Table2[[#This Row],[Sharpe Ratio Z-Score]],Table2[Sharpe Ratio Z-Score])</f>
        <v>212</v>
      </c>
      <c r="AV74">
        <f>(Table2[[#This Row],[Rank 1Y]]+Table2[[#This Row],[Rank 6M]]+Table2[[#This Row],[Rank Sharpe]])/3</f>
        <v>108</v>
      </c>
    </row>
    <row r="75" spans="1:48" x14ac:dyDescent="0.3">
      <c r="A75" t="s">
        <v>1204</v>
      </c>
      <c r="B75" t="s">
        <v>1205</v>
      </c>
      <c r="C75" t="s">
        <v>10148</v>
      </c>
      <c r="D75" t="s">
        <v>46</v>
      </c>
      <c r="E75">
        <v>9536.6839794000007</v>
      </c>
      <c r="F75">
        <v>1423.65</v>
      </c>
      <c r="G75">
        <v>80.508452476983393</v>
      </c>
      <c r="H75">
        <f>(Table2[[#This Row],[1Y Return vs Nifty]]-AVERAGE(Table2[1Y Return vs Nifty]))/_xlfn.STDEV.P(Table2[1Y Return vs Nifty])</f>
        <v>0.4870883580918014</v>
      </c>
      <c r="I75">
        <v>11.959622955612099</v>
      </c>
      <c r="J75">
        <f>(Table2[[#This Row],[1M Return vs Nifty]]-AVERAGE(Table2[1M Return vs Nifty]))/_xlfn.STDEV.P(Table2[1M Return vs Nifty])</f>
        <v>1.1585647955822445</v>
      </c>
      <c r="K75">
        <v>54.992383302146997</v>
      </c>
      <c r="L75">
        <f>(Table2[[#This Row],[6M Return vs Nifty]]-AVERAGE(Table2[6M Return vs Nifty]))/_xlfn.STDEV.P(Table2[6M Return vs Nifty])</f>
        <v>1.5608369787089973</v>
      </c>
      <c r="M75">
        <v>-1.3450402926910201</v>
      </c>
      <c r="N75">
        <f>(Table2[[#This Row],[1W Return vs Nifty]]-AVERAGE(Table2[1W Return vs Nifty]))/_xlfn.STDEV.P(Table2[1W Return vs Nifty])</f>
        <v>2.3856027815678509E-2</v>
      </c>
      <c r="O75">
        <v>1363.04</v>
      </c>
      <c r="P75">
        <v>1269.6129730878499</v>
      </c>
      <c r="Q75">
        <v>1030.6616751270301</v>
      </c>
      <c r="R75">
        <v>58.194209209702102</v>
      </c>
      <c r="S75" s="2">
        <f>(Table2[[#This Row],[Close Price]]-Table2[[#This Row],[20D EMA]])/Table2[[#This Row],[20D EMA]]</f>
        <v>4.4466780138514003E-2</v>
      </c>
      <c r="T75" s="2">
        <f>(Table2[[#This Row],[Close Price]]-Table2[[#This Row],[50D EMA]])/Table2[[#This Row],[50D EMA]]</f>
        <v>0.12132597112450244</v>
      </c>
      <c r="U75" s="2">
        <f>(Table2[[#This Row],[Close Price]]-Table2[[#This Row],[200D EMA]])/Table2[[#This Row],[200D EMA]]</f>
        <v>0.38129711655818949</v>
      </c>
      <c r="V75">
        <v>2.38285486947083</v>
      </c>
      <c r="W75">
        <v>1406.05</v>
      </c>
      <c r="X75">
        <v>1456.45</v>
      </c>
      <c r="Y75">
        <v>1411.2</v>
      </c>
      <c r="Z75">
        <v>1490</v>
      </c>
      <c r="AA75">
        <v>1232.6500000000001</v>
      </c>
      <c r="AB75">
        <v>1542.45</v>
      </c>
      <c r="AC75" s="2">
        <f>(Table2[[#This Row],[Close Price]]/Table2[[#This Row],[Day Low]])-1</f>
        <v>1.2517335798869267E-2</v>
      </c>
      <c r="AD75" s="2">
        <f>(Table2[[#This Row],[Day High]]/Table2[[#This Row],[Close Price]])-1</f>
        <v>2.3039370631826595E-2</v>
      </c>
      <c r="AE75" s="2">
        <f>(Table2[[#This Row],[Close Price]]/Table2[[#This Row],[Current Week Low]])-1</f>
        <v>8.8222789115646183E-3</v>
      </c>
      <c r="AF75" s="2">
        <f>(Table2[[#This Row],[Current Week High]]/Table2[[#This Row],[Close Price]])-1</f>
        <v>4.6605556140905335E-2</v>
      </c>
      <c r="AG75" s="2">
        <f>(Table2[[#This Row],[Close Price]]/Table2[[#This Row],[Current Month Low]])-1</f>
        <v>0.15495071593720855</v>
      </c>
      <c r="AH75" s="2">
        <f>(Table2[[#This Row],[Current Month High]]/Table2[[#This Row],[Close Price]])-1</f>
        <v>8.3447476556737898E-2</v>
      </c>
      <c r="AI75">
        <v>8.3447476556737801</v>
      </c>
      <c r="AJ75">
        <v>119.023076923076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7.0000000000000007E-2</v>
      </c>
      <c r="AM75" t="s">
        <v>10189</v>
      </c>
      <c r="AN75">
        <v>14.75</v>
      </c>
      <c r="AO75" t="s">
        <v>10189</v>
      </c>
      <c r="AP75">
        <v>0.13930502985101501</v>
      </c>
      <c r="AQ75">
        <f>(Table2[[#This Row],[Sharpe Ratio]]-AVERAGE(Table2[Sharpe Ratio]))/_xlfn.STDEV.P(Table2[Sharpe Ratio])</f>
        <v>0.98981358492519222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4.2201597451239135</v>
      </c>
      <c r="AS75">
        <f>_xlfn.RANK.AVG(Table2[[#This Row],[1Y Return vs Nifty Z-Score]],Table2[1Y Return vs Nifty Z-Score])</f>
        <v>157</v>
      </c>
      <c r="AT75">
        <f>_xlfn.RANK.AVG(Table2[[#This Row],[6M Return vs Nifty Z-Score]],Table2[6M Return vs Nifty Z-Score])</f>
        <v>46</v>
      </c>
      <c r="AU75">
        <f>_xlfn.RANK.AVG(Table2[[#This Row],[Sharpe Ratio Z-Score]],Table2[Sharpe Ratio Z-Score])</f>
        <v>121</v>
      </c>
      <c r="AV75">
        <f>(Table2[[#This Row],[Rank 1Y]]+Table2[[#This Row],[Rank 6M]]+Table2[[#This Row],[Rank Sharpe]])/3</f>
        <v>108</v>
      </c>
    </row>
    <row r="76" spans="1:48" x14ac:dyDescent="0.3">
      <c r="A76" t="s">
        <v>888</v>
      </c>
      <c r="B76" t="s">
        <v>889</v>
      </c>
      <c r="C76" t="s">
        <v>10146</v>
      </c>
      <c r="D76" t="s">
        <v>890</v>
      </c>
      <c r="E76">
        <v>16903.825896689999</v>
      </c>
      <c r="F76">
        <v>526.70000000000005</v>
      </c>
      <c r="G76">
        <v>249.030126483907</v>
      </c>
      <c r="H76">
        <f>(Table2[[#This Row],[1Y Return vs Nifty]]-AVERAGE(Table2[1Y Return vs Nifty]))/_xlfn.STDEV.P(Table2[1Y Return vs Nifty])</f>
        <v>2.646561897084672</v>
      </c>
      <c r="I76">
        <v>23.623039473902502</v>
      </c>
      <c r="J76">
        <f>(Table2[[#This Row],[1M Return vs Nifty]]-AVERAGE(Table2[1M Return vs Nifty]))/_xlfn.STDEV.P(Table2[1M Return vs Nifty])</f>
        <v>2.2525517722441886</v>
      </c>
      <c r="K76">
        <v>29.540733751011999</v>
      </c>
      <c r="L76">
        <f>(Table2[[#This Row],[6M Return vs Nifty]]-AVERAGE(Table2[6M Return vs Nifty]))/_xlfn.STDEV.P(Table2[6M Return vs Nifty])</f>
        <v>0.73616353713255467</v>
      </c>
      <c r="M76">
        <v>5.5776372423398097</v>
      </c>
      <c r="N76">
        <f>(Table2[[#This Row],[1W Return vs Nifty]]-AVERAGE(Table2[1W Return vs Nifty]))/_xlfn.STDEV.P(Table2[1W Return vs Nifty])</f>
        <v>1.8158298670399919</v>
      </c>
      <c r="O76">
        <v>506.48</v>
      </c>
      <c r="P76">
        <v>460.65367188231897</v>
      </c>
      <c r="Q76">
        <v>365.22983052006902</v>
      </c>
      <c r="R76">
        <v>51.749854996941799</v>
      </c>
      <c r="S76" s="2">
        <f>(Table2[[#This Row],[Close Price]]-Table2[[#This Row],[20D EMA]])/Table2[[#This Row],[20D EMA]]</f>
        <v>3.9922603064286896E-2</v>
      </c>
      <c r="T76" s="2">
        <f>(Table2[[#This Row],[Close Price]]-Table2[[#This Row],[50D EMA]])/Table2[[#This Row],[50D EMA]]</f>
        <v>0.143375234257448</v>
      </c>
      <c r="U76" s="2">
        <f>(Table2[[#This Row],[Close Price]]-Table2[[#This Row],[200D EMA]])/Table2[[#This Row],[200D EMA]]</f>
        <v>0.44210564413647591</v>
      </c>
      <c r="V76">
        <v>2.36953705495353</v>
      </c>
      <c r="W76">
        <v>517.5</v>
      </c>
      <c r="X76">
        <v>551.5</v>
      </c>
      <c r="Y76">
        <v>520.20000000000005</v>
      </c>
      <c r="Z76">
        <v>608</v>
      </c>
      <c r="AA76">
        <v>463.5</v>
      </c>
      <c r="AB76">
        <v>617.79999999999995</v>
      </c>
      <c r="AC76" s="2">
        <f>(Table2[[#This Row],[Close Price]]/Table2[[#This Row],[Day Low]])-1</f>
        <v>1.7777777777777892E-2</v>
      </c>
      <c r="AD76" s="2">
        <f>(Table2[[#This Row],[Day High]]/Table2[[#This Row],[Close Price]])-1</f>
        <v>4.7085627491930904E-2</v>
      </c>
      <c r="AE76" s="2">
        <f>(Table2[[#This Row],[Close Price]]/Table2[[#This Row],[Current Week Low]])-1</f>
        <v>1.2495194156093792E-2</v>
      </c>
      <c r="AF76" s="2">
        <f>(Table2[[#This Row],[Current Week High]]/Table2[[#This Row],[Close Price]])-1</f>
        <v>0.15435731915701534</v>
      </c>
      <c r="AG76" s="2">
        <f>(Table2[[#This Row],[Close Price]]/Table2[[#This Row],[Current Month Low]])-1</f>
        <v>0.13635382955771314</v>
      </c>
      <c r="AH76" s="2">
        <f>(Table2[[#This Row],[Current Month High]]/Table2[[#This Row],[Close Price]])-1</f>
        <v>0.17296373647237506</v>
      </c>
      <c r="AI76">
        <v>17.296373647237498</v>
      </c>
      <c r="AJ76">
        <v>282.77616279069701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</v>
      </c>
      <c r="AM76" t="s">
        <v>10189</v>
      </c>
      <c r="AN76">
        <v>11.55</v>
      </c>
      <c r="AO76" t="s">
        <v>10189</v>
      </c>
      <c r="AP76">
        <v>0.11396610921570199</v>
      </c>
      <c r="AQ76">
        <f>(Table2[[#This Row],[Sharpe Ratio]]-AVERAGE(Table2[Sharpe Ratio]))/_xlfn.STDEV.P(Table2[Sharpe Ratio])</f>
        <v>0.69950906987019579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8.1506161433716038</v>
      </c>
      <c r="AS76">
        <f>_xlfn.RANK.AVG(Table2[[#This Row],[1Y Return vs Nifty Z-Score]],Table2[1Y Return vs Nifty Z-Score])</f>
        <v>13</v>
      </c>
      <c r="AT76">
        <f>_xlfn.RANK.AVG(Table2[[#This Row],[6M Return vs Nifty Z-Score]],Table2[6M Return vs Nifty Z-Score])</f>
        <v>137</v>
      </c>
      <c r="AU76">
        <f>_xlfn.RANK.AVG(Table2[[#This Row],[Sharpe Ratio Z-Score]],Table2[Sharpe Ratio Z-Score])</f>
        <v>176</v>
      </c>
      <c r="AV76">
        <f>(Table2[[#This Row],[Rank 1Y]]+Table2[[#This Row],[Rank 6M]]+Table2[[#This Row],[Rank Sharpe]])/3</f>
        <v>108.66666666666667</v>
      </c>
    </row>
    <row r="77" spans="1:48" x14ac:dyDescent="0.3">
      <c r="A77" t="s">
        <v>502</v>
      </c>
      <c r="B77" t="s">
        <v>503</v>
      </c>
      <c r="C77" t="s">
        <v>10148</v>
      </c>
      <c r="D77" t="s">
        <v>46</v>
      </c>
      <c r="E77">
        <v>41699.294999999998</v>
      </c>
      <c r="F77">
        <v>69.05</v>
      </c>
      <c r="G77">
        <v>140.50993912283101</v>
      </c>
      <c r="H77">
        <f>(Table2[[#This Row],[1Y Return vs Nifty]]-AVERAGE(Table2[1Y Return vs Nifty]))/_xlfn.STDEV.P(Table2[1Y Return vs Nifty])</f>
        <v>1.2559605134124201</v>
      </c>
      <c r="I77">
        <v>-0.50862172683462203</v>
      </c>
      <c r="J77">
        <f>(Table2[[#This Row],[1M Return vs Nifty]]-AVERAGE(Table2[1M Return vs Nifty]))/_xlfn.STDEV.P(Table2[1M Return vs Nifty])</f>
        <v>-1.0912199691056931E-2</v>
      </c>
      <c r="K77">
        <v>31.672460007568699</v>
      </c>
      <c r="L77">
        <f>(Table2[[#This Row],[6M Return vs Nifty]]-AVERAGE(Table2[6M Return vs Nifty]))/_xlfn.STDEV.P(Table2[6M Return vs Nifty])</f>
        <v>0.80523481775668559</v>
      </c>
      <c r="M77">
        <v>3.2490972287608699E-3</v>
      </c>
      <c r="N77">
        <f>(Table2[[#This Row],[1W Return vs Nifty]]-AVERAGE(Table2[1W Return vs Nifty]))/_xlfn.STDEV.P(Table2[1W Return vs Nifty])</f>
        <v>0.37286828531485688</v>
      </c>
      <c r="O77">
        <v>67.73</v>
      </c>
      <c r="P77">
        <v>67.108095037464594</v>
      </c>
      <c r="Q77">
        <v>56.384192011257703</v>
      </c>
      <c r="R77">
        <v>58.415773328445098</v>
      </c>
      <c r="S77" s="2">
        <f>(Table2[[#This Row],[Close Price]]-Table2[[#This Row],[20D EMA]])/Table2[[#This Row],[20D EMA]]</f>
        <v>1.9489148087996355E-2</v>
      </c>
      <c r="T77" s="2">
        <f>(Table2[[#This Row],[Close Price]]-Table2[[#This Row],[50D EMA]])/Table2[[#This Row],[50D EMA]]</f>
        <v>2.8936970442258743E-2</v>
      </c>
      <c r="U77" s="2">
        <f>(Table2[[#This Row],[Close Price]]-Table2[[#This Row],[200D EMA]])/Table2[[#This Row],[200D EMA]]</f>
        <v>0.22463402483826372</v>
      </c>
      <c r="V77">
        <v>1.1854482557936299</v>
      </c>
      <c r="W77">
        <v>67.55</v>
      </c>
      <c r="X77">
        <v>69.099999999999994</v>
      </c>
      <c r="Y77">
        <v>67.56</v>
      </c>
      <c r="Z77">
        <v>72</v>
      </c>
      <c r="AA77">
        <v>64.349999999999994</v>
      </c>
      <c r="AB77">
        <v>72</v>
      </c>
      <c r="AC77" s="2">
        <f>(Table2[[#This Row],[Close Price]]/Table2[[#This Row],[Day Low]])-1</f>
        <v>2.2205773501110304E-2</v>
      </c>
      <c r="AD77" s="2">
        <f>(Table2[[#This Row],[Day High]]/Table2[[#This Row],[Close Price]])-1</f>
        <v>7.2411296162200323E-4</v>
      </c>
      <c r="AE77" s="2">
        <f>(Table2[[#This Row],[Close Price]]/Table2[[#This Row],[Current Week Low]])-1</f>
        <v>2.2054470100651091E-2</v>
      </c>
      <c r="AF77" s="2">
        <f>(Table2[[#This Row],[Current Week High]]/Table2[[#This Row],[Close Price]])-1</f>
        <v>4.2722664735698856E-2</v>
      </c>
      <c r="AG77" s="2">
        <f>(Table2[[#This Row],[Close Price]]/Table2[[#This Row],[Current Month Low]])-1</f>
        <v>7.3038073038073081E-2</v>
      </c>
      <c r="AH77" s="2">
        <f>(Table2[[#This Row],[Current Month High]]/Table2[[#This Row],[Close Price]])-1</f>
        <v>4.2722664735698856E-2</v>
      </c>
      <c r="AI77">
        <v>13.178855901520601</v>
      </c>
      <c r="AJ77">
        <v>176.753507014028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-0.08</v>
      </c>
      <c r="AM77" t="s">
        <v>10190</v>
      </c>
      <c r="AN77">
        <v>6.35</v>
      </c>
      <c r="AO77" t="s">
        <v>10189</v>
      </c>
      <c r="AP77">
        <v>0.12547855265407701</v>
      </c>
      <c r="AQ77">
        <f>(Table2[[#This Row],[Sharpe Ratio]]-AVERAGE(Table2[Sharpe Ratio]))/_xlfn.STDEV.P(Table2[Sharpe Ratio])</f>
        <v>0.83140554476652084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3.2545569615594268</v>
      </c>
      <c r="AS77">
        <f>_xlfn.RANK.AVG(Table2[[#This Row],[1Y Return vs Nifty Z-Score]],Table2[1Y Return vs Nifty Z-Score])</f>
        <v>72</v>
      </c>
      <c r="AT77">
        <f>_xlfn.RANK.AVG(Table2[[#This Row],[6M Return vs Nifty Z-Score]],Table2[6M Return vs Nifty Z-Score])</f>
        <v>118</v>
      </c>
      <c r="AU77">
        <f>_xlfn.RANK.AVG(Table2[[#This Row],[Sharpe Ratio Z-Score]],Table2[Sharpe Ratio Z-Score])</f>
        <v>155</v>
      </c>
      <c r="AV77">
        <f>(Table2[[#This Row],[Rank 1Y]]+Table2[[#This Row],[Rank 6M]]+Table2[[#This Row],[Rank Sharpe]])/3</f>
        <v>115</v>
      </c>
    </row>
    <row r="78" spans="1:48" x14ac:dyDescent="0.3">
      <c r="A78" t="s">
        <v>107</v>
      </c>
      <c r="B78" t="s">
        <v>108</v>
      </c>
      <c r="C78" t="s">
        <v>10151</v>
      </c>
      <c r="D78" t="s">
        <v>67</v>
      </c>
      <c r="E78">
        <v>269792.87892295001</v>
      </c>
      <c r="F78">
        <v>699.5</v>
      </c>
      <c r="G78">
        <v>158.136577874404</v>
      </c>
      <c r="H78">
        <f>(Table2[[#This Row],[1Y Return vs Nifty]]-AVERAGE(Table2[1Y Return vs Nifty]))/_xlfn.STDEV.P(Table2[1Y Return vs Nifty])</f>
        <v>1.4818321123608398</v>
      </c>
      <c r="I78">
        <v>-11.018029404757399</v>
      </c>
      <c r="J78">
        <f>(Table2[[#This Row],[1M Return vs Nifty]]-AVERAGE(Table2[1M Return vs Nifty]))/_xlfn.STDEV.P(Table2[1M Return vs Nifty])</f>
        <v>-0.99665725252775261</v>
      </c>
      <c r="K78">
        <v>18.051420356783801</v>
      </c>
      <c r="L78">
        <f>(Table2[[#This Row],[6M Return vs Nifty]]-AVERAGE(Table2[6M Return vs Nifty]))/_xlfn.STDEV.P(Table2[6M Return vs Nifty])</f>
        <v>0.36389172822160903</v>
      </c>
      <c r="M78">
        <v>-4.52511719379316</v>
      </c>
      <c r="N78">
        <f>(Table2[[#This Row],[1W Return vs Nifty]]-AVERAGE(Table2[1W Return vs Nifty]))/_xlfn.STDEV.P(Table2[1W Return vs Nifty])</f>
        <v>-0.7993246829223063</v>
      </c>
      <c r="O78">
        <v>716.22</v>
      </c>
      <c r="P78">
        <v>697.766124843032</v>
      </c>
      <c r="Q78">
        <v>567.96309386786299</v>
      </c>
      <c r="R78">
        <v>35.745690758559398</v>
      </c>
      <c r="S78" s="2">
        <f>(Table2[[#This Row],[Close Price]]-Table2[[#This Row],[20D EMA]])/Table2[[#This Row],[20D EMA]]</f>
        <v>-2.334478232945188E-2</v>
      </c>
      <c r="T78" s="2">
        <f>(Table2[[#This Row],[Close Price]]-Table2[[#This Row],[50D EMA]])/Table2[[#This Row],[50D EMA]]</f>
        <v>2.4848944298607877E-3</v>
      </c>
      <c r="U78" s="2">
        <f>(Table2[[#This Row],[Close Price]]-Table2[[#This Row],[200D EMA]])/Table2[[#This Row],[200D EMA]]</f>
        <v>0.23159410805438557</v>
      </c>
      <c r="V78">
        <v>0.48027477603393698</v>
      </c>
      <c r="W78">
        <v>690</v>
      </c>
      <c r="X78">
        <v>701.6</v>
      </c>
      <c r="Y78">
        <v>696.4</v>
      </c>
      <c r="Z78">
        <v>731.7</v>
      </c>
      <c r="AA78">
        <v>693</v>
      </c>
      <c r="AB78">
        <v>745</v>
      </c>
      <c r="AC78" s="2">
        <f>(Table2[[#This Row],[Close Price]]/Table2[[#This Row],[Day Low]])-1</f>
        <v>1.3768115942029091E-2</v>
      </c>
      <c r="AD78" s="2">
        <f>(Table2[[#This Row],[Day High]]/Table2[[#This Row],[Close Price]])-1</f>
        <v>3.0021443888492705E-3</v>
      </c>
      <c r="AE78" s="2">
        <f>(Table2[[#This Row],[Close Price]]/Table2[[#This Row],[Current Week Low]])-1</f>
        <v>4.4514646754738596E-3</v>
      </c>
      <c r="AF78" s="2">
        <f>(Table2[[#This Row],[Current Week High]]/Table2[[#This Row],[Close Price]])-1</f>
        <v>4.6032880629020889E-2</v>
      </c>
      <c r="AG78" s="2">
        <f>(Table2[[#This Row],[Close Price]]/Table2[[#This Row],[Current Month Low]])-1</f>
        <v>9.3795093795094875E-3</v>
      </c>
      <c r="AH78" s="2">
        <f>(Table2[[#This Row],[Current Month High]]/Table2[[#This Row],[Close Price]])-1</f>
        <v>6.5046461758398788E-2</v>
      </c>
      <c r="AI78">
        <v>28.070050035739801</v>
      </c>
      <c r="AJ78">
        <v>194.960995150748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</v>
      </c>
      <c r="AM78" t="s">
        <v>10189</v>
      </c>
      <c r="AN78">
        <v>-2.5</v>
      </c>
      <c r="AO78" t="s">
        <v>10190</v>
      </c>
      <c r="AP78">
        <v>0.166861969549986</v>
      </c>
      <c r="AQ78">
        <f>(Table2[[#This Row],[Sharpe Ratio]]-AVERAGE(Table2[Sharpe Ratio]))/_xlfn.STDEV.P(Table2[Sharpe Ratio])</f>
        <v>1.3055296381402084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1.3552715432725986</v>
      </c>
      <c r="AS78">
        <f>_xlfn.RANK.AVG(Table2[[#This Row],[1Y Return vs Nifty Z-Score]],Table2[1Y Return vs Nifty Z-Score])</f>
        <v>53</v>
      </c>
      <c r="AT78">
        <f>_xlfn.RANK.AVG(Table2[[#This Row],[6M Return vs Nifty Z-Score]],Table2[6M Return vs Nifty Z-Score])</f>
        <v>221</v>
      </c>
      <c r="AU78">
        <f>_xlfn.RANK.AVG(Table2[[#This Row],[Sharpe Ratio Z-Score]],Table2[Sharpe Ratio Z-Score])</f>
        <v>73</v>
      </c>
      <c r="AV78">
        <f>(Table2[[#This Row],[Rank 1Y]]+Table2[[#This Row],[Rank 6M]]+Table2[[#This Row],[Rank Sharpe]])/3</f>
        <v>115.66666666666667</v>
      </c>
    </row>
    <row r="79" spans="1:48" x14ac:dyDescent="0.3">
      <c r="A79" t="s">
        <v>376</v>
      </c>
      <c r="B79" t="s">
        <v>377</v>
      </c>
      <c r="C79" t="s">
        <v>10152</v>
      </c>
      <c r="D79" t="s">
        <v>130</v>
      </c>
      <c r="E79">
        <v>65471.284091879999</v>
      </c>
      <c r="F79">
        <v>795.1</v>
      </c>
      <c r="G79">
        <v>101.46299760083799</v>
      </c>
      <c r="H79">
        <f>(Table2[[#This Row],[1Y Return vs Nifty]]-AVERAGE(Table2[1Y Return vs Nifty]))/_xlfn.STDEV.P(Table2[1Y Return vs Nifty])</f>
        <v>0.75560447617128956</v>
      </c>
      <c r="I79">
        <v>-7.9411085434700803</v>
      </c>
      <c r="J79">
        <f>(Table2[[#This Row],[1M Return vs Nifty]]-AVERAGE(Table2[1M Return vs Nifty]))/_xlfn.STDEV.P(Table2[1M Return vs Nifty])</f>
        <v>-0.70805302192438768</v>
      </c>
      <c r="K79">
        <v>24.5994357656296</v>
      </c>
      <c r="L79">
        <f>(Table2[[#This Row],[6M Return vs Nifty]]-AVERAGE(Table2[6M Return vs Nifty]))/_xlfn.STDEV.P(Table2[6M Return vs Nifty])</f>
        <v>0.57605771737918143</v>
      </c>
      <c r="M79">
        <v>-1.79327286840458</v>
      </c>
      <c r="N79">
        <f>(Table2[[#This Row],[1W Return vs Nifty]]-AVERAGE(Table2[1W Return vs Nifty]))/_xlfn.STDEV.P(Table2[1W Return vs Nifty])</f>
        <v>-9.2171484010820801E-2</v>
      </c>
      <c r="O79">
        <v>799.79</v>
      </c>
      <c r="P79">
        <v>774.52952722119903</v>
      </c>
      <c r="Q79">
        <v>641.52320051776303</v>
      </c>
      <c r="R79">
        <v>44.406623366038602</v>
      </c>
      <c r="S79" s="2">
        <f>(Table2[[#This Row],[Close Price]]-Table2[[#This Row],[20D EMA]])/Table2[[#This Row],[20D EMA]]</f>
        <v>-5.8640393103188849E-3</v>
      </c>
      <c r="T79" s="2">
        <f>(Table2[[#This Row],[Close Price]]-Table2[[#This Row],[50D EMA]])/Table2[[#This Row],[50D EMA]]</f>
        <v>2.6558668270017082E-2</v>
      </c>
      <c r="U79" s="2">
        <f>(Table2[[#This Row],[Close Price]]-Table2[[#This Row],[200D EMA]])/Table2[[#This Row],[200D EMA]]</f>
        <v>0.2393939912980351</v>
      </c>
      <c r="V79">
        <v>0.31793155507849302</v>
      </c>
      <c r="W79">
        <v>777</v>
      </c>
      <c r="X79">
        <v>793.45</v>
      </c>
      <c r="Y79">
        <v>775.8</v>
      </c>
      <c r="Z79">
        <v>804.4</v>
      </c>
      <c r="AA79">
        <v>765.4</v>
      </c>
      <c r="AB79">
        <v>848</v>
      </c>
      <c r="AC79" s="2">
        <f>(Table2[[#This Row],[Close Price]]/Table2[[#This Row],[Day Low]])-1</f>
        <v>2.3294723294723374E-2</v>
      </c>
      <c r="AD79" s="2">
        <f>(Table2[[#This Row],[Day High]]/Table2[[#This Row],[Close Price]])-1</f>
        <v>-2.0752106653251223E-3</v>
      </c>
      <c r="AE79" s="2">
        <f>(Table2[[#This Row],[Close Price]]/Table2[[#This Row],[Current Week Low]])-1</f>
        <v>2.4877545759216302E-2</v>
      </c>
      <c r="AF79" s="2">
        <f>(Table2[[#This Row],[Current Week High]]/Table2[[#This Row],[Close Price]])-1</f>
        <v>1.1696641931832508E-2</v>
      </c>
      <c r="AG79" s="2">
        <f>(Table2[[#This Row],[Close Price]]/Table2[[#This Row],[Current Month Low]])-1</f>
        <v>3.880324013587666E-2</v>
      </c>
      <c r="AH79" s="2">
        <f>(Table2[[#This Row],[Current Month High]]/Table2[[#This Row],[Close Price]])-1</f>
        <v>6.653251163375673E-2</v>
      </c>
      <c r="AI79">
        <v>6.6532511633756704</v>
      </c>
      <c r="AJ79">
        <v>131.43647212923801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0.09</v>
      </c>
      <c r="AM79" t="s">
        <v>10189</v>
      </c>
      <c r="AN79">
        <v>-2</v>
      </c>
      <c r="AO79" t="s">
        <v>10190</v>
      </c>
      <c r="AP79">
        <v>0.17284505973327499</v>
      </c>
      <c r="AQ79">
        <f>(Table2[[#This Row],[Sharpe Ratio]]-AVERAGE(Table2[Sharpe Ratio]))/_xlfn.STDEV.P(Table2[Sharpe Ratio])</f>
        <v>1.3740770762567871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1.9055147638720498</v>
      </c>
      <c r="AS79">
        <f>_xlfn.RANK.AVG(Table2[[#This Row],[1Y Return vs Nifty Z-Score]],Table2[1Y Return vs Nifty Z-Score])</f>
        <v>113</v>
      </c>
      <c r="AT79">
        <f>_xlfn.RANK.AVG(Table2[[#This Row],[6M Return vs Nifty Z-Score]],Table2[6M Return vs Nifty Z-Score])</f>
        <v>171</v>
      </c>
      <c r="AU79">
        <f>_xlfn.RANK.AVG(Table2[[#This Row],[Sharpe Ratio Z-Score]],Table2[Sharpe Ratio Z-Score])</f>
        <v>63</v>
      </c>
      <c r="AV79">
        <f>(Table2[[#This Row],[Rank 1Y]]+Table2[[#This Row],[Rank 6M]]+Table2[[#This Row],[Rank Sharpe]])/3</f>
        <v>115.66666666666667</v>
      </c>
    </row>
    <row r="80" spans="1:48" x14ac:dyDescent="0.3">
      <c r="A80" t="s">
        <v>1206</v>
      </c>
      <c r="B80" t="s">
        <v>1207</v>
      </c>
      <c r="C80" t="s">
        <v>10152</v>
      </c>
      <c r="D80" t="s">
        <v>1208</v>
      </c>
      <c r="E80">
        <v>9499.1133631100001</v>
      </c>
      <c r="F80">
        <v>1396.15</v>
      </c>
      <c r="G80">
        <v>87.070762625261196</v>
      </c>
      <c r="H80">
        <f>(Table2[[#This Row],[1Y Return vs Nifty]]-AVERAGE(Table2[1Y Return vs Nifty]))/_xlfn.STDEV.P(Table2[1Y Return vs Nifty])</f>
        <v>0.57117923366243029</v>
      </c>
      <c r="I80">
        <v>3.7286807749951101</v>
      </c>
      <c r="J80">
        <f>(Table2[[#This Row],[1M Return vs Nifty]]-AVERAGE(Table2[1M Return vs Nifty]))/_xlfn.STDEV.P(Table2[1M Return vs Nifty])</f>
        <v>0.38653170072263338</v>
      </c>
      <c r="K80">
        <v>22.376541850871401</v>
      </c>
      <c r="L80">
        <f>(Table2[[#This Row],[6M Return vs Nifty]]-AVERAGE(Table2[6M Return vs Nifty]))/_xlfn.STDEV.P(Table2[6M Return vs Nifty])</f>
        <v>0.50403246136345781</v>
      </c>
      <c r="M80">
        <v>1.13208236636327</v>
      </c>
      <c r="N80">
        <f>(Table2[[#This Row],[1W Return vs Nifty]]-AVERAGE(Table2[1W Return vs Nifty]))/_xlfn.STDEV.P(Table2[1W Return vs Nifty])</f>
        <v>0.66507309723898911</v>
      </c>
      <c r="O80">
        <v>1382.16</v>
      </c>
      <c r="P80">
        <v>1266.3711888200701</v>
      </c>
      <c r="Q80">
        <v>1030.2260142812399</v>
      </c>
      <c r="R80">
        <v>49.200773310297798</v>
      </c>
      <c r="S80" s="2">
        <f>(Table2[[#This Row],[Close Price]]-Table2[[#This Row],[20D EMA]])/Table2[[#This Row],[20D EMA]]</f>
        <v>1.0121838282109169E-2</v>
      </c>
      <c r="T80" s="2">
        <f>(Table2[[#This Row],[Close Price]]-Table2[[#This Row],[50D EMA]])/Table2[[#This Row],[50D EMA]]</f>
        <v>0.10248086210872363</v>
      </c>
      <c r="U80" s="2">
        <f>(Table2[[#This Row],[Close Price]]-Table2[[#This Row],[200D EMA]])/Table2[[#This Row],[200D EMA]]</f>
        <v>0.35518806615852655</v>
      </c>
      <c r="V80">
        <v>0.39888460569643303</v>
      </c>
      <c r="W80">
        <v>1337.8</v>
      </c>
      <c r="X80">
        <v>1385.95</v>
      </c>
      <c r="Y80">
        <v>1355.6</v>
      </c>
      <c r="Z80">
        <v>1430</v>
      </c>
      <c r="AA80">
        <v>1336.1</v>
      </c>
      <c r="AB80">
        <v>1499.95</v>
      </c>
      <c r="AC80" s="2">
        <f>(Table2[[#This Row],[Close Price]]/Table2[[#This Row],[Day Low]])-1</f>
        <v>4.3616385109882083E-2</v>
      </c>
      <c r="AD80" s="2">
        <f>(Table2[[#This Row],[Day High]]/Table2[[#This Row],[Close Price]])-1</f>
        <v>-7.3058052501522308E-3</v>
      </c>
      <c r="AE80" s="2">
        <f>(Table2[[#This Row],[Close Price]]/Table2[[#This Row],[Current Week Low]])-1</f>
        <v>2.9912953673650211E-2</v>
      </c>
      <c r="AF80" s="2">
        <f>(Table2[[#This Row],[Current Week High]]/Table2[[#This Row],[Close Price]])-1</f>
        <v>2.4245245854671804E-2</v>
      </c>
      <c r="AG80" s="2">
        <f>(Table2[[#This Row],[Close Price]]/Table2[[#This Row],[Current Month Low]])-1</f>
        <v>4.4944240700546478E-2</v>
      </c>
      <c r="AH80" s="2">
        <f>(Table2[[#This Row],[Current Month High]]/Table2[[#This Row],[Close Price]])-1</f>
        <v>7.4347312251548781E-2</v>
      </c>
      <c r="AI80">
        <v>17.107760627439699</v>
      </c>
      <c r="AJ80">
        <v>128.87704918032699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0.38</v>
      </c>
      <c r="AM80" t="s">
        <v>10189</v>
      </c>
      <c r="AN80">
        <v>-5.46</v>
      </c>
      <c r="AO80" t="s">
        <v>10190</v>
      </c>
      <c r="AP80">
        <v>0.21476078178663199</v>
      </c>
      <c r="AQ80">
        <f>(Table2[[#This Row],[Sharpe Ratio]]-AVERAGE(Table2[Sharpe Ratio]))/_xlfn.STDEV.P(Table2[Sharpe Ratio])</f>
        <v>1.8542997163214832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3.9811162093089933</v>
      </c>
      <c r="AS80">
        <f>_xlfn.RANK.AVG(Table2[[#This Row],[1Y Return vs Nifty Z-Score]],Table2[1Y Return vs Nifty Z-Score])</f>
        <v>137</v>
      </c>
      <c r="AT80">
        <f>_xlfn.RANK.AVG(Table2[[#This Row],[6M Return vs Nifty Z-Score]],Table2[6M Return vs Nifty Z-Score])</f>
        <v>188</v>
      </c>
      <c r="AU80">
        <f>_xlfn.RANK.AVG(Table2[[#This Row],[Sharpe Ratio Z-Score]],Table2[Sharpe Ratio Z-Score])</f>
        <v>22</v>
      </c>
      <c r="AV80">
        <f>(Table2[[#This Row],[Rank 1Y]]+Table2[[#This Row],[Rank 6M]]+Table2[[#This Row],[Rank Sharpe]])/3</f>
        <v>115.66666666666667</v>
      </c>
    </row>
    <row r="81" spans="1:48" x14ac:dyDescent="0.3">
      <c r="A81" t="s">
        <v>328</v>
      </c>
      <c r="B81" t="s">
        <v>329</v>
      </c>
      <c r="C81" t="s">
        <v>10154</v>
      </c>
      <c r="D81" t="s">
        <v>330</v>
      </c>
      <c r="E81">
        <v>75517.129228157995</v>
      </c>
      <c r="F81">
        <v>55.39</v>
      </c>
      <c r="G81">
        <v>183.862647920368</v>
      </c>
      <c r="H81">
        <f>(Table2[[#This Row],[1Y Return vs Nifty]]-AVERAGE(Table2[1Y Return vs Nifty]))/_xlfn.STDEV.P(Table2[1Y Return vs Nifty])</f>
        <v>1.8114915929820326</v>
      </c>
      <c r="I81">
        <v>7.7268839649260297</v>
      </c>
      <c r="J81">
        <f>(Table2[[#This Row],[1M Return vs Nifty]]-AVERAGE(Table2[1M Return vs Nifty]))/_xlfn.STDEV.P(Table2[1M Return vs Nifty])</f>
        <v>0.76154893627908049</v>
      </c>
      <c r="K81">
        <v>13.5585341324488</v>
      </c>
      <c r="L81">
        <f>(Table2[[#This Row],[6M Return vs Nifty]]-AVERAGE(Table2[6M Return vs Nifty]))/_xlfn.STDEV.P(Table2[6M Return vs Nifty])</f>
        <v>0.2183151541850353</v>
      </c>
      <c r="M81">
        <v>-0.28320691615828902</v>
      </c>
      <c r="N81">
        <f>(Table2[[#This Row],[1W Return vs Nifty]]-AVERAGE(Table2[1W Return vs Nifty]))/_xlfn.STDEV.P(Table2[1W Return vs Nifty])</f>
        <v>0.29871754241508708</v>
      </c>
      <c r="O81">
        <v>53.61</v>
      </c>
      <c r="P81">
        <v>50.145517918953303</v>
      </c>
      <c r="Q81">
        <v>40.651724950053598</v>
      </c>
      <c r="R81">
        <v>64.312525984546099</v>
      </c>
      <c r="S81" s="2">
        <f>(Table2[[#This Row],[Close Price]]-Table2[[#This Row],[20D EMA]])/Table2[[#This Row],[20D EMA]]</f>
        <v>3.3202760678977823E-2</v>
      </c>
      <c r="T81" s="2">
        <f>(Table2[[#This Row],[Close Price]]-Table2[[#This Row],[50D EMA]])/Table2[[#This Row],[50D EMA]]</f>
        <v>0.10458526103016799</v>
      </c>
      <c r="U81" s="2">
        <f>(Table2[[#This Row],[Close Price]]-Table2[[#This Row],[200D EMA]])/Table2[[#This Row],[200D EMA]]</f>
        <v>0.36254980737113768</v>
      </c>
      <c r="V81">
        <v>1.04910447933797</v>
      </c>
      <c r="W81">
        <v>54.55</v>
      </c>
      <c r="X81">
        <v>55.87</v>
      </c>
      <c r="Y81">
        <v>53.82</v>
      </c>
      <c r="Z81">
        <v>56</v>
      </c>
      <c r="AA81">
        <v>52.43</v>
      </c>
      <c r="AB81">
        <v>56.49</v>
      </c>
      <c r="AC81" s="2">
        <f>(Table2[[#This Row],[Close Price]]/Table2[[#This Row],[Day Low]])-1</f>
        <v>1.5398716773602272E-2</v>
      </c>
      <c r="AD81" s="2">
        <f>(Table2[[#This Row],[Day High]]/Table2[[#This Row],[Close Price]])-1</f>
        <v>8.6658241559847138E-3</v>
      </c>
      <c r="AE81" s="2">
        <f>(Table2[[#This Row],[Close Price]]/Table2[[#This Row],[Current Week Low]])-1</f>
        <v>2.9171311780007425E-2</v>
      </c>
      <c r="AF81" s="2">
        <f>(Table2[[#This Row],[Current Week High]]/Table2[[#This Row],[Close Price]])-1</f>
        <v>1.1012818198230745E-2</v>
      </c>
      <c r="AG81" s="2">
        <f>(Table2[[#This Row],[Close Price]]/Table2[[#This Row],[Current Month Low]])-1</f>
        <v>5.6456227350753396E-2</v>
      </c>
      <c r="AH81" s="2">
        <f>(Table2[[#This Row],[Current Month High]]/Table2[[#This Row],[Close Price]])-1</f>
        <v>1.9859180357465256E-2</v>
      </c>
      <c r="AI81">
        <v>1.98591803574652</v>
      </c>
      <c r="AJ81">
        <v>217.421203438395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0.22</v>
      </c>
      <c r="AM81" t="s">
        <v>10189</v>
      </c>
      <c r="AN81">
        <v>4.6500000000000004</v>
      </c>
      <c r="AO81" t="s">
        <v>10189</v>
      </c>
      <c r="AP81">
        <v>0.176477988089216</v>
      </c>
      <c r="AQ81">
        <f>(Table2[[#This Row],[Sharpe Ratio]]-AVERAGE(Table2[Sharpe Ratio]))/_xlfn.STDEV.P(Table2[Sharpe Ratio])</f>
        <v>1.415699034815322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4.5057722606765571</v>
      </c>
      <c r="AS81">
        <f>_xlfn.RANK.AVG(Table2[[#This Row],[1Y Return vs Nifty Z-Score]],Table2[1Y Return vs Nifty Z-Score])</f>
        <v>35</v>
      </c>
      <c r="AT81">
        <f>_xlfn.RANK.AVG(Table2[[#This Row],[6M Return vs Nifty Z-Score]],Table2[6M Return vs Nifty Z-Score])</f>
        <v>258</v>
      </c>
      <c r="AU81">
        <f>_xlfn.RANK.AVG(Table2[[#This Row],[Sharpe Ratio Z-Score]],Table2[Sharpe Ratio Z-Score])</f>
        <v>58</v>
      </c>
      <c r="AV81">
        <f>(Table2[[#This Row],[Rank 1Y]]+Table2[[#This Row],[Rank 6M]]+Table2[[#This Row],[Rank Sharpe]])/3</f>
        <v>117</v>
      </c>
    </row>
    <row r="82" spans="1:48" x14ac:dyDescent="0.3">
      <c r="A82" t="s">
        <v>1331</v>
      </c>
      <c r="B82" t="s">
        <v>1332</v>
      </c>
      <c r="C82" t="s">
        <v>10148</v>
      </c>
      <c r="D82" t="s">
        <v>46</v>
      </c>
      <c r="E82">
        <v>8124.6842796699902</v>
      </c>
      <c r="F82">
        <v>48.37</v>
      </c>
      <c r="G82">
        <v>117.837475227035</v>
      </c>
      <c r="H82">
        <f>(Table2[[#This Row],[1Y Return vs Nifty]]-AVERAGE(Table2[1Y Return vs Nifty]))/_xlfn.STDEV.P(Table2[1Y Return vs Nifty])</f>
        <v>0.96543060896386124</v>
      </c>
      <c r="I82">
        <v>-4.3064524324144102</v>
      </c>
      <c r="J82">
        <f>(Table2[[#This Row],[1M Return vs Nifty]]-AVERAGE(Table2[1M Return vs Nifty]))/_xlfn.STDEV.P(Table2[1M Return vs Nifty])</f>
        <v>-0.36713520904304814</v>
      </c>
      <c r="K82">
        <v>40.200564769016097</v>
      </c>
      <c r="L82">
        <f>(Table2[[#This Row],[6M Return vs Nifty]]-AVERAGE(Table2[6M Return vs Nifty]))/_xlfn.STDEV.P(Table2[6M Return vs Nifty])</f>
        <v>1.0815588135596863</v>
      </c>
      <c r="M82">
        <v>-6.0264223887559698</v>
      </c>
      <c r="N82">
        <f>(Table2[[#This Row],[1W Return vs Nifty]]-AVERAGE(Table2[1W Return vs Nifty]))/_xlfn.STDEV.P(Table2[1W Return vs Nifty])</f>
        <v>-1.1879459382749047</v>
      </c>
      <c r="O82">
        <v>48.56</v>
      </c>
      <c r="P82">
        <v>44.9368214607723</v>
      </c>
      <c r="Q82">
        <v>36.192772411596401</v>
      </c>
      <c r="R82">
        <v>42.2255587845628</v>
      </c>
      <c r="S82" s="2">
        <f>(Table2[[#This Row],[Close Price]]-Table2[[#This Row],[20D EMA]])/Table2[[#This Row],[20D EMA]]</f>
        <v>-3.9126853377266235E-3</v>
      </c>
      <c r="T82" s="2">
        <f>(Table2[[#This Row],[Close Price]]-Table2[[#This Row],[50D EMA]])/Table2[[#This Row],[50D EMA]]</f>
        <v>7.6400119715291787E-2</v>
      </c>
      <c r="U82" s="2">
        <f>(Table2[[#This Row],[Close Price]]-Table2[[#This Row],[200D EMA]])/Table2[[#This Row],[200D EMA]]</f>
        <v>0.33645467802024287</v>
      </c>
      <c r="V82">
        <v>1.3430133985164301</v>
      </c>
      <c r="W82">
        <v>47.06</v>
      </c>
      <c r="X82">
        <v>48.1</v>
      </c>
      <c r="Y82">
        <v>48.01</v>
      </c>
      <c r="Z82">
        <v>51.75</v>
      </c>
      <c r="AA82">
        <v>46.4</v>
      </c>
      <c r="AB82">
        <v>53.15</v>
      </c>
      <c r="AC82" s="2">
        <f>(Table2[[#This Row],[Close Price]]/Table2[[#This Row],[Day Low]])-1</f>
        <v>2.783680407989797E-2</v>
      </c>
      <c r="AD82" s="2">
        <f>(Table2[[#This Row],[Day High]]/Table2[[#This Row],[Close Price]])-1</f>
        <v>-5.5819722968781793E-3</v>
      </c>
      <c r="AE82" s="2">
        <f>(Table2[[#This Row],[Close Price]]/Table2[[#This Row],[Current Week Low]])-1</f>
        <v>7.4984378254530082E-3</v>
      </c>
      <c r="AF82" s="2">
        <f>(Table2[[#This Row],[Current Week High]]/Table2[[#This Row],[Close Price]])-1</f>
        <v>6.9878023568327619E-2</v>
      </c>
      <c r="AG82" s="2">
        <f>(Table2[[#This Row],[Close Price]]/Table2[[#This Row],[Current Month Low]])-1</f>
        <v>4.2456896551724022E-2</v>
      </c>
      <c r="AH82" s="2">
        <f>(Table2[[#This Row],[Current Month High]]/Table2[[#This Row],[Close Price]])-1</f>
        <v>9.8821583626214515E-2</v>
      </c>
      <c r="AI82">
        <v>10.3990076493694</v>
      </c>
      <c r="AJ82">
        <v>171.62882368937699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0.17</v>
      </c>
      <c r="AM82" t="s">
        <v>10189</v>
      </c>
      <c r="AN82">
        <v>0.12</v>
      </c>
      <c r="AO82" t="s">
        <v>10189</v>
      </c>
      <c r="AP82">
        <v>0.117085768273541</v>
      </c>
      <c r="AQ82">
        <f>(Table2[[#This Row],[Sharpe Ratio]]-AVERAGE(Table2[Sharpe Ratio]))/_xlfn.STDEV.P(Table2[Sharpe Ratio])</f>
        <v>0.73525057294987872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1.2271588481554734</v>
      </c>
      <c r="AS82">
        <f>_xlfn.RANK.AVG(Table2[[#This Row],[1Y Return vs Nifty Z-Score]],Table2[1Y Return vs Nifty Z-Score])</f>
        <v>98</v>
      </c>
      <c r="AT82">
        <f>_xlfn.RANK.AVG(Table2[[#This Row],[6M Return vs Nifty Z-Score]],Table2[6M Return vs Nifty Z-Score])</f>
        <v>86</v>
      </c>
      <c r="AU82">
        <f>_xlfn.RANK.AVG(Table2[[#This Row],[Sharpe Ratio Z-Score]],Table2[Sharpe Ratio Z-Score])</f>
        <v>167</v>
      </c>
      <c r="AV82">
        <f>(Table2[[#This Row],[Rank 1Y]]+Table2[[#This Row],[Rank 6M]]+Table2[[#This Row],[Rank Sharpe]])/3</f>
        <v>117</v>
      </c>
    </row>
    <row r="83" spans="1:48" x14ac:dyDescent="0.3">
      <c r="A83" t="s">
        <v>1404</v>
      </c>
      <c r="B83" t="s">
        <v>1405</v>
      </c>
      <c r="C83" t="s">
        <v>10161</v>
      </c>
      <c r="D83" t="s">
        <v>1148</v>
      </c>
      <c r="E83">
        <v>7296.6271571999996</v>
      </c>
      <c r="F83">
        <v>570.79999999999995</v>
      </c>
      <c r="G83">
        <v>79.929857993331197</v>
      </c>
      <c r="H83">
        <f>(Table2[[#This Row],[1Y Return vs Nifty]]-AVERAGE(Table2[1Y Return vs Nifty]))/_xlfn.STDEV.P(Table2[1Y Return vs Nifty])</f>
        <v>0.47967412200248494</v>
      </c>
      <c r="I83">
        <v>22.434171499883401</v>
      </c>
      <c r="J83">
        <f>(Table2[[#This Row],[1M Return vs Nifty]]-AVERAGE(Table2[1M Return vs Nifty]))/_xlfn.STDEV.P(Table2[1M Return vs Nifty])</f>
        <v>2.1410401856942465</v>
      </c>
      <c r="K83">
        <v>33.790207221264701</v>
      </c>
      <c r="L83">
        <f>(Table2[[#This Row],[6M Return vs Nifty]]-AVERAGE(Table2[6M Return vs Nifty]))/_xlfn.STDEV.P(Table2[6M Return vs Nifty])</f>
        <v>0.87385315542469433</v>
      </c>
      <c r="M83">
        <v>17.043830825315499</v>
      </c>
      <c r="N83">
        <f>(Table2[[#This Row],[1W Return vs Nifty]]-AVERAGE(Table2[1W Return vs Nifty]))/_xlfn.STDEV.P(Table2[1W Return vs Nifty])</f>
        <v>4.7839182739027315</v>
      </c>
      <c r="O83">
        <v>496.41</v>
      </c>
      <c r="P83">
        <v>467.22944749472902</v>
      </c>
      <c r="Q83">
        <v>411.08211091132603</v>
      </c>
      <c r="R83">
        <v>76.578542256453503</v>
      </c>
      <c r="S83" s="2">
        <f>(Table2[[#This Row],[Close Price]]-Table2[[#This Row],[20D EMA]])/Table2[[#This Row],[20D EMA]]</f>
        <v>0.14985596583469293</v>
      </c>
      <c r="T83" s="2">
        <f>(Table2[[#This Row],[Close Price]]-Table2[[#This Row],[50D EMA]])/Table2[[#This Row],[50D EMA]]</f>
        <v>0.22166957382633584</v>
      </c>
      <c r="U83" s="2">
        <f>(Table2[[#This Row],[Close Price]]-Table2[[#This Row],[200D EMA]])/Table2[[#This Row],[200D EMA]]</f>
        <v>0.38853038079082564</v>
      </c>
      <c r="V83">
        <v>1.9093044162327799</v>
      </c>
      <c r="W83">
        <v>555.54999999999995</v>
      </c>
      <c r="X83">
        <v>569</v>
      </c>
      <c r="Y83">
        <v>539.6</v>
      </c>
      <c r="Z83">
        <v>595.95000000000005</v>
      </c>
      <c r="AA83">
        <v>412</v>
      </c>
      <c r="AB83">
        <v>595.95000000000005</v>
      </c>
      <c r="AC83" s="2">
        <f>(Table2[[#This Row],[Close Price]]/Table2[[#This Row],[Day Low]])-1</f>
        <v>2.7450274502744954E-2</v>
      </c>
      <c r="AD83" s="2">
        <f>(Table2[[#This Row],[Day High]]/Table2[[#This Row],[Close Price]])-1</f>
        <v>-3.1534688156972246E-3</v>
      </c>
      <c r="AE83" s="2">
        <f>(Table2[[#This Row],[Close Price]]/Table2[[#This Row],[Current Week Low]])-1</f>
        <v>5.7820607857672179E-2</v>
      </c>
      <c r="AF83" s="2">
        <f>(Table2[[#This Row],[Current Week High]]/Table2[[#This Row],[Close Price]])-1</f>
        <v>4.4060967063770384E-2</v>
      </c>
      <c r="AG83" s="2">
        <f>(Table2[[#This Row],[Close Price]]/Table2[[#This Row],[Current Month Low]])-1</f>
        <v>0.38543689320388341</v>
      </c>
      <c r="AH83" s="2">
        <f>(Table2[[#This Row],[Current Month High]]/Table2[[#This Row],[Close Price]])-1</f>
        <v>4.4060967063770384E-2</v>
      </c>
      <c r="AI83">
        <v>4.4060967063770304</v>
      </c>
      <c r="AJ83">
        <v>112.588454376163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0.16</v>
      </c>
      <c r="AM83" t="s">
        <v>10189</v>
      </c>
      <c r="AN83">
        <v>30.66</v>
      </c>
      <c r="AO83" t="s">
        <v>10189</v>
      </c>
      <c r="AP83">
        <v>0.15935363428786101</v>
      </c>
      <c r="AQ83">
        <f>(Table2[[#This Row],[Sharpe Ratio]]-AVERAGE(Table2[Sharpe Ratio]))/_xlfn.STDEV.P(Table2[Sharpe Ratio])</f>
        <v>1.2195076777531573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9.497993414777314</v>
      </c>
      <c r="AS83">
        <f>_xlfn.RANK.AVG(Table2[[#This Row],[1Y Return vs Nifty Z-Score]],Table2[1Y Return vs Nifty Z-Score])</f>
        <v>158</v>
      </c>
      <c r="AT83">
        <f>_xlfn.RANK.AVG(Table2[[#This Row],[6M Return vs Nifty Z-Score]],Table2[6M Return vs Nifty Z-Score])</f>
        <v>109</v>
      </c>
      <c r="AU83">
        <f>_xlfn.RANK.AVG(Table2[[#This Row],[Sharpe Ratio Z-Score]],Table2[Sharpe Ratio Z-Score])</f>
        <v>87</v>
      </c>
      <c r="AV83">
        <f>(Table2[[#This Row],[Rank 1Y]]+Table2[[#This Row],[Rank 6M]]+Table2[[#This Row],[Rank Sharpe]])/3</f>
        <v>118</v>
      </c>
    </row>
    <row r="84" spans="1:48" x14ac:dyDescent="0.3">
      <c r="A84" t="s">
        <v>1475</v>
      </c>
      <c r="B84" t="s">
        <v>1476</v>
      </c>
      <c r="C84" t="s">
        <v>10148</v>
      </c>
      <c r="D84" t="s">
        <v>46</v>
      </c>
      <c r="E84">
        <v>6625.0151992999999</v>
      </c>
      <c r="F84">
        <v>485.3</v>
      </c>
      <c r="G84">
        <v>84.917945611461903</v>
      </c>
      <c r="H84">
        <f>(Table2[[#This Row],[1Y Return vs Nifty]]-AVERAGE(Table2[1Y Return vs Nifty]))/_xlfn.STDEV.P(Table2[1Y Return vs Nifty])</f>
        <v>0.54359256623232732</v>
      </c>
      <c r="I84">
        <v>2.3208333565092998</v>
      </c>
      <c r="J84">
        <f>(Table2[[#This Row],[1M Return vs Nifty]]-AVERAGE(Table2[1M Return vs Nifty]))/_xlfn.STDEV.P(Table2[1M Return vs Nifty])</f>
        <v>0.25448062130389298</v>
      </c>
      <c r="K84">
        <v>31.127101779601901</v>
      </c>
      <c r="L84">
        <f>(Table2[[#This Row],[6M Return vs Nifty]]-AVERAGE(Table2[6M Return vs Nifty]))/_xlfn.STDEV.P(Table2[6M Return vs Nifty])</f>
        <v>0.78756435416469595</v>
      </c>
      <c r="M84">
        <v>-3.7166052691217302</v>
      </c>
      <c r="N84">
        <f>(Table2[[#This Row],[1W Return vs Nifty]]-AVERAGE(Table2[1W Return vs Nifty]))/_xlfn.STDEV.P(Table2[1W Return vs Nifty])</f>
        <v>-0.59003684445509841</v>
      </c>
      <c r="O84">
        <v>481.69</v>
      </c>
      <c r="P84">
        <v>445.46695967642302</v>
      </c>
      <c r="Q84">
        <v>355.70330785185399</v>
      </c>
      <c r="R84">
        <v>47.1142472337893</v>
      </c>
      <c r="S84" s="2">
        <f>(Table2[[#This Row],[Close Price]]-Table2[[#This Row],[20D EMA]])/Table2[[#This Row],[20D EMA]]</f>
        <v>7.4944466358031385E-3</v>
      </c>
      <c r="T84" s="2">
        <f>(Table2[[#This Row],[Close Price]]-Table2[[#This Row],[50D EMA]])/Table2[[#This Row],[50D EMA]]</f>
        <v>8.9418618953268275E-2</v>
      </c>
      <c r="U84" s="2">
        <f>(Table2[[#This Row],[Close Price]]-Table2[[#This Row],[200D EMA]])/Table2[[#This Row],[200D EMA]]</f>
        <v>0.36433929425846506</v>
      </c>
      <c r="V84">
        <v>0.78400353733008799</v>
      </c>
      <c r="W84">
        <v>473.05</v>
      </c>
      <c r="X84">
        <v>483.45</v>
      </c>
      <c r="Y84">
        <v>482</v>
      </c>
      <c r="Z84">
        <v>508.4</v>
      </c>
      <c r="AA84">
        <v>446</v>
      </c>
      <c r="AB84">
        <v>540.79999999999995</v>
      </c>
      <c r="AC84" s="2">
        <f>(Table2[[#This Row],[Close Price]]/Table2[[#This Row],[Day Low]])-1</f>
        <v>2.589578268681958E-2</v>
      </c>
      <c r="AD84" s="2">
        <f>(Table2[[#This Row],[Day High]]/Table2[[#This Row],[Close Price]])-1</f>
        <v>-3.8120750051514607E-3</v>
      </c>
      <c r="AE84" s="2">
        <f>(Table2[[#This Row],[Close Price]]/Table2[[#This Row],[Current Week Low]])-1</f>
        <v>6.8464730290456188E-3</v>
      </c>
      <c r="AF84" s="2">
        <f>(Table2[[#This Row],[Current Week High]]/Table2[[#This Row],[Close Price]])-1</f>
        <v>4.7599423037296473E-2</v>
      </c>
      <c r="AG84" s="2">
        <f>(Table2[[#This Row],[Close Price]]/Table2[[#This Row],[Current Month Low]])-1</f>
        <v>8.8116591928251164E-2</v>
      </c>
      <c r="AH84" s="2">
        <f>(Table2[[#This Row],[Current Month High]]/Table2[[#This Row],[Close Price]])-1</f>
        <v>0.11436225015454338</v>
      </c>
      <c r="AI84">
        <v>11.436225015454299</v>
      </c>
      <c r="AJ84">
        <v>115.976858032932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0.14000000000000001</v>
      </c>
      <c r="AM84" t="s">
        <v>10189</v>
      </c>
      <c r="AN84">
        <v>2.15</v>
      </c>
      <c r="AO84" t="s">
        <v>10189</v>
      </c>
      <c r="AP84">
        <v>0.15961444850745499</v>
      </c>
      <c r="AQ84">
        <f>(Table2[[#This Row],[Sharpe Ratio]]-AVERAGE(Table2[Sharpe Ratio]))/_xlfn.STDEV.P(Table2[Sharpe Ratio])</f>
        <v>1.2224957902552014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2.2180964875010192</v>
      </c>
      <c r="AS84">
        <f>_xlfn.RANK.AVG(Table2[[#This Row],[1Y Return vs Nifty Z-Score]],Table2[1Y Return vs Nifty Z-Score])</f>
        <v>145</v>
      </c>
      <c r="AT84">
        <f>_xlfn.RANK.AVG(Table2[[#This Row],[6M Return vs Nifty Z-Score]],Table2[6M Return vs Nifty Z-Score])</f>
        <v>123</v>
      </c>
      <c r="AU84">
        <f>_xlfn.RANK.AVG(Table2[[#This Row],[Sharpe Ratio Z-Score]],Table2[Sharpe Ratio Z-Score])</f>
        <v>86</v>
      </c>
      <c r="AV84">
        <f>(Table2[[#This Row],[Rank 1Y]]+Table2[[#This Row],[Rank 6M]]+Table2[[#This Row],[Rank Sharpe]])/3</f>
        <v>118</v>
      </c>
    </row>
    <row r="85" spans="1:48" x14ac:dyDescent="0.3">
      <c r="A85" t="s">
        <v>1114</v>
      </c>
      <c r="B85" t="s">
        <v>1115</v>
      </c>
      <c r="C85" t="s">
        <v>10150</v>
      </c>
      <c r="D85" t="s">
        <v>62</v>
      </c>
      <c r="E85">
        <v>10879.040228104999</v>
      </c>
      <c r="F85">
        <v>8479.4500000000007</v>
      </c>
      <c r="G85">
        <v>141.65472608846699</v>
      </c>
      <c r="H85">
        <f>(Table2[[#This Row],[1Y Return vs Nifty]]-AVERAGE(Table2[1Y Return vs Nifty]))/_xlfn.STDEV.P(Table2[1Y Return vs Nifty])</f>
        <v>1.270630063632846</v>
      </c>
      <c r="I85">
        <v>25.320227839018301</v>
      </c>
      <c r="J85">
        <f>(Table2[[#This Row],[1M Return vs Nifty]]-AVERAGE(Table2[1M Return vs Nifty]))/_xlfn.STDEV.P(Table2[1M Return vs Nifty])</f>
        <v>2.4117420031226975</v>
      </c>
      <c r="K85">
        <v>33.647661753754903</v>
      </c>
      <c r="L85">
        <f>(Table2[[#This Row],[6M Return vs Nifty]]-AVERAGE(Table2[6M Return vs Nifty]))/_xlfn.STDEV.P(Table2[6M Return vs Nifty])</f>
        <v>0.86923445827360202</v>
      </c>
      <c r="M85">
        <v>5.3903147237409001</v>
      </c>
      <c r="N85">
        <f>(Table2[[#This Row],[1W Return vs Nifty]]-AVERAGE(Table2[1W Return vs Nifty]))/_xlfn.STDEV.P(Table2[1W Return vs Nifty])</f>
        <v>1.7673403843032576</v>
      </c>
      <c r="O85">
        <v>7706.94</v>
      </c>
      <c r="P85">
        <v>7183.1963683986096</v>
      </c>
      <c r="Q85">
        <v>5987.9247446783302</v>
      </c>
      <c r="R85">
        <v>88.528475547779195</v>
      </c>
      <c r="S85" s="2">
        <f>(Table2[[#This Row],[Close Price]]-Table2[[#This Row],[20D EMA]])/Table2[[#This Row],[20D EMA]]</f>
        <v>0.10023563178122591</v>
      </c>
      <c r="T85" s="2">
        <f>(Table2[[#This Row],[Close Price]]-Table2[[#This Row],[50D EMA]])/Table2[[#This Row],[50D EMA]]</f>
        <v>0.18045638252408966</v>
      </c>
      <c r="U85" s="2">
        <f>(Table2[[#This Row],[Close Price]]-Table2[[#This Row],[200D EMA]])/Table2[[#This Row],[200D EMA]]</f>
        <v>0.41609161129420885</v>
      </c>
      <c r="V85">
        <v>0.93341328576111304</v>
      </c>
      <c r="W85">
        <v>8112.55</v>
      </c>
      <c r="X85">
        <v>8449.7999999999993</v>
      </c>
      <c r="Y85">
        <v>8012</v>
      </c>
      <c r="Z85">
        <v>8650</v>
      </c>
      <c r="AA85">
        <v>7496.05</v>
      </c>
      <c r="AB85">
        <v>8650</v>
      </c>
      <c r="AC85" s="2">
        <f>(Table2[[#This Row],[Close Price]]/Table2[[#This Row],[Day Low]])-1</f>
        <v>4.5226223567189194E-2</v>
      </c>
      <c r="AD85" s="2">
        <f>(Table2[[#This Row],[Day High]]/Table2[[#This Row],[Close Price]])-1</f>
        <v>-3.4966890541251461E-3</v>
      </c>
      <c r="AE85" s="2">
        <f>(Table2[[#This Row],[Close Price]]/Table2[[#This Row],[Current Week Low]])-1</f>
        <v>5.8343734398402569E-2</v>
      </c>
      <c r="AF85" s="2">
        <f>(Table2[[#This Row],[Current Week High]]/Table2[[#This Row],[Close Price]])-1</f>
        <v>2.0113332822293772E-2</v>
      </c>
      <c r="AG85" s="2">
        <f>(Table2[[#This Row],[Close Price]]/Table2[[#This Row],[Current Month Low]])-1</f>
        <v>0.13118909292227254</v>
      </c>
      <c r="AH85" s="2">
        <f>(Table2[[#This Row],[Current Month High]]/Table2[[#This Row],[Close Price]])-1</f>
        <v>2.0113332822293772E-2</v>
      </c>
      <c r="AI85">
        <v>2.0113332822293701</v>
      </c>
      <c r="AJ85">
        <v>184.068676716917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0.08</v>
      </c>
      <c r="AM85" t="s">
        <v>10189</v>
      </c>
      <c r="AN85">
        <v>9.8699999999999992</v>
      </c>
      <c r="AO85" t="s">
        <v>10189</v>
      </c>
      <c r="AP85">
        <v>0.114173707950099</v>
      </c>
      <c r="AQ85">
        <f>(Table2[[#This Row],[Sharpe Ratio]]-AVERAGE(Table2[Sharpe Ratio]))/_xlfn.STDEV.P(Table2[Sharpe Ratio])</f>
        <v>0.70188749990604993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7.0208344092384527</v>
      </c>
      <c r="AS85">
        <f>_xlfn.RANK.AVG(Table2[[#This Row],[1Y Return vs Nifty Z-Score]],Table2[1Y Return vs Nifty Z-Score])</f>
        <v>70</v>
      </c>
      <c r="AT85">
        <f>_xlfn.RANK.AVG(Table2[[#This Row],[6M Return vs Nifty Z-Score]],Table2[6M Return vs Nifty Z-Score])</f>
        <v>110</v>
      </c>
      <c r="AU85">
        <f>_xlfn.RANK.AVG(Table2[[#This Row],[Sharpe Ratio Z-Score]],Table2[Sharpe Ratio Z-Score])</f>
        <v>175</v>
      </c>
      <c r="AV85">
        <f>(Table2[[#This Row],[Rank 1Y]]+Table2[[#This Row],[Rank 6M]]+Table2[[#This Row],[Rank Sharpe]])/3</f>
        <v>118.33333333333333</v>
      </c>
    </row>
    <row r="86" spans="1:48" x14ac:dyDescent="0.3">
      <c r="A86" t="s">
        <v>344</v>
      </c>
      <c r="B86" t="s">
        <v>345</v>
      </c>
      <c r="C86" t="s">
        <v>10159</v>
      </c>
      <c r="D86" t="s">
        <v>269</v>
      </c>
      <c r="E86">
        <v>71696.740591640002</v>
      </c>
      <c r="F86">
        <v>8406.7999999999993</v>
      </c>
      <c r="G86">
        <v>65.144675673926301</v>
      </c>
      <c r="H86">
        <f>(Table2[[#This Row],[1Y Return vs Nifty]]-AVERAGE(Table2[1Y Return vs Nifty]))/_xlfn.STDEV.P(Table2[1Y Return vs Nifty])</f>
        <v>0.29021356640280366</v>
      </c>
      <c r="I86">
        <v>-12.4001457377259</v>
      </c>
      <c r="J86">
        <f>(Table2[[#This Row],[1M Return vs Nifty]]-AVERAGE(Table2[1M Return vs Nifty]))/_xlfn.STDEV.P(Table2[1M Return vs Nifty])</f>
        <v>-1.1262948476636359</v>
      </c>
      <c r="K86">
        <v>39.8251058951438</v>
      </c>
      <c r="L86">
        <f>(Table2[[#This Row],[6M Return vs Nifty]]-AVERAGE(Table2[6M Return vs Nifty]))/_xlfn.STDEV.P(Table2[6M Return vs Nifty])</f>
        <v>1.069393356029533</v>
      </c>
      <c r="M86">
        <v>-3.5084500385255502</v>
      </c>
      <c r="N86">
        <f>(Table2[[#This Row],[1W Return vs Nifty]]-AVERAGE(Table2[1W Return vs Nifty]))/_xlfn.STDEV.P(Table2[1W Return vs Nifty])</f>
        <v>-0.53615469757789336</v>
      </c>
      <c r="O86">
        <v>8680.24</v>
      </c>
      <c r="P86">
        <v>8465.3277142444804</v>
      </c>
      <c r="Q86">
        <v>7002.5332007639799</v>
      </c>
      <c r="R86">
        <v>37.101150567457097</v>
      </c>
      <c r="S86" s="2">
        <f>(Table2[[#This Row],[Close Price]]-Table2[[#This Row],[20D EMA]])/Table2[[#This Row],[20D EMA]]</f>
        <v>-3.1501433140097568E-2</v>
      </c>
      <c r="T86" s="2">
        <f>(Table2[[#This Row],[Close Price]]-Table2[[#This Row],[50D EMA]])/Table2[[#This Row],[50D EMA]]</f>
        <v>-6.9138155332128951E-3</v>
      </c>
      <c r="U86" s="2">
        <f>(Table2[[#This Row],[Close Price]]-Table2[[#This Row],[200D EMA]])/Table2[[#This Row],[200D EMA]]</f>
        <v>0.20053697126103068</v>
      </c>
      <c r="V86">
        <v>0.76227292781048495</v>
      </c>
      <c r="W86">
        <v>8164</v>
      </c>
      <c r="X86">
        <v>8398.9</v>
      </c>
      <c r="Y86">
        <v>8286.4500000000007</v>
      </c>
      <c r="Z86">
        <v>8890</v>
      </c>
      <c r="AA86">
        <v>8286.4500000000007</v>
      </c>
      <c r="AB86">
        <v>9333</v>
      </c>
      <c r="AC86" s="2">
        <f>(Table2[[#This Row],[Close Price]]/Table2[[#This Row],[Day Low]])-1</f>
        <v>2.9740323370896604E-2</v>
      </c>
      <c r="AD86" s="2">
        <f>(Table2[[#This Row],[Day High]]/Table2[[#This Row],[Close Price]])-1</f>
        <v>-9.3971546843030218E-4</v>
      </c>
      <c r="AE86" s="2">
        <f>(Table2[[#This Row],[Close Price]]/Table2[[#This Row],[Current Week Low]])-1</f>
        <v>1.4523710394680256E-2</v>
      </c>
      <c r="AF86" s="2">
        <f>(Table2[[#This Row],[Current Week High]]/Table2[[#This Row],[Close Price]])-1</f>
        <v>5.7477280296902578E-2</v>
      </c>
      <c r="AG86" s="2">
        <f>(Table2[[#This Row],[Close Price]]/Table2[[#This Row],[Current Month Low]])-1</f>
        <v>1.4523710394680256E-2</v>
      </c>
      <c r="AH86" s="2">
        <f>(Table2[[#This Row],[Current Month High]]/Table2[[#This Row],[Close Price]])-1</f>
        <v>0.11017271732407119</v>
      </c>
      <c r="AI86">
        <v>18.178736261121902</v>
      </c>
      <c r="AJ86">
        <v>93.237558901275605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-0.05</v>
      </c>
      <c r="AM86" t="s">
        <v>10190</v>
      </c>
      <c r="AN86">
        <v>-0.46</v>
      </c>
      <c r="AO86" t="s">
        <v>10190</v>
      </c>
      <c r="AP86">
        <v>0.17033911125994999</v>
      </c>
      <c r="AQ86">
        <f>(Table2[[#This Row],[Sharpe Ratio]]-AVERAGE(Table2[Sharpe Ratio]))/_xlfn.STDEV.P(Table2[Sharpe Ratio])</f>
        <v>1.3453667706059784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1.0425241477967857</v>
      </c>
      <c r="AS86">
        <f>_xlfn.RANK.AVG(Table2[[#This Row],[1Y Return vs Nifty Z-Score]],Table2[1Y Return vs Nifty Z-Score])</f>
        <v>202</v>
      </c>
      <c r="AT86">
        <f>_xlfn.RANK.AVG(Table2[[#This Row],[6M Return vs Nifty Z-Score]],Table2[6M Return vs Nifty Z-Score])</f>
        <v>88</v>
      </c>
      <c r="AU86">
        <f>_xlfn.RANK.AVG(Table2[[#This Row],[Sharpe Ratio Z-Score]],Table2[Sharpe Ratio Z-Score])</f>
        <v>69</v>
      </c>
      <c r="AV86">
        <f>(Table2[[#This Row],[Rank 1Y]]+Table2[[#This Row],[Rank 6M]]+Table2[[#This Row],[Rank Sharpe]])/3</f>
        <v>119.66666666666667</v>
      </c>
    </row>
    <row r="87" spans="1:48" x14ac:dyDescent="0.3">
      <c r="A87" t="s">
        <v>161</v>
      </c>
      <c r="B87" t="s">
        <v>162</v>
      </c>
      <c r="C87" t="s">
        <v>10154</v>
      </c>
      <c r="D87" t="s">
        <v>163</v>
      </c>
      <c r="E87">
        <v>167262.45901312499</v>
      </c>
      <c r="F87">
        <v>7893.15</v>
      </c>
      <c r="G87">
        <v>50.1820205889288</v>
      </c>
      <c r="H87">
        <f>(Table2[[#This Row],[1Y Return vs Nifty]]-AVERAGE(Table2[1Y Return vs Nifty]))/_xlfn.STDEV.P(Table2[1Y Return vs Nifty])</f>
        <v>9.8478836021465718E-2</v>
      </c>
      <c r="I87">
        <v>-14.531601647769699</v>
      </c>
      <c r="J87">
        <f>(Table2[[#This Row],[1M Return vs Nifty]]-AVERAGE(Table2[1M Return vs Nifty]))/_xlfn.STDEV.P(Table2[1M Return vs Nifty])</f>
        <v>-1.3262178293440359</v>
      </c>
      <c r="K87">
        <v>52.014665416820002</v>
      </c>
      <c r="L87">
        <f>(Table2[[#This Row],[6M Return vs Nifty]]-AVERAGE(Table2[6M Return vs Nifty]))/_xlfn.STDEV.P(Table2[6M Return vs Nifty])</f>
        <v>1.4643542398750096</v>
      </c>
      <c r="M87">
        <v>-5.5401722094647203</v>
      </c>
      <c r="N87">
        <f>(Table2[[#This Row],[1W Return vs Nifty]]-AVERAGE(Table2[1W Return vs Nifty]))/_xlfn.STDEV.P(Table2[1W Return vs Nifty])</f>
        <v>-1.0620773569060962</v>
      </c>
      <c r="O87">
        <v>8373.92</v>
      </c>
      <c r="P87">
        <v>8062.4892242063597</v>
      </c>
      <c r="Q87">
        <v>6308.7597243745404</v>
      </c>
      <c r="R87">
        <v>21.8351474522843</v>
      </c>
      <c r="S87" s="2">
        <f>(Table2[[#This Row],[Close Price]]-Table2[[#This Row],[20D EMA]])/Table2[[#This Row],[20D EMA]]</f>
        <v>-5.7412776811815787E-2</v>
      </c>
      <c r="T87" s="2">
        <f>(Table2[[#This Row],[Close Price]]-Table2[[#This Row],[50D EMA]])/Table2[[#This Row],[50D EMA]]</f>
        <v>-2.1003342701897278E-2</v>
      </c>
      <c r="U87" s="2">
        <f>(Table2[[#This Row],[Close Price]]-Table2[[#This Row],[200D EMA]])/Table2[[#This Row],[200D EMA]]</f>
        <v>0.25114132489528884</v>
      </c>
      <c r="V87">
        <v>0.60701349936567395</v>
      </c>
      <c r="W87">
        <v>7792</v>
      </c>
      <c r="X87">
        <v>7909.7</v>
      </c>
      <c r="Y87">
        <v>7713.35</v>
      </c>
      <c r="Z87">
        <v>8299.9500000000007</v>
      </c>
      <c r="AA87">
        <v>7713.35</v>
      </c>
      <c r="AB87">
        <v>8808.7000000000007</v>
      </c>
      <c r="AC87" s="2">
        <f>(Table2[[#This Row],[Close Price]]/Table2[[#This Row],[Day Low]])-1</f>
        <v>1.2981262833675622E-2</v>
      </c>
      <c r="AD87" s="2">
        <f>(Table2[[#This Row],[Day High]]/Table2[[#This Row],[Close Price]])-1</f>
        <v>2.0967547810444298E-3</v>
      </c>
      <c r="AE87" s="2">
        <f>(Table2[[#This Row],[Close Price]]/Table2[[#This Row],[Current Week Low]])-1</f>
        <v>2.3310234852560674E-2</v>
      </c>
      <c r="AF87" s="2">
        <f>(Table2[[#This Row],[Current Week High]]/Table2[[#This Row],[Close Price]])-1</f>
        <v>5.1538359210201445E-2</v>
      </c>
      <c r="AG87" s="2">
        <f>(Table2[[#This Row],[Close Price]]/Table2[[#This Row],[Current Month Low]])-1</f>
        <v>2.3310234852560674E-2</v>
      </c>
      <c r="AH87" s="2">
        <f>(Table2[[#This Row],[Current Month High]]/Table2[[#This Row],[Close Price]])-1</f>
        <v>0.1159929812558993</v>
      </c>
      <c r="AI87">
        <v>15.9226671227583</v>
      </c>
      <c r="AJ87">
        <v>105.01688311688299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0.12</v>
      </c>
      <c r="AM87" t="s">
        <v>10189</v>
      </c>
      <c r="AN87">
        <v>-8.08</v>
      </c>
      <c r="AO87" t="s">
        <v>10190</v>
      </c>
      <c r="AP87">
        <v>0.178846664037627</v>
      </c>
      <c r="AQ87">
        <f>(Table2[[#This Row],[Sharpe Ratio]]-AVERAGE(Table2[Sharpe Ratio]))/_xlfn.STDEV.P(Table2[Sharpe Ratio])</f>
        <v>1.4428366281020533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0.61737451774839647</v>
      </c>
      <c r="AS87">
        <f>_xlfn.RANK.AVG(Table2[[#This Row],[1Y Return vs Nifty Z-Score]],Table2[1Y Return vs Nifty Z-Score])</f>
        <v>251</v>
      </c>
      <c r="AT87">
        <f>_xlfn.RANK.AVG(Table2[[#This Row],[6M Return vs Nifty Z-Score]],Table2[6M Return vs Nifty Z-Score])</f>
        <v>56</v>
      </c>
      <c r="AU87">
        <f>_xlfn.RANK.AVG(Table2[[#This Row],[Sharpe Ratio Z-Score]],Table2[Sharpe Ratio Z-Score])</f>
        <v>54</v>
      </c>
      <c r="AV87">
        <f>(Table2[[#This Row],[Rank 1Y]]+Table2[[#This Row],[Rank 6M]]+Table2[[#This Row],[Rank Sharpe]])/3</f>
        <v>120.33333333333333</v>
      </c>
    </row>
    <row r="88" spans="1:48" x14ac:dyDescent="0.3">
      <c r="A88" t="s">
        <v>1532</v>
      </c>
      <c r="B88" t="s">
        <v>1533</v>
      </c>
      <c r="C88" t="s">
        <v>10148</v>
      </c>
      <c r="D88" t="s">
        <v>46</v>
      </c>
      <c r="E88">
        <v>6316.9347684100003</v>
      </c>
      <c r="F88">
        <v>834.85</v>
      </c>
      <c r="G88">
        <v>126.908831711056</v>
      </c>
      <c r="H88">
        <f>(Table2[[#This Row],[1Y Return vs Nifty]]-AVERAGE(Table2[1Y Return vs Nifty]))/_xlfn.STDEV.P(Table2[1Y Return vs Nifty])</f>
        <v>1.0816729523030919</v>
      </c>
      <c r="I88">
        <v>-5.8681374474013497</v>
      </c>
      <c r="J88">
        <f>(Table2[[#This Row],[1M Return vs Nifty]]-AVERAGE(Table2[1M Return vs Nifty]))/_xlfn.STDEV.P(Table2[1M Return vs Nifty])</f>
        <v>-0.51361570773437393</v>
      </c>
      <c r="K88">
        <v>26.0763448765722</v>
      </c>
      <c r="L88">
        <f>(Table2[[#This Row],[6M Return vs Nifty]]-AVERAGE(Table2[6M Return vs Nifty]))/_xlfn.STDEV.P(Table2[6M Return vs Nifty])</f>
        <v>0.62391189346979647</v>
      </c>
      <c r="M88">
        <v>-1.5703124981932699</v>
      </c>
      <c r="N88">
        <f>(Table2[[#This Row],[1W Return vs Nifty]]-AVERAGE(Table2[1W Return vs Nifty]))/_xlfn.STDEV.P(Table2[1W Return vs Nifty])</f>
        <v>-3.4456943851952013E-2</v>
      </c>
      <c r="O88">
        <v>851.25</v>
      </c>
      <c r="P88">
        <v>793.44032355116201</v>
      </c>
      <c r="Q88">
        <v>627.34196273240696</v>
      </c>
      <c r="R88">
        <v>37.299114458714797</v>
      </c>
      <c r="S88" s="2">
        <f>(Table2[[#This Row],[Close Price]]-Table2[[#This Row],[20D EMA]])/Table2[[#This Row],[20D EMA]]</f>
        <v>-1.9265785609397918E-2</v>
      </c>
      <c r="T88" s="2">
        <f>(Table2[[#This Row],[Close Price]]-Table2[[#This Row],[50D EMA]])/Table2[[#This Row],[50D EMA]]</f>
        <v>5.2190032721683155E-2</v>
      </c>
      <c r="U88" s="2">
        <f>(Table2[[#This Row],[Close Price]]-Table2[[#This Row],[200D EMA]])/Table2[[#This Row],[200D EMA]]</f>
        <v>0.33077340524741167</v>
      </c>
      <c r="V88">
        <v>0.56823723271276405</v>
      </c>
      <c r="W88">
        <v>817.65</v>
      </c>
      <c r="X88">
        <v>839.45</v>
      </c>
      <c r="Y88">
        <v>833.25</v>
      </c>
      <c r="Z88">
        <v>882.05</v>
      </c>
      <c r="AA88">
        <v>820</v>
      </c>
      <c r="AB88">
        <v>936.8</v>
      </c>
      <c r="AC88" s="2">
        <f>(Table2[[#This Row],[Close Price]]/Table2[[#This Row],[Day Low]])-1</f>
        <v>2.1035895554332606E-2</v>
      </c>
      <c r="AD88" s="2">
        <f>(Table2[[#This Row],[Day High]]/Table2[[#This Row],[Close Price]])-1</f>
        <v>5.5099718512308105E-3</v>
      </c>
      <c r="AE88" s="2">
        <f>(Table2[[#This Row],[Close Price]]/Table2[[#This Row],[Current Week Low]])-1</f>
        <v>1.9201920192020161E-3</v>
      </c>
      <c r="AF88" s="2">
        <f>(Table2[[#This Row],[Current Week High]]/Table2[[#This Row],[Close Price]])-1</f>
        <v>5.6537102473498191E-2</v>
      </c>
      <c r="AG88" s="2">
        <f>(Table2[[#This Row],[Close Price]]/Table2[[#This Row],[Current Month Low]])-1</f>
        <v>1.8109756097560936E-2</v>
      </c>
      <c r="AH88" s="2">
        <f>(Table2[[#This Row],[Current Month High]]/Table2[[#This Row],[Close Price]])-1</f>
        <v>0.12211774570282086</v>
      </c>
      <c r="AI88">
        <v>12.211774570282</v>
      </c>
      <c r="AJ88">
        <v>158.908357884943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0.12</v>
      </c>
      <c r="AM88" t="s">
        <v>10189</v>
      </c>
      <c r="AN88">
        <v>-7.05</v>
      </c>
      <c r="AO88" t="s">
        <v>10190</v>
      </c>
      <c r="AP88">
        <v>0.13855781342753601</v>
      </c>
      <c r="AQ88">
        <f>(Table2[[#This Row],[Sharpe Ratio]]-AVERAGE(Table2[Sharpe Ratio]))/_xlfn.STDEV.P(Table2[Sharpe Ratio])</f>
        <v>0.98125282953307447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2.1387650237196367</v>
      </c>
      <c r="AS88">
        <f>_xlfn.RANK.AVG(Table2[[#This Row],[1Y Return vs Nifty Z-Score]],Table2[1Y Return vs Nifty Z-Score])</f>
        <v>82</v>
      </c>
      <c r="AT88">
        <f>_xlfn.RANK.AVG(Table2[[#This Row],[6M Return vs Nifty Z-Score]],Table2[6M Return vs Nifty Z-Score])</f>
        <v>162</v>
      </c>
      <c r="AU88">
        <f>_xlfn.RANK.AVG(Table2[[#This Row],[Sharpe Ratio Z-Score]],Table2[Sharpe Ratio Z-Score])</f>
        <v>122</v>
      </c>
      <c r="AV88">
        <f>(Table2[[#This Row],[Rank 1Y]]+Table2[[#This Row],[Rank 6M]]+Table2[[#This Row],[Rank Sharpe]])/3</f>
        <v>122</v>
      </c>
    </row>
    <row r="89" spans="1:48" x14ac:dyDescent="0.3">
      <c r="A89" t="s">
        <v>427</v>
      </c>
      <c r="B89" t="s">
        <v>428</v>
      </c>
      <c r="C89" t="s">
        <v>10154</v>
      </c>
      <c r="D89" t="s">
        <v>257</v>
      </c>
      <c r="E89">
        <v>55886.808953865002</v>
      </c>
      <c r="F89">
        <v>4962.3500000000004</v>
      </c>
      <c r="G89">
        <v>82.844592450522597</v>
      </c>
      <c r="H89">
        <f>(Table2[[#This Row],[1Y Return vs Nifty]]-AVERAGE(Table2[1Y Return vs Nifty]))/_xlfn.STDEV.P(Table2[1Y Return vs Nifty])</f>
        <v>0.51702416596915579</v>
      </c>
      <c r="I89">
        <v>-10.9388657667233</v>
      </c>
      <c r="J89">
        <f>(Table2[[#This Row],[1M Return vs Nifty]]-AVERAGE(Table2[1M Return vs Nifty]))/_xlfn.STDEV.P(Table2[1M Return vs Nifty])</f>
        <v>-0.98923198490581066</v>
      </c>
      <c r="K89">
        <v>45.879299890867003</v>
      </c>
      <c r="L89">
        <f>(Table2[[#This Row],[6M Return vs Nifty]]-AVERAGE(Table2[6M Return vs Nifty]))/_xlfn.STDEV.P(Table2[6M Return vs Nifty])</f>
        <v>1.2655587553838485</v>
      </c>
      <c r="M89">
        <v>-4.8770489231407703</v>
      </c>
      <c r="N89">
        <f>(Table2[[#This Row],[1W Return vs Nifty]]-AVERAGE(Table2[1W Return vs Nifty]))/_xlfn.STDEV.P(Table2[1W Return vs Nifty])</f>
        <v>-0.89042418148952951</v>
      </c>
      <c r="O89">
        <v>5247.71</v>
      </c>
      <c r="P89">
        <v>5089.8742259676201</v>
      </c>
      <c r="Q89">
        <v>4069.58654946865</v>
      </c>
      <c r="R89">
        <v>29.430064064691599</v>
      </c>
      <c r="S89" s="2">
        <f>(Table2[[#This Row],[Close Price]]-Table2[[#This Row],[20D EMA]])/Table2[[#This Row],[20D EMA]]</f>
        <v>-5.4378004882129474E-2</v>
      </c>
      <c r="T89" s="2">
        <f>(Table2[[#This Row],[Close Price]]-Table2[[#This Row],[50D EMA]])/Table2[[#This Row],[50D EMA]]</f>
        <v>-2.5054494532893195E-2</v>
      </c>
      <c r="U89" s="2">
        <f>(Table2[[#This Row],[Close Price]]-Table2[[#This Row],[200D EMA]])/Table2[[#This Row],[200D EMA]]</f>
        <v>0.21937448428217235</v>
      </c>
      <c r="V89">
        <v>0.513049510773672</v>
      </c>
      <c r="W89">
        <v>4885.55</v>
      </c>
      <c r="X89">
        <v>4990</v>
      </c>
      <c r="Y89">
        <v>4905.1499999999996</v>
      </c>
      <c r="Z89">
        <v>5300</v>
      </c>
      <c r="AA89">
        <v>4905.1499999999996</v>
      </c>
      <c r="AB89">
        <v>5839.95</v>
      </c>
      <c r="AC89" s="2">
        <f>(Table2[[#This Row],[Close Price]]/Table2[[#This Row],[Day Low]])-1</f>
        <v>1.5719826836282591E-2</v>
      </c>
      <c r="AD89" s="2">
        <f>(Table2[[#This Row],[Day High]]/Table2[[#This Row],[Close Price]])-1</f>
        <v>5.571956834967251E-3</v>
      </c>
      <c r="AE89" s="2">
        <f>(Table2[[#This Row],[Close Price]]/Table2[[#This Row],[Current Week Low]])-1</f>
        <v>1.166121321468272E-2</v>
      </c>
      <c r="AF89" s="2">
        <f>(Table2[[#This Row],[Current Week High]]/Table2[[#This Row],[Close Price]])-1</f>
        <v>6.8042358962991267E-2</v>
      </c>
      <c r="AG89" s="2">
        <f>(Table2[[#This Row],[Close Price]]/Table2[[#This Row],[Current Month Low]])-1</f>
        <v>1.166121321468272E-2</v>
      </c>
      <c r="AH89" s="2">
        <f>(Table2[[#This Row],[Current Month High]]/Table2[[#This Row],[Close Price]])-1</f>
        <v>0.17685169325017358</v>
      </c>
      <c r="AI89">
        <v>17.685169325017299</v>
      </c>
      <c r="AJ89">
        <v>111.60956056374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0.02</v>
      </c>
      <c r="AM89" t="s">
        <v>10189</v>
      </c>
      <c r="AN89">
        <v>-6.34</v>
      </c>
      <c r="AO89" t="s">
        <v>10190</v>
      </c>
      <c r="AP89">
        <v>0.12835516305508199</v>
      </c>
      <c r="AQ89">
        <f>(Table2[[#This Row],[Sharpe Ratio]]-AVERAGE(Table2[Sharpe Ratio]))/_xlfn.STDEV.P(Table2[Sharpe Ratio])</f>
        <v>0.86436247294372581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0.76728922790139009</v>
      </c>
      <c r="AS89">
        <f>_xlfn.RANK.AVG(Table2[[#This Row],[1Y Return vs Nifty Z-Score]],Table2[1Y Return vs Nifty Z-Score])</f>
        <v>148</v>
      </c>
      <c r="AT89">
        <f>_xlfn.RANK.AVG(Table2[[#This Row],[6M Return vs Nifty Z-Score]],Table2[6M Return vs Nifty Z-Score])</f>
        <v>72</v>
      </c>
      <c r="AU89">
        <f>_xlfn.RANK.AVG(Table2[[#This Row],[Sharpe Ratio Z-Score]],Table2[Sharpe Ratio Z-Score])</f>
        <v>149</v>
      </c>
      <c r="AV89">
        <f>(Table2[[#This Row],[Rank 1Y]]+Table2[[#This Row],[Rank 6M]]+Table2[[#This Row],[Rank Sharpe]])/3</f>
        <v>123</v>
      </c>
    </row>
    <row r="90" spans="1:48" x14ac:dyDescent="0.3">
      <c r="A90" t="s">
        <v>1151</v>
      </c>
      <c r="B90" t="s">
        <v>1152</v>
      </c>
      <c r="C90" t="s">
        <v>10152</v>
      </c>
      <c r="D90" t="s">
        <v>1153</v>
      </c>
      <c r="E90">
        <v>10354.344961735</v>
      </c>
      <c r="F90">
        <v>508.85</v>
      </c>
      <c r="G90">
        <v>143.22743497765401</v>
      </c>
      <c r="H90">
        <f>(Table2[[#This Row],[1Y Return vs Nifty]]-AVERAGE(Table2[1Y Return vs Nifty]))/_xlfn.STDEV.P(Table2[1Y Return vs Nifty])</f>
        <v>1.2907830988477629</v>
      </c>
      <c r="I90">
        <v>-6.3921580300772298</v>
      </c>
      <c r="J90">
        <f>(Table2[[#This Row],[1M Return vs Nifty]]-AVERAGE(Table2[1M Return vs Nifty]))/_xlfn.STDEV.P(Table2[1M Return vs Nifty])</f>
        <v>-0.56276697417943489</v>
      </c>
      <c r="K90">
        <v>42.423203562160097</v>
      </c>
      <c r="L90">
        <f>(Table2[[#This Row],[6M Return vs Nifty]]-AVERAGE(Table2[6M Return vs Nifty]))/_xlfn.STDEV.P(Table2[6M Return vs Nifty])</f>
        <v>1.1535758032341978</v>
      </c>
      <c r="M90">
        <v>-1.6802075170854101</v>
      </c>
      <c r="N90">
        <f>(Table2[[#This Row],[1W Return vs Nifty]]-AVERAGE(Table2[1W Return vs Nifty]))/_xlfn.STDEV.P(Table2[1W Return vs Nifty])</f>
        <v>-6.2903884781853325E-2</v>
      </c>
      <c r="O90">
        <v>521.77</v>
      </c>
      <c r="P90">
        <v>491.03397917947001</v>
      </c>
      <c r="Q90">
        <v>370.67674328310602</v>
      </c>
      <c r="R90">
        <v>39.351391221835797</v>
      </c>
      <c r="S90" s="2">
        <f>(Table2[[#This Row],[Close Price]]-Table2[[#This Row],[20D EMA]])/Table2[[#This Row],[20D EMA]]</f>
        <v>-2.4761868256128101E-2</v>
      </c>
      <c r="T90" s="2">
        <f>(Table2[[#This Row],[Close Price]]-Table2[[#This Row],[50D EMA]])/Table2[[#This Row],[50D EMA]]</f>
        <v>3.6282663880615816E-2</v>
      </c>
      <c r="U90" s="2">
        <f>(Table2[[#This Row],[Close Price]]-Table2[[#This Row],[200D EMA]])/Table2[[#This Row],[200D EMA]]</f>
        <v>0.37275944396480132</v>
      </c>
      <c r="V90">
        <v>0.70021935865659501</v>
      </c>
      <c r="W90">
        <v>500.1</v>
      </c>
      <c r="X90">
        <v>510.2</v>
      </c>
      <c r="Y90">
        <v>507.25</v>
      </c>
      <c r="Z90">
        <v>554.5</v>
      </c>
      <c r="AA90">
        <v>473.1</v>
      </c>
      <c r="AB90">
        <v>588</v>
      </c>
      <c r="AC90" s="2">
        <f>(Table2[[#This Row],[Close Price]]/Table2[[#This Row],[Day Low]])-1</f>
        <v>1.7496500699859974E-2</v>
      </c>
      <c r="AD90" s="2">
        <f>(Table2[[#This Row],[Day High]]/Table2[[#This Row],[Close Price]])-1</f>
        <v>2.653041171268411E-3</v>
      </c>
      <c r="AE90" s="2">
        <f>(Table2[[#This Row],[Close Price]]/Table2[[#This Row],[Current Week Low]])-1</f>
        <v>3.1542631838343826E-3</v>
      </c>
      <c r="AF90" s="2">
        <f>(Table2[[#This Row],[Current Week High]]/Table2[[#This Row],[Close Price]])-1</f>
        <v>8.9712095902525268E-2</v>
      </c>
      <c r="AG90" s="2">
        <f>(Table2[[#This Row],[Close Price]]/Table2[[#This Row],[Current Month Low]])-1</f>
        <v>7.5565419573028869E-2</v>
      </c>
      <c r="AH90" s="2">
        <f>(Table2[[#This Row],[Current Month High]]/Table2[[#This Row],[Close Price]])-1</f>
        <v>0.15554682126363373</v>
      </c>
      <c r="AI90">
        <v>15.5546821263633</v>
      </c>
      <c r="AJ90">
        <v>179.51112331776901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0.18</v>
      </c>
      <c r="AM90" t="s">
        <v>10189</v>
      </c>
      <c r="AN90">
        <v>4.18</v>
      </c>
      <c r="AO90" t="s">
        <v>10189</v>
      </c>
      <c r="AP90">
        <v>9.3718174638477994E-2</v>
      </c>
      <c r="AQ90">
        <f>(Table2[[#This Row],[Sharpe Ratio]]-AVERAGE(Table2[Sharpe Ratio]))/_xlfn.STDEV.P(Table2[Sharpe Ratio])</f>
        <v>0.46753127914636861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2.2862193222670411</v>
      </c>
      <c r="AS90">
        <f>_xlfn.RANK.AVG(Table2[[#This Row],[1Y Return vs Nifty Z-Score]],Table2[1Y Return vs Nifty Z-Score])</f>
        <v>66</v>
      </c>
      <c r="AT90">
        <f>_xlfn.RANK.AVG(Table2[[#This Row],[6M Return vs Nifty Z-Score]],Table2[6M Return vs Nifty Z-Score])</f>
        <v>79</v>
      </c>
      <c r="AU90">
        <f>_xlfn.RANK.AVG(Table2[[#This Row],[Sharpe Ratio Z-Score]],Table2[Sharpe Ratio Z-Score])</f>
        <v>224</v>
      </c>
      <c r="AV90">
        <f>(Table2[[#This Row],[Rank 1Y]]+Table2[[#This Row],[Rank 6M]]+Table2[[#This Row],[Rank Sharpe]])/3</f>
        <v>123</v>
      </c>
    </row>
    <row r="91" spans="1:48" x14ac:dyDescent="0.3">
      <c r="A91" t="s">
        <v>695</v>
      </c>
      <c r="B91" t="s">
        <v>696</v>
      </c>
      <c r="C91" t="s">
        <v>10146</v>
      </c>
      <c r="D91" t="s">
        <v>630</v>
      </c>
      <c r="E91">
        <v>24589.210419999999</v>
      </c>
      <c r="F91">
        <v>1438</v>
      </c>
      <c r="G91">
        <v>51.438602638953498</v>
      </c>
      <c r="H91">
        <f>(Table2[[#This Row],[1Y Return vs Nifty]]-AVERAGE(Table2[1Y Return vs Nifty]))/_xlfn.STDEV.P(Table2[1Y Return vs Nifty])</f>
        <v>0.11458095287137468</v>
      </c>
      <c r="I91">
        <v>-0.97994511321356503</v>
      </c>
      <c r="J91">
        <f>(Table2[[#This Row],[1M Return vs Nifty]]-AVERAGE(Table2[1M Return vs Nifty]))/_xlfn.STDEV.P(Table2[1M Return vs Nifty])</f>
        <v>-5.5120656594416145E-2</v>
      </c>
      <c r="K91">
        <v>53.899888904630799</v>
      </c>
      <c r="L91">
        <f>(Table2[[#This Row],[6M Return vs Nifty]]-AVERAGE(Table2[6M Return vs Nifty]))/_xlfn.STDEV.P(Table2[6M Return vs Nifty])</f>
        <v>1.5254384434237866</v>
      </c>
      <c r="M91">
        <v>1.38431192141485</v>
      </c>
      <c r="N91">
        <f>(Table2[[#This Row],[1W Return vs Nifty]]-AVERAGE(Table2[1W Return vs Nifty]))/_xlfn.STDEV.P(Table2[1W Return vs Nifty])</f>
        <v>0.73036412976858789</v>
      </c>
      <c r="O91">
        <v>1393.81</v>
      </c>
      <c r="P91">
        <v>1284.51560512321</v>
      </c>
      <c r="Q91">
        <v>998.87015334629302</v>
      </c>
      <c r="R91">
        <v>62.386616995671801</v>
      </c>
      <c r="S91" s="2">
        <f>(Table2[[#This Row],[Close Price]]-Table2[[#This Row],[20D EMA]])/Table2[[#This Row],[20D EMA]]</f>
        <v>3.1704464740531388E-2</v>
      </c>
      <c r="T91" s="2">
        <f>(Table2[[#This Row],[Close Price]]-Table2[[#This Row],[50D EMA]])/Table2[[#This Row],[50D EMA]]</f>
        <v>0.11948815122574388</v>
      </c>
      <c r="U91" s="2">
        <f>(Table2[[#This Row],[Close Price]]-Table2[[#This Row],[200D EMA]])/Table2[[#This Row],[200D EMA]]</f>
        <v>0.43962655724829469</v>
      </c>
      <c r="V91">
        <v>0.40922930070423302</v>
      </c>
      <c r="W91">
        <v>1426</v>
      </c>
      <c r="X91">
        <v>1458.45</v>
      </c>
      <c r="Y91">
        <v>1410.25</v>
      </c>
      <c r="Z91">
        <v>1468.6</v>
      </c>
      <c r="AA91">
        <v>1290.8</v>
      </c>
      <c r="AB91">
        <v>1475</v>
      </c>
      <c r="AC91" s="2">
        <f>(Table2[[#This Row],[Close Price]]/Table2[[#This Row],[Day Low]])-1</f>
        <v>8.4151472650770831E-3</v>
      </c>
      <c r="AD91" s="2">
        <f>(Table2[[#This Row],[Day High]]/Table2[[#This Row],[Close Price]])-1</f>
        <v>1.4221140472878924E-2</v>
      </c>
      <c r="AE91" s="2">
        <f>(Table2[[#This Row],[Close Price]]/Table2[[#This Row],[Current Week Low]])-1</f>
        <v>1.9677362169828072E-2</v>
      </c>
      <c r="AF91" s="2">
        <f>(Table2[[#This Row],[Current Week High]]/Table2[[#This Row],[Close Price]])-1</f>
        <v>2.1279554937412959E-2</v>
      </c>
      <c r="AG91" s="2">
        <f>(Table2[[#This Row],[Close Price]]/Table2[[#This Row],[Current Month Low]])-1</f>
        <v>0.11403780601177571</v>
      </c>
      <c r="AH91" s="2">
        <f>(Table2[[#This Row],[Current Month High]]/Table2[[#This Row],[Close Price]])-1</f>
        <v>2.5730180806675884E-2</v>
      </c>
      <c r="AI91">
        <v>3.9638386648122399</v>
      </c>
      <c r="AJ91">
        <v>120.806142034548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0.17</v>
      </c>
      <c r="AM91" t="s">
        <v>10189</v>
      </c>
      <c r="AN91">
        <v>0.84</v>
      </c>
      <c r="AO91" t="s">
        <v>10189</v>
      </c>
      <c r="AP91">
        <v>0.16627783646257799</v>
      </c>
      <c r="AQ91">
        <f>(Table2[[#This Row],[Sharpe Ratio]]-AVERAGE(Table2[Sharpe Ratio]))/_xlfn.STDEV.P(Table2[Sharpe Ratio])</f>
        <v>1.2988373060117737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3.6141001754811066</v>
      </c>
      <c r="AS91">
        <f>_xlfn.RANK.AVG(Table2[[#This Row],[1Y Return vs Nifty Z-Score]],Table2[1Y Return vs Nifty Z-Score])</f>
        <v>247</v>
      </c>
      <c r="AT91">
        <f>_xlfn.RANK.AVG(Table2[[#This Row],[6M Return vs Nifty Z-Score]],Table2[6M Return vs Nifty Z-Score])</f>
        <v>49</v>
      </c>
      <c r="AU91">
        <f>_xlfn.RANK.AVG(Table2[[#This Row],[Sharpe Ratio Z-Score]],Table2[Sharpe Ratio Z-Score])</f>
        <v>74</v>
      </c>
      <c r="AV91">
        <f>(Table2[[#This Row],[Rank 1Y]]+Table2[[#This Row],[Rank 6M]]+Table2[[#This Row],[Rank Sharpe]])/3</f>
        <v>123.33333333333333</v>
      </c>
    </row>
    <row r="92" spans="1:48" x14ac:dyDescent="0.3">
      <c r="A92" t="s">
        <v>635</v>
      </c>
      <c r="B92" t="s">
        <v>636</v>
      </c>
      <c r="C92" t="s">
        <v>10149</v>
      </c>
      <c r="D92" t="s">
        <v>463</v>
      </c>
      <c r="E92">
        <v>28667.262763319999</v>
      </c>
      <c r="F92">
        <v>1566.3</v>
      </c>
      <c r="G92">
        <v>118.62634758628499</v>
      </c>
      <c r="H92">
        <f>(Table2[[#This Row],[1Y Return vs Nifty]]-AVERAGE(Table2[1Y Return vs Nifty]))/_xlfn.STDEV.P(Table2[1Y Return vs Nifty])</f>
        <v>0.97553939167968706</v>
      </c>
      <c r="I92">
        <v>11.4382265969963</v>
      </c>
      <c r="J92">
        <f>(Table2[[#This Row],[1M Return vs Nifty]]-AVERAGE(Table2[1M Return vs Nifty]))/_xlfn.STDEV.P(Table2[1M Return vs Nifty])</f>
        <v>1.1096596720183085</v>
      </c>
      <c r="K92">
        <v>77.504835171070795</v>
      </c>
      <c r="L92">
        <f>(Table2[[#This Row],[6M Return vs Nifty]]-AVERAGE(Table2[6M Return vs Nifty]))/_xlfn.STDEV.P(Table2[6M Return vs Nifty])</f>
        <v>2.2902757965651657</v>
      </c>
      <c r="M92">
        <v>-8.8339269355157999</v>
      </c>
      <c r="N92">
        <f>(Table2[[#This Row],[1W Return vs Nifty]]-AVERAGE(Table2[1W Return vs Nifty]))/_xlfn.STDEV.P(Table2[1W Return vs Nifty])</f>
        <v>-1.9146842091012843</v>
      </c>
      <c r="O92">
        <v>1578.83</v>
      </c>
      <c r="P92">
        <v>1411.71650955668</v>
      </c>
      <c r="Q92">
        <v>1030.82866938342</v>
      </c>
      <c r="R92">
        <v>37.921261411930999</v>
      </c>
      <c r="S92" s="2">
        <f>(Table2[[#This Row],[Close Price]]-Table2[[#This Row],[20D EMA]])/Table2[[#This Row],[20D EMA]]</f>
        <v>-7.9362565950735504E-3</v>
      </c>
      <c r="T92" s="2">
        <f>(Table2[[#This Row],[Close Price]]-Table2[[#This Row],[50D EMA]])/Table2[[#This Row],[50D EMA]]</f>
        <v>0.10950037730440916</v>
      </c>
      <c r="U92" s="2">
        <f>(Table2[[#This Row],[Close Price]]-Table2[[#This Row],[200D EMA]])/Table2[[#This Row],[200D EMA]]</f>
        <v>0.51945715764470046</v>
      </c>
      <c r="V92">
        <v>0.29517423715227198</v>
      </c>
      <c r="W92">
        <v>1541</v>
      </c>
      <c r="X92">
        <v>1595.25</v>
      </c>
      <c r="Y92">
        <v>1560</v>
      </c>
      <c r="Z92">
        <v>1658.5</v>
      </c>
      <c r="AA92">
        <v>1560</v>
      </c>
      <c r="AB92">
        <v>1745</v>
      </c>
      <c r="AC92" s="2">
        <f>(Table2[[#This Row],[Close Price]]/Table2[[#This Row],[Day Low]])-1</f>
        <v>1.6417910447761086E-2</v>
      </c>
      <c r="AD92" s="2">
        <f>(Table2[[#This Row],[Day High]]/Table2[[#This Row],[Close Price]])-1</f>
        <v>1.8483049224286674E-2</v>
      </c>
      <c r="AE92" s="2">
        <f>(Table2[[#This Row],[Close Price]]/Table2[[#This Row],[Current Week Low]])-1</f>
        <v>4.0384615384614353E-3</v>
      </c>
      <c r="AF92" s="2">
        <f>(Table2[[#This Row],[Current Week High]]/Table2[[#This Row],[Close Price]])-1</f>
        <v>5.8864840707399724E-2</v>
      </c>
      <c r="AG92" s="2">
        <f>(Table2[[#This Row],[Close Price]]/Table2[[#This Row],[Current Month Low]])-1</f>
        <v>4.0384615384614353E-3</v>
      </c>
      <c r="AH92" s="2">
        <f>(Table2[[#This Row],[Current Month High]]/Table2[[#This Row],[Close Price]])-1</f>
        <v>0.11409053182659767</v>
      </c>
      <c r="AI92">
        <v>13.3850475643235</v>
      </c>
      <c r="AJ92">
        <v>161.48580968280399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0.23</v>
      </c>
      <c r="AM92" t="s">
        <v>10189</v>
      </c>
      <c r="AN92">
        <v>-8.67</v>
      </c>
      <c r="AO92" t="s">
        <v>10190</v>
      </c>
      <c r="AP92">
        <v>7.6680338935393999E-2</v>
      </c>
      <c r="AQ92">
        <f>(Table2[[#This Row],[Sharpe Ratio]]-AVERAGE(Table2[Sharpe Ratio]))/_xlfn.STDEV.P(Table2[Sharpe Ratio])</f>
        <v>0.27233114799013464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2.7331217991520118</v>
      </c>
      <c r="AS92">
        <f>_xlfn.RANK.AVG(Table2[[#This Row],[1Y Return vs Nifty Z-Score]],Table2[1Y Return vs Nifty Z-Score])</f>
        <v>97</v>
      </c>
      <c r="AT92">
        <f>_xlfn.RANK.AVG(Table2[[#This Row],[6M Return vs Nifty Z-Score]],Table2[6M Return vs Nifty Z-Score])</f>
        <v>19</v>
      </c>
      <c r="AU92">
        <f>_xlfn.RANK.AVG(Table2[[#This Row],[Sharpe Ratio Z-Score]],Table2[Sharpe Ratio Z-Score])</f>
        <v>255</v>
      </c>
      <c r="AV92">
        <f>(Table2[[#This Row],[Rank 1Y]]+Table2[[#This Row],[Rank 6M]]+Table2[[#This Row],[Rank Sharpe]])/3</f>
        <v>123.66666666666667</v>
      </c>
    </row>
    <row r="93" spans="1:48" x14ac:dyDescent="0.3">
      <c r="A93" t="s">
        <v>1414</v>
      </c>
      <c r="B93" t="s">
        <v>1415</v>
      </c>
      <c r="C93" t="s">
        <v>10144</v>
      </c>
      <c r="D93" t="s">
        <v>21</v>
      </c>
      <c r="E93">
        <v>7201.3060407200001</v>
      </c>
      <c r="F93">
        <v>869.6</v>
      </c>
      <c r="G93">
        <v>57.861872479454398</v>
      </c>
      <c r="H93">
        <f>(Table2[[#This Row],[1Y Return vs Nifty]]-AVERAGE(Table2[1Y Return vs Nifty]))/_xlfn.STDEV.P(Table2[1Y Return vs Nifty])</f>
        <v>0.19689013556916093</v>
      </c>
      <c r="I93">
        <v>-4.3600754334058296</v>
      </c>
      <c r="J93">
        <f>(Table2[[#This Row],[1M Return vs Nifty]]-AVERAGE(Table2[1M Return vs Nifty]))/_xlfn.STDEV.P(Table2[1M Return vs Nifty])</f>
        <v>-0.37216485577153025</v>
      </c>
      <c r="K93">
        <v>70.534621031497394</v>
      </c>
      <c r="L93">
        <f>(Table2[[#This Row],[6M Return vs Nifty]]-AVERAGE(Table2[6M Return vs Nifty]))/_xlfn.STDEV.P(Table2[6M Return vs Nifty])</f>
        <v>2.0644299050657509</v>
      </c>
      <c r="M93">
        <v>-3.4553566127003199</v>
      </c>
      <c r="N93">
        <f>(Table2[[#This Row],[1W Return vs Nifty]]-AVERAGE(Table2[1W Return vs Nifty]))/_xlfn.STDEV.P(Table2[1W Return vs Nifty])</f>
        <v>-0.52241116703899981</v>
      </c>
      <c r="O93">
        <v>872.37</v>
      </c>
      <c r="P93">
        <v>827.74212725285395</v>
      </c>
      <c r="Q93">
        <v>651.43165527907695</v>
      </c>
      <c r="R93">
        <v>44.651530061375503</v>
      </c>
      <c r="S93" s="2">
        <f>(Table2[[#This Row],[Close Price]]-Table2[[#This Row],[20D EMA]])/Table2[[#This Row],[20D EMA]]</f>
        <v>-3.1752582046608454E-3</v>
      </c>
      <c r="T93" s="2">
        <f>(Table2[[#This Row],[Close Price]]-Table2[[#This Row],[50D EMA]])/Table2[[#This Row],[50D EMA]]</f>
        <v>5.0568735562687595E-2</v>
      </c>
      <c r="U93" s="2">
        <f>(Table2[[#This Row],[Close Price]]-Table2[[#This Row],[200D EMA]])/Table2[[#This Row],[200D EMA]]</f>
        <v>0.33490596128224465</v>
      </c>
      <c r="V93">
        <v>1.26649735360041</v>
      </c>
      <c r="W93">
        <v>852.05</v>
      </c>
      <c r="X93">
        <v>875.6</v>
      </c>
      <c r="Y93">
        <v>865</v>
      </c>
      <c r="Z93">
        <v>921</v>
      </c>
      <c r="AA93">
        <v>835.05</v>
      </c>
      <c r="AB93">
        <v>921</v>
      </c>
      <c r="AC93" s="2">
        <f>(Table2[[#This Row],[Close Price]]/Table2[[#This Row],[Day Low]])-1</f>
        <v>2.0597382782700624E-2</v>
      </c>
      <c r="AD93" s="2">
        <f>(Table2[[#This Row],[Day High]]/Table2[[#This Row],[Close Price]])-1</f>
        <v>6.8997240110395541E-3</v>
      </c>
      <c r="AE93" s="2">
        <f>(Table2[[#This Row],[Close Price]]/Table2[[#This Row],[Current Week Low]])-1</f>
        <v>5.3179190751444505E-3</v>
      </c>
      <c r="AF93" s="2">
        <f>(Table2[[#This Row],[Current Week High]]/Table2[[#This Row],[Close Price]])-1</f>
        <v>5.9107635694572114E-2</v>
      </c>
      <c r="AG93" s="2">
        <f>(Table2[[#This Row],[Close Price]]/Table2[[#This Row],[Current Month Low]])-1</f>
        <v>4.1374767977965465E-2</v>
      </c>
      <c r="AH93" s="2">
        <f>(Table2[[#This Row],[Current Month High]]/Table2[[#This Row],[Close Price]])-1</f>
        <v>5.9107635694572114E-2</v>
      </c>
      <c r="AI93">
        <v>5.9107635694572096</v>
      </c>
      <c r="AJ93">
        <v>109.542168674698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-0.04</v>
      </c>
      <c r="AM93" t="s">
        <v>10190</v>
      </c>
      <c r="AN93">
        <v>-3.15</v>
      </c>
      <c r="AO93" t="s">
        <v>10190</v>
      </c>
      <c r="AP93">
        <v>0.13728372508015299</v>
      </c>
      <c r="AQ93">
        <f>(Table2[[#This Row],[Sharpe Ratio]]-AVERAGE(Table2[Sharpe Ratio]))/_xlfn.STDEV.P(Table2[Sharpe Ratio])</f>
        <v>0.96665577525646951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2.3333997930808512</v>
      </c>
      <c r="AS93">
        <f>_xlfn.RANK.AVG(Table2[[#This Row],[1Y Return vs Nifty Z-Score]],Table2[1Y Return vs Nifty Z-Score])</f>
        <v>224</v>
      </c>
      <c r="AT93">
        <f>_xlfn.RANK.AVG(Table2[[#This Row],[6M Return vs Nifty Z-Score]],Table2[6M Return vs Nifty Z-Score])</f>
        <v>27</v>
      </c>
      <c r="AU93">
        <f>_xlfn.RANK.AVG(Table2[[#This Row],[Sharpe Ratio Z-Score]],Table2[Sharpe Ratio Z-Score])</f>
        <v>129</v>
      </c>
      <c r="AV93">
        <f>(Table2[[#This Row],[Rank 1Y]]+Table2[[#This Row],[Rank 6M]]+Table2[[#This Row],[Rank Sharpe]])/3</f>
        <v>126.66666666666667</v>
      </c>
    </row>
    <row r="94" spans="1:48" x14ac:dyDescent="0.3">
      <c r="A94" t="s">
        <v>882</v>
      </c>
      <c r="B94" t="s">
        <v>883</v>
      </c>
      <c r="C94" t="s">
        <v>10159</v>
      </c>
      <c r="D94" t="s">
        <v>550</v>
      </c>
      <c r="E94">
        <v>16956.628014850001</v>
      </c>
      <c r="F94">
        <v>901.75</v>
      </c>
      <c r="G94">
        <v>78.992541258027899</v>
      </c>
      <c r="H94">
        <f>(Table2[[#This Row],[1Y Return vs Nifty]]-AVERAGE(Table2[1Y Return vs Nifty]))/_xlfn.STDEV.P(Table2[1Y Return vs Nifty])</f>
        <v>0.46766314062889913</v>
      </c>
      <c r="I94">
        <v>16.910629476672302</v>
      </c>
      <c r="J94">
        <f>(Table2[[#This Row],[1M Return vs Nifty]]-AVERAGE(Table2[1M Return vs Nifty]))/_xlfn.STDEV.P(Table2[1M Return vs Nifty])</f>
        <v>1.6229515939885604</v>
      </c>
      <c r="K94">
        <v>52.196152056644699</v>
      </c>
      <c r="L94">
        <f>(Table2[[#This Row],[6M Return vs Nifty]]-AVERAGE(Table2[6M Return vs Nifty]))/_xlfn.STDEV.P(Table2[6M Return vs Nifty])</f>
        <v>1.4702346922034011</v>
      </c>
      <c r="M94">
        <v>0.645516405520703</v>
      </c>
      <c r="N94">
        <f>(Table2[[#This Row],[1W Return vs Nifty]]-AVERAGE(Table2[1W Return vs Nifty]))/_xlfn.STDEV.P(Table2[1W Return vs Nifty])</f>
        <v>0.53912277404759712</v>
      </c>
      <c r="O94">
        <v>828.34</v>
      </c>
      <c r="P94">
        <v>766.92178877200001</v>
      </c>
      <c r="Q94">
        <v>646.26105890110296</v>
      </c>
      <c r="R94">
        <v>77.3046433795204</v>
      </c>
      <c r="S94" s="2">
        <f>(Table2[[#This Row],[Close Price]]-Table2[[#This Row],[20D EMA]])/Table2[[#This Row],[20D EMA]]</f>
        <v>8.8623029190911903E-2</v>
      </c>
      <c r="T94" s="2">
        <f>(Table2[[#This Row],[Close Price]]-Table2[[#This Row],[50D EMA]])/Table2[[#This Row],[50D EMA]]</f>
        <v>0.17580438214421806</v>
      </c>
      <c r="U94" s="2">
        <f>(Table2[[#This Row],[Close Price]]-Table2[[#This Row],[200D EMA]])/Table2[[#This Row],[200D EMA]]</f>
        <v>0.39533395611570399</v>
      </c>
      <c r="V94">
        <v>1.8729787655452399</v>
      </c>
      <c r="W94">
        <v>879.2</v>
      </c>
      <c r="X94">
        <v>903.55</v>
      </c>
      <c r="Y94">
        <v>852.1</v>
      </c>
      <c r="Z94">
        <v>926.6</v>
      </c>
      <c r="AA94">
        <v>749</v>
      </c>
      <c r="AB94">
        <v>926.6</v>
      </c>
      <c r="AC94" s="2">
        <f>(Table2[[#This Row],[Close Price]]/Table2[[#This Row],[Day Low]])-1</f>
        <v>2.5648316651501357E-2</v>
      </c>
      <c r="AD94" s="2">
        <f>(Table2[[#This Row],[Day High]]/Table2[[#This Row],[Close Price]])-1</f>
        <v>1.9961186581647361E-3</v>
      </c>
      <c r="AE94" s="2">
        <f>(Table2[[#This Row],[Close Price]]/Table2[[#This Row],[Current Week Low]])-1</f>
        <v>5.8267808942612298E-2</v>
      </c>
      <c r="AF94" s="2">
        <f>(Table2[[#This Row],[Current Week High]]/Table2[[#This Row],[Close Price]])-1</f>
        <v>2.7557527030773521E-2</v>
      </c>
      <c r="AG94" s="2">
        <f>(Table2[[#This Row],[Close Price]]/Table2[[#This Row],[Current Month Low]])-1</f>
        <v>0.20393858477970617</v>
      </c>
      <c r="AH94" s="2">
        <f>(Table2[[#This Row],[Current Month High]]/Table2[[#This Row],[Close Price]])-1</f>
        <v>2.7557527030773521E-2</v>
      </c>
      <c r="AI94">
        <v>2.7557527030773499</v>
      </c>
      <c r="AJ94">
        <v>120.476772616136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0.26</v>
      </c>
      <c r="AM94" t="s">
        <v>10189</v>
      </c>
      <c r="AN94">
        <v>16.34</v>
      </c>
      <c r="AO94" t="s">
        <v>10189</v>
      </c>
      <c r="AP94">
        <v>0.10616525621495999</v>
      </c>
      <c r="AQ94">
        <f>(Table2[[#This Row],[Sharpe Ratio]]-AVERAGE(Table2[Sharpe Ratio]))/_xlfn.STDEV.P(Table2[Sharpe Ratio])</f>
        <v>0.61013577414110776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4.7101079750095654</v>
      </c>
      <c r="AS94">
        <f>_xlfn.RANK.AVG(Table2[[#This Row],[1Y Return vs Nifty Z-Score]],Table2[1Y Return vs Nifty Z-Score])</f>
        <v>160</v>
      </c>
      <c r="AT94">
        <f>_xlfn.RANK.AVG(Table2[[#This Row],[6M Return vs Nifty Z-Score]],Table2[6M Return vs Nifty Z-Score])</f>
        <v>55</v>
      </c>
      <c r="AU94">
        <f>_xlfn.RANK.AVG(Table2[[#This Row],[Sharpe Ratio Z-Score]],Table2[Sharpe Ratio Z-Score])</f>
        <v>193</v>
      </c>
      <c r="AV94">
        <f>(Table2[[#This Row],[Rank 1Y]]+Table2[[#This Row],[Rank 6M]]+Table2[[#This Row],[Rank Sharpe]])/3</f>
        <v>136</v>
      </c>
    </row>
    <row r="95" spans="1:48" x14ac:dyDescent="0.3">
      <c r="A95" t="s">
        <v>1176</v>
      </c>
      <c r="B95" t="s">
        <v>1177</v>
      </c>
      <c r="C95" t="s">
        <v>627</v>
      </c>
      <c r="D95" t="s">
        <v>476</v>
      </c>
      <c r="E95">
        <v>9958.9639928100005</v>
      </c>
      <c r="F95">
        <v>380.65</v>
      </c>
      <c r="G95">
        <v>149.47499360925499</v>
      </c>
      <c r="H95">
        <f>(Table2[[#This Row],[1Y Return vs Nifty]]-AVERAGE(Table2[1Y Return vs Nifty]))/_xlfn.STDEV.P(Table2[1Y Return vs Nifty])</f>
        <v>1.3708406797361092</v>
      </c>
      <c r="I95">
        <v>-4.0378408788601599</v>
      </c>
      <c r="J95">
        <f>(Table2[[#This Row],[1M Return vs Nifty]]-AVERAGE(Table2[1M Return vs Nifty]))/_xlfn.STDEV.P(Table2[1M Return vs Nifty])</f>
        <v>-0.34194040090870265</v>
      </c>
      <c r="K95">
        <v>17.631858755108599</v>
      </c>
      <c r="L95">
        <f>(Table2[[#This Row],[6M Return vs Nifty]]-AVERAGE(Table2[6M Return vs Nifty]))/_xlfn.STDEV.P(Table2[6M Return vs Nifty])</f>
        <v>0.35029727300519325</v>
      </c>
      <c r="M95">
        <v>-3.1262883432801001</v>
      </c>
      <c r="N95">
        <f>(Table2[[#This Row],[1W Return vs Nifty]]-AVERAGE(Table2[1W Return vs Nifty]))/_xlfn.STDEV.P(Table2[1W Return vs Nifty])</f>
        <v>-0.43723000308388477</v>
      </c>
      <c r="O95">
        <v>378.78</v>
      </c>
      <c r="P95">
        <v>364.662523958669</v>
      </c>
      <c r="Q95">
        <v>292.70624808790501</v>
      </c>
      <c r="R95">
        <v>49.839957510417101</v>
      </c>
      <c r="S95" s="2">
        <f>(Table2[[#This Row],[Close Price]]-Table2[[#This Row],[20D EMA]])/Table2[[#This Row],[20D EMA]]</f>
        <v>4.9369026875759137E-3</v>
      </c>
      <c r="T95" s="2">
        <f>(Table2[[#This Row],[Close Price]]-Table2[[#This Row],[50D EMA]])/Table2[[#This Row],[50D EMA]]</f>
        <v>4.3841840032739436E-2</v>
      </c>
      <c r="U95" s="2">
        <f>(Table2[[#This Row],[Close Price]]-Table2[[#This Row],[200D EMA]])/Table2[[#This Row],[200D EMA]]</f>
        <v>0.30045054550965328</v>
      </c>
      <c r="V95">
        <v>0.89534588989456798</v>
      </c>
      <c r="W95">
        <v>374.25</v>
      </c>
      <c r="X95">
        <v>381.8</v>
      </c>
      <c r="Y95">
        <v>372.2</v>
      </c>
      <c r="Z95">
        <v>388.45</v>
      </c>
      <c r="AA95">
        <v>368.65</v>
      </c>
      <c r="AB95">
        <v>403.65</v>
      </c>
      <c r="AC95" s="2">
        <f>(Table2[[#This Row],[Close Price]]/Table2[[#This Row],[Day Low]])-1</f>
        <v>1.7100868403473468E-2</v>
      </c>
      <c r="AD95" s="2">
        <f>(Table2[[#This Row],[Day High]]/Table2[[#This Row],[Close Price]])-1</f>
        <v>3.0211480362538623E-3</v>
      </c>
      <c r="AE95" s="2">
        <f>(Table2[[#This Row],[Close Price]]/Table2[[#This Row],[Current Week Low]])-1</f>
        <v>2.2702847931219683E-2</v>
      </c>
      <c r="AF95" s="2">
        <f>(Table2[[#This Row],[Current Week High]]/Table2[[#This Row],[Close Price]])-1</f>
        <v>2.0491264941547405E-2</v>
      </c>
      <c r="AG95" s="2">
        <f>(Table2[[#This Row],[Close Price]]/Table2[[#This Row],[Current Month Low]])-1</f>
        <v>3.2551200325511953E-2</v>
      </c>
      <c r="AH95" s="2">
        <f>(Table2[[#This Row],[Current Month High]]/Table2[[#This Row],[Close Price]])-1</f>
        <v>6.042296072507547E-2</v>
      </c>
      <c r="AI95">
        <v>6.0422960725075399</v>
      </c>
      <c r="AJ95">
        <v>205.375050140393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0.08</v>
      </c>
      <c r="AM95" t="s">
        <v>10189</v>
      </c>
      <c r="AN95">
        <v>0.59</v>
      </c>
      <c r="AO95" t="s">
        <v>10189</v>
      </c>
      <c r="AP95">
        <v>0.13831763888180101</v>
      </c>
      <c r="AQ95">
        <f>(Table2[[#This Row],[Sharpe Ratio]]-AVERAGE(Table2[Sharpe Ratio]))/_xlfn.STDEV.P(Table2[Sharpe Ratio])</f>
        <v>0.9785011829246163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1.9204687316733313</v>
      </c>
      <c r="AS95">
        <f>_xlfn.RANK.AVG(Table2[[#This Row],[1Y Return vs Nifty Z-Score]],Table2[1Y Return vs Nifty Z-Score])</f>
        <v>62</v>
      </c>
      <c r="AT95">
        <f>_xlfn.RANK.AVG(Table2[[#This Row],[6M Return vs Nifty Z-Score]],Table2[6M Return vs Nifty Z-Score])</f>
        <v>224</v>
      </c>
      <c r="AU95">
        <f>_xlfn.RANK.AVG(Table2[[#This Row],[Sharpe Ratio Z-Score]],Table2[Sharpe Ratio Z-Score])</f>
        <v>123</v>
      </c>
      <c r="AV95">
        <f>(Table2[[#This Row],[Rank 1Y]]+Table2[[#This Row],[Rank 6M]]+Table2[[#This Row],[Rank Sharpe]])/3</f>
        <v>136.33333333333334</v>
      </c>
    </row>
    <row r="96" spans="1:48" x14ac:dyDescent="0.3">
      <c r="A96" t="s">
        <v>203</v>
      </c>
      <c r="B96" t="s">
        <v>204</v>
      </c>
      <c r="C96" t="s">
        <v>10145</v>
      </c>
      <c r="D96" t="s">
        <v>32</v>
      </c>
      <c r="E96">
        <v>127553.477903487</v>
      </c>
      <c r="F96">
        <v>67.48</v>
      </c>
      <c r="G96">
        <v>136.98940052345901</v>
      </c>
      <c r="H96">
        <f>(Table2[[#This Row],[1Y Return vs Nifty]]-AVERAGE(Table2[1Y Return vs Nifty]))/_xlfn.STDEV.P(Table2[1Y Return vs Nifty])</f>
        <v>1.2108475628489541</v>
      </c>
      <c r="I96">
        <v>-5.7347292837681598</v>
      </c>
      <c r="J96">
        <f>(Table2[[#This Row],[1M Return vs Nifty]]-AVERAGE(Table2[1M Return vs Nifty]))/_xlfn.STDEV.P(Table2[1M Return vs Nifty])</f>
        <v>-0.50110249658683215</v>
      </c>
      <c r="K96">
        <v>37.113998276148202</v>
      </c>
      <c r="L96">
        <f>(Table2[[#This Row],[6M Return vs Nifty]]-AVERAGE(Table2[6M Return vs Nifty]))/_xlfn.STDEV.P(Table2[6M Return vs Nifty])</f>
        <v>0.98154920879069452</v>
      </c>
      <c r="M96">
        <v>1.40165620434037</v>
      </c>
      <c r="N96">
        <f>(Table2[[#This Row],[1W Return vs Nifty]]-AVERAGE(Table2[1W Return vs Nifty]))/_xlfn.STDEV.P(Table2[1W Return vs Nifty])</f>
        <v>0.73485379451251975</v>
      </c>
      <c r="O96">
        <v>65.260000000000005</v>
      </c>
      <c r="P96">
        <v>65.041835618446498</v>
      </c>
      <c r="Q96">
        <v>55.850414592529098</v>
      </c>
      <c r="R96">
        <v>65.179007357332097</v>
      </c>
      <c r="S96" s="2">
        <f>(Table2[[#This Row],[Close Price]]-Table2[[#This Row],[20D EMA]])/Table2[[#This Row],[20D EMA]]</f>
        <v>3.4017775053631606E-2</v>
      </c>
      <c r="T96" s="2">
        <f>(Table2[[#This Row],[Close Price]]-Table2[[#This Row],[50D EMA]])/Table2[[#This Row],[50D EMA]]</f>
        <v>3.7486094271023597E-2</v>
      </c>
      <c r="U96" s="2">
        <f>(Table2[[#This Row],[Close Price]]-Table2[[#This Row],[200D EMA]])/Table2[[#This Row],[200D EMA]]</f>
        <v>0.20822737829821861</v>
      </c>
      <c r="V96">
        <v>1.2982507798282199</v>
      </c>
      <c r="W96">
        <v>66.53</v>
      </c>
      <c r="X96">
        <v>68.58</v>
      </c>
      <c r="Y96">
        <v>63.57</v>
      </c>
      <c r="Z96">
        <v>71.63</v>
      </c>
      <c r="AA96">
        <v>62</v>
      </c>
      <c r="AB96">
        <v>71.63</v>
      </c>
      <c r="AC96" s="2">
        <f>(Table2[[#This Row],[Close Price]]/Table2[[#This Row],[Day Low]])-1</f>
        <v>1.4279272508642693E-2</v>
      </c>
      <c r="AD96" s="2">
        <f>(Table2[[#This Row],[Day High]]/Table2[[#This Row],[Close Price]])-1</f>
        <v>1.6301126259632426E-2</v>
      </c>
      <c r="AE96" s="2">
        <f>(Table2[[#This Row],[Close Price]]/Table2[[#This Row],[Current Week Low]])-1</f>
        <v>6.1507000157307035E-2</v>
      </c>
      <c r="AF96" s="2">
        <f>(Table2[[#This Row],[Current Week High]]/Table2[[#This Row],[Close Price]])-1</f>
        <v>6.149970361588597E-2</v>
      </c>
      <c r="AG96" s="2">
        <f>(Table2[[#This Row],[Close Price]]/Table2[[#This Row],[Current Month Low]])-1</f>
        <v>8.8387096774193541E-2</v>
      </c>
      <c r="AH96" s="2">
        <f>(Table2[[#This Row],[Current Month High]]/Table2[[#This Row],[Close Price]])-1</f>
        <v>6.149970361588597E-2</v>
      </c>
      <c r="AI96">
        <v>24.1108476585655</v>
      </c>
      <c r="AJ96">
        <v>163.59374999999901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-0.08</v>
      </c>
      <c r="AM96" t="s">
        <v>10190</v>
      </c>
      <c r="AN96">
        <v>5.97</v>
      </c>
      <c r="AO96" t="s">
        <v>10189</v>
      </c>
      <c r="AP96">
        <v>8.3733484192218002E-2</v>
      </c>
      <c r="AQ96">
        <f>(Table2[[#This Row],[Sharpe Ratio]]-AVERAGE(Table2[Sharpe Ratio]))/_xlfn.STDEV.P(Table2[Sharpe Ratio])</f>
        <v>0.35313805933667419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2.7792861289020108</v>
      </c>
      <c r="AS96">
        <f>_xlfn.RANK.AVG(Table2[[#This Row],[1Y Return vs Nifty Z-Score]],Table2[1Y Return vs Nifty Z-Score])</f>
        <v>73</v>
      </c>
      <c r="AT96">
        <f>_xlfn.RANK.AVG(Table2[[#This Row],[6M Return vs Nifty Z-Score]],Table2[6M Return vs Nifty Z-Score])</f>
        <v>98</v>
      </c>
      <c r="AU96">
        <f>_xlfn.RANK.AVG(Table2[[#This Row],[Sharpe Ratio Z-Score]],Table2[Sharpe Ratio Z-Score])</f>
        <v>239</v>
      </c>
      <c r="AV96">
        <f>(Table2[[#This Row],[Rank 1Y]]+Table2[[#This Row],[Rank 6M]]+Table2[[#This Row],[Rank Sharpe]])/3</f>
        <v>136.66666666666666</v>
      </c>
    </row>
    <row r="97" spans="1:48" x14ac:dyDescent="0.3">
      <c r="A97" t="s">
        <v>205</v>
      </c>
      <c r="B97" t="s">
        <v>206</v>
      </c>
      <c r="C97" t="s">
        <v>10151</v>
      </c>
      <c r="D97" t="s">
        <v>67</v>
      </c>
      <c r="E97">
        <v>124325.29967375001</v>
      </c>
      <c r="F97">
        <v>712.75</v>
      </c>
      <c r="G97">
        <v>120.45168338953999</v>
      </c>
      <c r="H97">
        <f>(Table2[[#This Row],[1Y Return vs Nifty]]-AVERAGE(Table2[1Y Return vs Nifty]))/_xlfn.STDEV.P(Table2[1Y Return vs Nifty])</f>
        <v>0.99892964334988776</v>
      </c>
      <c r="I97">
        <v>-2.9282228019090901</v>
      </c>
      <c r="J97">
        <f>(Table2[[#This Row],[1M Return vs Nifty]]-AVERAGE(Table2[1M Return vs Nifty]))/_xlfn.STDEV.P(Table2[1M Return vs Nifty])</f>
        <v>-0.23786217277121752</v>
      </c>
      <c r="K97">
        <v>33.321599613529898</v>
      </c>
      <c r="L97">
        <f>(Table2[[#This Row],[6M Return vs Nifty]]-AVERAGE(Table2[6M Return vs Nifty]))/_xlfn.STDEV.P(Table2[6M Return vs Nifty])</f>
        <v>0.85866953253836042</v>
      </c>
      <c r="M97">
        <v>-4.5058626451867099</v>
      </c>
      <c r="N97">
        <f>(Table2[[#This Row],[1W Return vs Nifty]]-AVERAGE(Table2[1W Return vs Nifty]))/_xlfn.STDEV.P(Table2[1W Return vs Nifty])</f>
        <v>-0.79434053521150616</v>
      </c>
      <c r="O97">
        <v>711.53</v>
      </c>
      <c r="P97">
        <v>671.89411325965398</v>
      </c>
      <c r="Q97">
        <v>540.24243769985401</v>
      </c>
      <c r="R97">
        <v>46.301146043255599</v>
      </c>
      <c r="S97" s="2">
        <f>(Table2[[#This Row],[Close Price]]-Table2[[#This Row],[20D EMA]])/Table2[[#This Row],[20D EMA]]</f>
        <v>1.7146149846106662E-3</v>
      </c>
      <c r="T97" s="2">
        <f>(Table2[[#This Row],[Close Price]]-Table2[[#This Row],[50D EMA]])/Table2[[#This Row],[50D EMA]]</f>
        <v>6.0807031843360171E-2</v>
      </c>
      <c r="U97" s="2">
        <f>(Table2[[#This Row],[Close Price]]-Table2[[#This Row],[200D EMA]])/Table2[[#This Row],[200D EMA]]</f>
        <v>0.3193150894154434</v>
      </c>
      <c r="V97">
        <v>0.40888920140974599</v>
      </c>
      <c r="W97">
        <v>704</v>
      </c>
      <c r="X97">
        <v>717.75</v>
      </c>
      <c r="Y97">
        <v>696.3</v>
      </c>
      <c r="Z97">
        <v>724</v>
      </c>
      <c r="AA97">
        <v>695.85</v>
      </c>
      <c r="AB97">
        <v>752</v>
      </c>
      <c r="AC97" s="2">
        <f>(Table2[[#This Row],[Close Price]]/Table2[[#This Row],[Day Low]])-1</f>
        <v>1.2428977272727293E-2</v>
      </c>
      <c r="AD97" s="2">
        <f>(Table2[[#This Row],[Day High]]/Table2[[#This Row],[Close Price]])-1</f>
        <v>7.0150824272185996E-3</v>
      </c>
      <c r="AE97" s="2">
        <f>(Table2[[#This Row],[Close Price]]/Table2[[#This Row],[Current Week Low]])-1</f>
        <v>2.3624874335774981E-2</v>
      </c>
      <c r="AF97" s="2">
        <f>(Table2[[#This Row],[Current Week High]]/Table2[[#This Row],[Close Price]])-1</f>
        <v>1.5783935461241683E-2</v>
      </c>
      <c r="AG97" s="2">
        <f>(Table2[[#This Row],[Close Price]]/Table2[[#This Row],[Current Month Low]])-1</f>
        <v>2.4286843428899862E-2</v>
      </c>
      <c r="AH97" s="2">
        <f>(Table2[[#This Row],[Current Month High]]/Table2[[#This Row],[Close Price]])-1</f>
        <v>5.5068397053665397E-2</v>
      </c>
      <c r="AI97">
        <v>5.5068397053665397</v>
      </c>
      <c r="AJ97">
        <v>151.63283318623101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</v>
      </c>
      <c r="AM97" t="s">
        <v>10189</v>
      </c>
      <c r="AN97">
        <v>-4.99</v>
      </c>
      <c r="AO97" t="s">
        <v>10190</v>
      </c>
      <c r="AP97">
        <v>9.9718422709064003E-2</v>
      </c>
      <c r="AQ97">
        <f>(Table2[[#This Row],[Sharpe Ratio]]-AVERAGE(Table2[Sharpe Ratio]))/_xlfn.STDEV.P(Table2[Sharpe Ratio])</f>
        <v>0.53627529280863928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1.3616717607141635</v>
      </c>
      <c r="AS97">
        <f>_xlfn.RANK.AVG(Table2[[#This Row],[1Y Return vs Nifty Z-Score]],Table2[1Y Return vs Nifty Z-Score])</f>
        <v>94</v>
      </c>
      <c r="AT97">
        <f>_xlfn.RANK.AVG(Table2[[#This Row],[6M Return vs Nifty Z-Score]],Table2[6M Return vs Nifty Z-Score])</f>
        <v>111</v>
      </c>
      <c r="AU97">
        <f>_xlfn.RANK.AVG(Table2[[#This Row],[Sharpe Ratio Z-Score]],Table2[Sharpe Ratio Z-Score])</f>
        <v>205</v>
      </c>
      <c r="AV97">
        <f>(Table2[[#This Row],[Rank 1Y]]+Table2[[#This Row],[Rank 6M]]+Table2[[#This Row],[Rank Sharpe]])/3</f>
        <v>136.66666666666666</v>
      </c>
    </row>
    <row r="98" spans="1:48" x14ac:dyDescent="0.3">
      <c r="A98" t="s">
        <v>761</v>
      </c>
      <c r="B98" t="s">
        <v>762</v>
      </c>
      <c r="C98" t="s">
        <v>10158</v>
      </c>
      <c r="D98" t="s">
        <v>135</v>
      </c>
      <c r="E98">
        <v>20656.5287295899</v>
      </c>
      <c r="F98">
        <v>1931.35</v>
      </c>
      <c r="G98">
        <v>229.896148421313</v>
      </c>
      <c r="H98">
        <f>(Table2[[#This Row],[1Y Return vs Nifty]]-AVERAGE(Table2[1Y Return vs Nifty]))/_xlfn.STDEV.P(Table2[1Y Return vs Nifty])</f>
        <v>2.4013749229738863</v>
      </c>
      <c r="I98">
        <v>-13.515709053361199</v>
      </c>
      <c r="J98">
        <f>(Table2[[#This Row],[1M Return vs Nifty]]-AVERAGE(Table2[1M Return vs Nifty]))/_xlfn.STDEV.P(Table2[1M Return vs Nifty])</f>
        <v>-1.2309307180394389</v>
      </c>
      <c r="K98">
        <v>18.975015316008001</v>
      </c>
      <c r="L98">
        <f>(Table2[[#This Row],[6M Return vs Nifty]]-AVERAGE(Table2[6M Return vs Nifty]))/_xlfn.STDEV.P(Table2[6M Return vs Nifty])</f>
        <v>0.39381765628830712</v>
      </c>
      <c r="M98">
        <v>-5.9086854616759599</v>
      </c>
      <c r="N98">
        <f>(Table2[[#This Row],[1W Return vs Nifty]]-AVERAGE(Table2[1W Return vs Nifty]))/_xlfn.STDEV.P(Table2[1W Return vs Nifty])</f>
        <v>-1.1574690755046242</v>
      </c>
      <c r="O98">
        <v>1974.6</v>
      </c>
      <c r="P98">
        <v>1898.2616509408999</v>
      </c>
      <c r="Q98">
        <v>1449.54086584571</v>
      </c>
      <c r="R98">
        <v>42.4628438739214</v>
      </c>
      <c r="S98" s="2">
        <f>(Table2[[#This Row],[Close Price]]-Table2[[#This Row],[20D EMA]])/Table2[[#This Row],[20D EMA]]</f>
        <v>-2.1903170262331611E-2</v>
      </c>
      <c r="T98" s="2">
        <f>(Table2[[#This Row],[Close Price]]-Table2[[#This Row],[50D EMA]])/Table2[[#This Row],[50D EMA]]</f>
        <v>1.7430868417269707E-2</v>
      </c>
      <c r="U98" s="2">
        <f>(Table2[[#This Row],[Close Price]]-Table2[[#This Row],[200D EMA]])/Table2[[#This Row],[200D EMA]]</f>
        <v>0.3323874100459987</v>
      </c>
      <c r="V98">
        <v>0.49949804677804199</v>
      </c>
      <c r="W98">
        <v>1885.9</v>
      </c>
      <c r="X98">
        <v>1934.95</v>
      </c>
      <c r="Y98">
        <v>1880</v>
      </c>
      <c r="Z98">
        <v>1979.95</v>
      </c>
      <c r="AA98">
        <v>1880</v>
      </c>
      <c r="AB98">
        <v>2155.35</v>
      </c>
      <c r="AC98" s="2">
        <f>(Table2[[#This Row],[Close Price]]/Table2[[#This Row],[Day Low]])-1</f>
        <v>2.4099899252346235E-2</v>
      </c>
      <c r="AD98" s="2">
        <f>(Table2[[#This Row],[Day High]]/Table2[[#This Row],[Close Price]])-1</f>
        <v>1.8639811530796191E-3</v>
      </c>
      <c r="AE98" s="2">
        <f>(Table2[[#This Row],[Close Price]]/Table2[[#This Row],[Current Week Low]])-1</f>
        <v>2.7313829787233956E-2</v>
      </c>
      <c r="AF98" s="2">
        <f>(Table2[[#This Row],[Current Week High]]/Table2[[#This Row],[Close Price]])-1</f>
        <v>2.5163745566572748E-2</v>
      </c>
      <c r="AG98" s="2">
        <f>(Table2[[#This Row],[Close Price]]/Table2[[#This Row],[Current Month Low]])-1</f>
        <v>2.7313829787233956E-2</v>
      </c>
      <c r="AH98" s="2">
        <f>(Table2[[#This Row],[Current Month High]]/Table2[[#This Row],[Close Price]])-1</f>
        <v>0.11598104952494359</v>
      </c>
      <c r="AI98">
        <v>11.880467728376299</v>
      </c>
      <c r="AJ98">
        <v>258.78502197668899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-0.03</v>
      </c>
      <c r="AM98" t="s">
        <v>10190</v>
      </c>
      <c r="AN98">
        <v>1.19</v>
      </c>
      <c r="AO98" t="s">
        <v>10189</v>
      </c>
      <c r="AP98">
        <v>0.11104600921112499</v>
      </c>
      <c r="AQ98">
        <f>(Table2[[#This Row],[Sharpe Ratio]]-AVERAGE(Table2[Sharpe Ratio]))/_xlfn.STDEV.P(Table2[Sharpe Ratio])</f>
        <v>0.66605388730967996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1.0728466730278101</v>
      </c>
      <c r="AS98">
        <f>_xlfn.RANK.AVG(Table2[[#This Row],[1Y Return vs Nifty Z-Score]],Table2[1Y Return vs Nifty Z-Score])</f>
        <v>17</v>
      </c>
      <c r="AT98">
        <f>_xlfn.RANK.AVG(Table2[[#This Row],[6M Return vs Nifty Z-Score]],Table2[6M Return vs Nifty Z-Score])</f>
        <v>210</v>
      </c>
      <c r="AU98">
        <f>_xlfn.RANK.AVG(Table2[[#This Row],[Sharpe Ratio Z-Score]],Table2[Sharpe Ratio Z-Score])</f>
        <v>184</v>
      </c>
      <c r="AV98">
        <f>(Table2[[#This Row],[Rank 1Y]]+Table2[[#This Row],[Rank 6M]]+Table2[[#This Row],[Rank Sharpe]])/3</f>
        <v>137</v>
      </c>
    </row>
    <row r="99" spans="1:48" x14ac:dyDescent="0.3">
      <c r="A99" t="s">
        <v>1296</v>
      </c>
      <c r="B99" t="s">
        <v>1297</v>
      </c>
      <c r="C99" t="s">
        <v>10151</v>
      </c>
      <c r="D99" t="s">
        <v>67</v>
      </c>
      <c r="E99">
        <v>8474.0270470800006</v>
      </c>
      <c r="F99">
        <v>15.78</v>
      </c>
      <c r="G99">
        <v>221.234493951432</v>
      </c>
      <c r="H99">
        <f>(Table2[[#This Row],[1Y Return vs Nifty]]-AVERAGE(Table2[1Y Return vs Nifty]))/_xlfn.STDEV.P(Table2[1Y Return vs Nifty])</f>
        <v>2.2903825907303861</v>
      </c>
      <c r="I99">
        <v>-21.430396405759101</v>
      </c>
      <c r="J99">
        <f>(Table2[[#This Row],[1M Return vs Nifty]]-AVERAGE(Table2[1M Return vs Nifty]))/_xlfn.STDEV.P(Table2[1M Return vs Nifty])</f>
        <v>-1.9733002350927029</v>
      </c>
      <c r="K99">
        <v>34.730029303943901</v>
      </c>
      <c r="L99">
        <f>(Table2[[#This Row],[6M Return vs Nifty]]-AVERAGE(Table2[6M Return vs Nifty]))/_xlfn.STDEV.P(Table2[6M Return vs Nifty])</f>
        <v>0.9043048677915273</v>
      </c>
      <c r="M99">
        <v>-7.2913979911026896</v>
      </c>
      <c r="N99">
        <f>(Table2[[#This Row],[1W Return vs Nifty]]-AVERAGE(Table2[1W Return vs Nifty]))/_xlfn.STDEV.P(Table2[1W Return vs Nifty])</f>
        <v>-1.5153919553964064</v>
      </c>
      <c r="O99">
        <v>16.77</v>
      </c>
      <c r="P99">
        <v>15.791580505987501</v>
      </c>
      <c r="Q99">
        <v>11.4962024186981</v>
      </c>
      <c r="R99">
        <v>28.009708244473799</v>
      </c>
      <c r="S99" s="2">
        <f>(Table2[[#This Row],[Close Price]]-Table2[[#This Row],[20D EMA]])/Table2[[#This Row],[20D EMA]]</f>
        <v>-5.9033989266547418E-2</v>
      </c>
      <c r="T99" s="2">
        <f>(Table2[[#This Row],[Close Price]]-Table2[[#This Row],[50D EMA]])/Table2[[#This Row],[50D EMA]]</f>
        <v>-7.3333419559304511E-4</v>
      </c>
      <c r="U99" s="2">
        <f>(Table2[[#This Row],[Close Price]]-Table2[[#This Row],[200D EMA]])/Table2[[#This Row],[200D EMA]]</f>
        <v>0.37262718811687573</v>
      </c>
      <c r="V99">
        <v>0.54583525902269403</v>
      </c>
      <c r="W99">
        <v>15.33</v>
      </c>
      <c r="X99">
        <v>15.77</v>
      </c>
      <c r="Y99">
        <v>15.57</v>
      </c>
      <c r="Z99">
        <v>16.600000000000001</v>
      </c>
      <c r="AA99">
        <v>15.57</v>
      </c>
      <c r="AB99">
        <v>18.25</v>
      </c>
      <c r="AC99" s="2">
        <f>(Table2[[#This Row],[Close Price]]/Table2[[#This Row],[Day Low]])-1</f>
        <v>2.9354207436399271E-2</v>
      </c>
      <c r="AD99" s="2">
        <f>(Table2[[#This Row],[Day High]]/Table2[[#This Row],[Close Price]])-1</f>
        <v>-6.3371356147023938E-4</v>
      </c>
      <c r="AE99" s="2">
        <f>(Table2[[#This Row],[Close Price]]/Table2[[#This Row],[Current Week Low]])-1</f>
        <v>1.3487475915221481E-2</v>
      </c>
      <c r="AF99" s="2">
        <f>(Table2[[#This Row],[Current Week High]]/Table2[[#This Row],[Close Price]])-1</f>
        <v>5.1964512040557853E-2</v>
      </c>
      <c r="AG99" s="2">
        <f>(Table2[[#This Row],[Close Price]]/Table2[[#This Row],[Current Month Low]])-1</f>
        <v>1.3487475915221481E-2</v>
      </c>
      <c r="AH99" s="2">
        <f>(Table2[[#This Row],[Current Month High]]/Table2[[#This Row],[Close Price]])-1</f>
        <v>0.15652724968314335</v>
      </c>
      <c r="AI99">
        <v>33.713561470215403</v>
      </c>
      <c r="AJ99">
        <v>266.97674418604601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0.6</v>
      </c>
      <c r="AM99" t="s">
        <v>10189</v>
      </c>
      <c r="AN99">
        <v>-10.09</v>
      </c>
      <c r="AO99" t="s">
        <v>10190</v>
      </c>
      <c r="AP99">
        <v>6.7665056404892995E-2</v>
      </c>
      <c r="AQ99">
        <f>(Table2[[#This Row],[Sharpe Ratio]]-AVERAGE(Table2[Sharpe Ratio]))/_xlfn.STDEV.P(Table2[Sharpe Ratio])</f>
        <v>0.16904430082058688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-0.12496043114660882</v>
      </c>
      <c r="AS99">
        <f>_xlfn.RANK.AVG(Table2[[#This Row],[1Y Return vs Nifty Z-Score]],Table2[1Y Return vs Nifty Z-Score])</f>
        <v>18</v>
      </c>
      <c r="AT99">
        <f>_xlfn.RANK.AVG(Table2[[#This Row],[6M Return vs Nifty Z-Score]],Table2[6M Return vs Nifty Z-Score])</f>
        <v>106</v>
      </c>
      <c r="AU99">
        <f>_xlfn.RANK.AVG(Table2[[#This Row],[Sharpe Ratio Z-Score]],Table2[Sharpe Ratio Z-Score])</f>
        <v>288</v>
      </c>
      <c r="AV99">
        <f>(Table2[[#This Row],[Rank 1Y]]+Table2[[#This Row],[Rank 6M]]+Table2[[#This Row],[Rank Sharpe]])/3</f>
        <v>137.33333333333334</v>
      </c>
    </row>
    <row r="100" spans="1:48" x14ac:dyDescent="0.3">
      <c r="A100" t="s">
        <v>253</v>
      </c>
      <c r="B100" t="s">
        <v>254</v>
      </c>
      <c r="C100" t="s">
        <v>10154</v>
      </c>
      <c r="D100" t="s">
        <v>163</v>
      </c>
      <c r="E100">
        <v>105348.138029419</v>
      </c>
      <c r="F100">
        <v>689.3</v>
      </c>
      <c r="G100">
        <v>37.492042884637897</v>
      </c>
      <c r="H100">
        <f>(Table2[[#This Row],[1Y Return vs Nifty]]-AVERAGE(Table2[1Y Return vs Nifty]))/_xlfn.STDEV.P(Table2[1Y Return vs Nifty])</f>
        <v>-6.4133310008485545E-2</v>
      </c>
      <c r="I100">
        <v>-6.3015761558378999E-2</v>
      </c>
      <c r="J100">
        <f>(Table2[[#This Row],[1M Return vs Nifty]]-AVERAGE(Table2[1M Return vs Nifty]))/_xlfn.STDEV.P(Table2[1M Return vs Nifty])</f>
        <v>3.088405460292409E-2</v>
      </c>
      <c r="K100">
        <v>36.590877207833401</v>
      </c>
      <c r="L100">
        <f>(Table2[[#This Row],[6M Return vs Nifty]]-AVERAGE(Table2[6M Return vs Nifty]))/_xlfn.STDEV.P(Table2[6M Return vs Nifty])</f>
        <v>0.9645992641161234</v>
      </c>
      <c r="M100">
        <v>-3.9731003945423802</v>
      </c>
      <c r="N100">
        <f>(Table2[[#This Row],[1W Return vs Nifty]]-AVERAGE(Table2[1W Return vs Nifty]))/_xlfn.STDEV.P(Table2[1W Return vs Nifty])</f>
        <v>-0.65643204375717257</v>
      </c>
      <c r="O100">
        <v>715.78</v>
      </c>
      <c r="P100">
        <v>670.84402430918101</v>
      </c>
      <c r="Q100">
        <v>537.48557103735095</v>
      </c>
      <c r="R100">
        <v>31.421262837764399</v>
      </c>
      <c r="S100" s="2">
        <f>(Table2[[#This Row],[Close Price]]-Table2[[#This Row],[20D EMA]])/Table2[[#This Row],[20D EMA]]</f>
        <v>-3.6994607281566991E-2</v>
      </c>
      <c r="T100" s="2">
        <f>(Table2[[#This Row],[Close Price]]-Table2[[#This Row],[50D EMA]])/Table2[[#This Row],[50D EMA]]</f>
        <v>2.7511575004077086E-2</v>
      </c>
      <c r="U100" s="2">
        <f>(Table2[[#This Row],[Close Price]]-Table2[[#This Row],[200D EMA]])/Table2[[#This Row],[200D EMA]]</f>
        <v>0.28245303156630991</v>
      </c>
      <c r="V100">
        <v>0.81938307220870898</v>
      </c>
      <c r="W100">
        <v>665.35</v>
      </c>
      <c r="X100">
        <v>690</v>
      </c>
      <c r="Y100">
        <v>685.9</v>
      </c>
      <c r="Z100">
        <v>737.8</v>
      </c>
      <c r="AA100">
        <v>685.9</v>
      </c>
      <c r="AB100">
        <v>783.75</v>
      </c>
      <c r="AC100" s="2">
        <f>(Table2[[#This Row],[Close Price]]/Table2[[#This Row],[Day Low]])-1</f>
        <v>3.5996092282257308E-2</v>
      </c>
      <c r="AD100" s="2">
        <f>(Table2[[#This Row],[Day High]]/Table2[[#This Row],[Close Price]])-1</f>
        <v>1.0155229943420441E-3</v>
      </c>
      <c r="AE100" s="2">
        <f>(Table2[[#This Row],[Close Price]]/Table2[[#This Row],[Current Week Low]])-1</f>
        <v>4.9569908149875719E-3</v>
      </c>
      <c r="AF100" s="2">
        <f>(Table2[[#This Row],[Current Week High]]/Table2[[#This Row],[Close Price]])-1</f>
        <v>7.0361236036558861E-2</v>
      </c>
      <c r="AG100" s="2">
        <f>(Table2[[#This Row],[Close Price]]/Table2[[#This Row],[Current Month Low]])-1</f>
        <v>4.9569908149875719E-3</v>
      </c>
      <c r="AH100" s="2">
        <f>(Table2[[#This Row],[Current Month High]]/Table2[[#This Row],[Close Price]])-1</f>
        <v>0.13702306687944299</v>
      </c>
      <c r="AI100">
        <v>13.702306687944199</v>
      </c>
      <c r="AJ100">
        <v>91.898663697104595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0.13</v>
      </c>
      <c r="AM100" t="s">
        <v>10189</v>
      </c>
      <c r="AN100">
        <v>-4.4800000000000004</v>
      </c>
      <c r="AO100" t="s">
        <v>10190</v>
      </c>
      <c r="AP100">
        <v>0.24090478682351699</v>
      </c>
      <c r="AQ100">
        <f>(Table2[[#This Row],[Sharpe Ratio]]-AVERAGE(Table2[Sharpe Ratio]))/_xlfn.STDEV.P(Table2[Sharpe Ratio])</f>
        <v>2.1538279722035054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2.4287459371568945</v>
      </c>
      <c r="AS100">
        <f>_xlfn.RANK.AVG(Table2[[#This Row],[1Y Return vs Nifty Z-Score]],Table2[1Y Return vs Nifty Z-Score])</f>
        <v>304</v>
      </c>
      <c r="AT100">
        <f>_xlfn.RANK.AVG(Table2[[#This Row],[6M Return vs Nifty Z-Score]],Table2[6M Return vs Nifty Z-Score])</f>
        <v>102</v>
      </c>
      <c r="AU100">
        <f>_xlfn.RANK.AVG(Table2[[#This Row],[Sharpe Ratio Z-Score]],Table2[Sharpe Ratio Z-Score])</f>
        <v>10</v>
      </c>
      <c r="AV100">
        <f>(Table2[[#This Row],[Rank 1Y]]+Table2[[#This Row],[Rank 6M]]+Table2[[#This Row],[Rank Sharpe]])/3</f>
        <v>138.66666666666666</v>
      </c>
    </row>
    <row r="101" spans="1:48" x14ac:dyDescent="0.3">
      <c r="A101" t="s">
        <v>1455</v>
      </c>
      <c r="B101" t="s">
        <v>1456</v>
      </c>
      <c r="C101" t="s">
        <v>10145</v>
      </c>
      <c r="D101" t="s">
        <v>49</v>
      </c>
      <c r="E101">
        <v>6748.8005096999996</v>
      </c>
      <c r="F101">
        <v>75.150000000000006</v>
      </c>
      <c r="G101">
        <v>185.92389781182001</v>
      </c>
      <c r="H101">
        <f>(Table2[[#This Row],[1Y Return vs Nifty]]-AVERAGE(Table2[1Y Return vs Nifty]))/_xlfn.STDEV.P(Table2[1Y Return vs Nifty])</f>
        <v>1.8379048993064147</v>
      </c>
      <c r="I101">
        <v>-7.1966792034358802</v>
      </c>
      <c r="J101">
        <f>(Table2[[#This Row],[1M Return vs Nifty]]-AVERAGE(Table2[1M Return vs Nifty]))/_xlfn.STDEV.P(Table2[1M Return vs Nifty])</f>
        <v>-0.63822819814609455</v>
      </c>
      <c r="K101">
        <v>35.499591400139202</v>
      </c>
      <c r="L101">
        <f>(Table2[[#This Row],[6M Return vs Nifty]]-AVERAGE(Table2[6M Return vs Nifty]))/_xlfn.STDEV.P(Table2[6M Return vs Nifty])</f>
        <v>0.92923988904039001</v>
      </c>
      <c r="M101">
        <v>-1.1910061429166601</v>
      </c>
      <c r="N101">
        <f>(Table2[[#This Row],[1W Return vs Nifty]]-AVERAGE(Table2[1W Return vs Nifty]))/_xlfn.STDEV.P(Table2[1W Return vs Nifty])</f>
        <v>6.3728629904399606E-2</v>
      </c>
      <c r="O101">
        <v>74.14</v>
      </c>
      <c r="P101">
        <v>71.858177265381599</v>
      </c>
      <c r="Q101">
        <v>61.173476896520903</v>
      </c>
      <c r="R101">
        <v>51.410075162448798</v>
      </c>
      <c r="S101" s="2">
        <f>(Table2[[#This Row],[Close Price]]-Table2[[#This Row],[20D EMA]])/Table2[[#This Row],[20D EMA]]</f>
        <v>1.3622875640679865E-2</v>
      </c>
      <c r="T101" s="2">
        <f>(Table2[[#This Row],[Close Price]]-Table2[[#This Row],[50D EMA]])/Table2[[#This Row],[50D EMA]]</f>
        <v>4.5809994907904175E-2</v>
      </c>
      <c r="U101" s="2">
        <f>(Table2[[#This Row],[Close Price]]-Table2[[#This Row],[200D EMA]])/Table2[[#This Row],[200D EMA]]</f>
        <v>0.22847357731719814</v>
      </c>
      <c r="V101">
        <v>1.06349769974617</v>
      </c>
      <c r="W101">
        <v>72.489999999999995</v>
      </c>
      <c r="X101">
        <v>75.099999999999994</v>
      </c>
      <c r="Y101">
        <v>72.5</v>
      </c>
      <c r="Z101">
        <v>79.48</v>
      </c>
      <c r="AA101">
        <v>70.5</v>
      </c>
      <c r="AB101">
        <v>82</v>
      </c>
      <c r="AC101" s="2">
        <f>(Table2[[#This Row],[Close Price]]/Table2[[#This Row],[Day Low]])-1</f>
        <v>3.6694716512622572E-2</v>
      </c>
      <c r="AD101" s="2">
        <f>(Table2[[#This Row],[Day High]]/Table2[[#This Row],[Close Price]])-1</f>
        <v>-6.6533599467744065E-4</v>
      </c>
      <c r="AE101" s="2">
        <f>(Table2[[#This Row],[Close Price]]/Table2[[#This Row],[Current Week Low]])-1</f>
        <v>3.6551724137931174E-2</v>
      </c>
      <c r="AF101" s="2">
        <f>(Table2[[#This Row],[Current Week High]]/Table2[[#This Row],[Close Price]])-1</f>
        <v>5.7618097139055191E-2</v>
      </c>
      <c r="AG101" s="2">
        <f>(Table2[[#This Row],[Close Price]]/Table2[[#This Row],[Current Month Low]])-1</f>
        <v>6.5957446808510678E-2</v>
      </c>
      <c r="AH101" s="2">
        <f>(Table2[[#This Row],[Current Month High]]/Table2[[#This Row],[Close Price]])-1</f>
        <v>9.1151031270791716E-2</v>
      </c>
      <c r="AI101">
        <v>32.574850299401099</v>
      </c>
      <c r="AJ101">
        <v>214.43514644351399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-0.05</v>
      </c>
      <c r="AM101" t="s">
        <v>10190</v>
      </c>
      <c r="AN101">
        <v>-1.1100000000000001</v>
      </c>
      <c r="AO101" t="s">
        <v>10190</v>
      </c>
      <c r="AP101">
        <v>6.8214248949531001E-2</v>
      </c>
      <c r="AQ101">
        <f>(Table2[[#This Row],[Sharpe Ratio]]-AVERAGE(Table2[Sharpe Ratio]))/_xlfn.STDEV.P(Table2[Sharpe Ratio])</f>
        <v>0.17533632397491042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2.3679815440800205</v>
      </c>
      <c r="AS101">
        <f>_xlfn.RANK.AVG(Table2[[#This Row],[1Y Return vs Nifty Z-Score]],Table2[1Y Return vs Nifty Z-Score])</f>
        <v>34</v>
      </c>
      <c r="AT101">
        <f>_xlfn.RANK.AVG(Table2[[#This Row],[6M Return vs Nifty Z-Score]],Table2[6M Return vs Nifty Z-Score])</f>
        <v>104</v>
      </c>
      <c r="AU101">
        <f>_xlfn.RANK.AVG(Table2[[#This Row],[Sharpe Ratio Z-Score]],Table2[Sharpe Ratio Z-Score])</f>
        <v>287</v>
      </c>
      <c r="AV101">
        <f>(Table2[[#This Row],[Rank 1Y]]+Table2[[#This Row],[Rank 6M]]+Table2[[#This Row],[Rank Sharpe]])/3</f>
        <v>141.66666666666666</v>
      </c>
    </row>
    <row r="102" spans="1:48" x14ac:dyDescent="0.3">
      <c r="A102" t="s">
        <v>722</v>
      </c>
      <c r="B102" t="s">
        <v>723</v>
      </c>
      <c r="C102" t="s">
        <v>10160</v>
      </c>
      <c r="D102" t="s">
        <v>627</v>
      </c>
      <c r="E102">
        <v>22247.602483850002</v>
      </c>
      <c r="F102">
        <v>709.75</v>
      </c>
      <c r="G102">
        <v>182.80714246303299</v>
      </c>
      <c r="H102">
        <f>(Table2[[#This Row],[1Y Return vs Nifty]]-AVERAGE(Table2[1Y Return vs Nifty]))/_xlfn.STDEV.P(Table2[1Y Return vs Nifty])</f>
        <v>1.7979661155097171</v>
      </c>
      <c r="I102">
        <v>6.6648443867084897</v>
      </c>
      <c r="J102">
        <f>(Table2[[#This Row],[1M Return vs Nifty]]-AVERAGE(Table2[1M Return vs Nifty]))/_xlfn.STDEV.P(Table2[1M Return vs Nifty])</f>
        <v>0.6619334020616815</v>
      </c>
      <c r="K102">
        <v>13.6895121410558</v>
      </c>
      <c r="L102">
        <f>(Table2[[#This Row],[6M Return vs Nifty]]-AVERAGE(Table2[6M Return vs Nifty]))/_xlfn.STDEV.P(Table2[6M Return vs Nifty])</f>
        <v>0.22255904748993691</v>
      </c>
      <c r="M102">
        <v>-2.9558348833825798</v>
      </c>
      <c r="N102">
        <f>(Table2[[#This Row],[1W Return vs Nifty]]-AVERAGE(Table2[1W Return vs Nifty]))/_xlfn.STDEV.P(Table2[1W Return vs Nifty])</f>
        <v>-0.39310717063993988</v>
      </c>
      <c r="O102">
        <v>673.01</v>
      </c>
      <c r="P102">
        <v>642.61221817759395</v>
      </c>
      <c r="Q102">
        <v>554.83767378500704</v>
      </c>
      <c r="R102">
        <v>61.617553442128802</v>
      </c>
      <c r="S102" s="2">
        <f>(Table2[[#This Row],[Close Price]]-Table2[[#This Row],[20D EMA]])/Table2[[#This Row],[20D EMA]]</f>
        <v>5.4590570719602993E-2</v>
      </c>
      <c r="T102" s="2">
        <f>(Table2[[#This Row],[Close Price]]-Table2[[#This Row],[50D EMA]])/Table2[[#This Row],[50D EMA]]</f>
        <v>0.1044763543600282</v>
      </c>
      <c r="U102" s="2">
        <f>(Table2[[#This Row],[Close Price]]-Table2[[#This Row],[200D EMA]])/Table2[[#This Row],[200D EMA]]</f>
        <v>0.27920296968698566</v>
      </c>
      <c r="V102">
        <v>1.41949055956083</v>
      </c>
      <c r="W102">
        <v>702.45</v>
      </c>
      <c r="X102">
        <v>716.7</v>
      </c>
      <c r="Y102">
        <v>701.2</v>
      </c>
      <c r="Z102">
        <v>730</v>
      </c>
      <c r="AA102">
        <v>587.5</v>
      </c>
      <c r="AB102">
        <v>747.7</v>
      </c>
      <c r="AC102" s="2">
        <f>(Table2[[#This Row],[Close Price]]/Table2[[#This Row],[Day Low]])-1</f>
        <v>1.0392198733005786E-2</v>
      </c>
      <c r="AD102" s="2">
        <f>(Table2[[#This Row],[Day High]]/Table2[[#This Row],[Close Price]])-1</f>
        <v>9.7921803451921363E-3</v>
      </c>
      <c r="AE102" s="2">
        <f>(Table2[[#This Row],[Close Price]]/Table2[[#This Row],[Current Week Low]])-1</f>
        <v>1.2193382772390127E-2</v>
      </c>
      <c r="AF102" s="2">
        <f>(Table2[[#This Row],[Current Week High]]/Table2[[#This Row],[Close Price]])-1</f>
        <v>2.8531172948221162E-2</v>
      </c>
      <c r="AG102" s="2">
        <f>(Table2[[#This Row],[Close Price]]/Table2[[#This Row],[Current Month Low]])-1</f>
        <v>0.20808510638297872</v>
      </c>
      <c r="AH102" s="2">
        <f>(Table2[[#This Row],[Current Month High]]/Table2[[#This Row],[Close Price]])-1</f>
        <v>5.3469531525184966E-2</v>
      </c>
      <c r="AI102">
        <v>10.2148643888693</v>
      </c>
      <c r="AJ102">
        <v>231.271878646441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0.03</v>
      </c>
      <c r="AM102" t="s">
        <v>10189</v>
      </c>
      <c r="AN102">
        <v>15.54</v>
      </c>
      <c r="AO102" t="s">
        <v>10189</v>
      </c>
      <c r="AP102">
        <v>0.136244623951123</v>
      </c>
      <c r="AQ102">
        <f>(Table2[[#This Row],[Sharpe Ratio]]-AVERAGE(Table2[Sharpe Ratio]))/_xlfn.STDEV.P(Table2[Sharpe Ratio])</f>
        <v>0.95475093709474623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3.2441023315161419</v>
      </c>
      <c r="AS102">
        <f>_xlfn.RANK.AVG(Table2[[#This Row],[1Y Return vs Nifty Z-Score]],Table2[1Y Return vs Nifty Z-Score])</f>
        <v>37</v>
      </c>
      <c r="AT102">
        <f>_xlfn.RANK.AVG(Table2[[#This Row],[6M Return vs Nifty Z-Score]],Table2[6M Return vs Nifty Z-Score])</f>
        <v>257</v>
      </c>
      <c r="AU102">
        <f>_xlfn.RANK.AVG(Table2[[#This Row],[Sharpe Ratio Z-Score]],Table2[Sharpe Ratio Z-Score])</f>
        <v>132</v>
      </c>
      <c r="AV102">
        <f>(Table2[[#This Row],[Rank 1Y]]+Table2[[#This Row],[Rank 6M]]+Table2[[#This Row],[Rank Sharpe]])/3</f>
        <v>142</v>
      </c>
    </row>
    <row r="103" spans="1:48" x14ac:dyDescent="0.3">
      <c r="A103" t="s">
        <v>1603</v>
      </c>
      <c r="B103" t="s">
        <v>1604</v>
      </c>
      <c r="C103" t="s">
        <v>10154</v>
      </c>
      <c r="D103" t="s">
        <v>269</v>
      </c>
      <c r="E103">
        <v>5420.9306539899999</v>
      </c>
      <c r="F103">
        <v>2333.35</v>
      </c>
      <c r="G103">
        <v>136.46297146527101</v>
      </c>
      <c r="H103">
        <f>(Table2[[#This Row],[1Y Return vs Nifty]]-AVERAGE(Table2[1Y Return vs Nifty]))/_xlfn.STDEV.P(Table2[1Y Return vs Nifty])</f>
        <v>1.204101785915435</v>
      </c>
      <c r="I103">
        <v>5.5716445797974101</v>
      </c>
      <c r="J103">
        <f>(Table2[[#This Row],[1M Return vs Nifty]]-AVERAGE(Table2[1M Return vs Nifty]))/_xlfn.STDEV.P(Table2[1M Return vs Nifty])</f>
        <v>0.55939514924574141</v>
      </c>
      <c r="K103">
        <v>25.7053635713232</v>
      </c>
      <c r="L103">
        <f>(Table2[[#This Row],[6M Return vs Nifty]]-AVERAGE(Table2[6M Return vs Nifty]))/_xlfn.STDEV.P(Table2[6M Return vs Nifty])</f>
        <v>0.61189151619933502</v>
      </c>
      <c r="M103">
        <v>-0.47036687728744803</v>
      </c>
      <c r="N103">
        <f>(Table2[[#This Row],[1W Return vs Nifty]]-AVERAGE(Table2[1W Return vs Nifty]))/_xlfn.STDEV.P(Table2[1W Return vs Nifty])</f>
        <v>0.25027013858953839</v>
      </c>
      <c r="O103">
        <v>2293.88</v>
      </c>
      <c r="P103">
        <v>2106.1233383645899</v>
      </c>
      <c r="Q103">
        <v>1708.46609521702</v>
      </c>
      <c r="R103">
        <v>50.1916217984176</v>
      </c>
      <c r="S103" s="2">
        <f>(Table2[[#This Row],[Close Price]]-Table2[[#This Row],[20D EMA]])/Table2[[#This Row],[20D EMA]]</f>
        <v>1.72066542277712E-2</v>
      </c>
      <c r="T103" s="2">
        <f>(Table2[[#This Row],[Close Price]]-Table2[[#This Row],[50D EMA]])/Table2[[#This Row],[50D EMA]]</f>
        <v>0.10788858254229881</v>
      </c>
      <c r="U103" s="2">
        <f>(Table2[[#This Row],[Close Price]]-Table2[[#This Row],[200D EMA]])/Table2[[#This Row],[200D EMA]]</f>
        <v>0.3657572757998474</v>
      </c>
      <c r="V103">
        <v>1.23491036917837</v>
      </c>
      <c r="W103">
        <v>2295</v>
      </c>
      <c r="X103">
        <v>2340.6</v>
      </c>
      <c r="Y103">
        <v>2205.9499999999998</v>
      </c>
      <c r="Z103">
        <v>2458.9</v>
      </c>
      <c r="AA103">
        <v>2205.9499999999998</v>
      </c>
      <c r="AB103">
        <v>2640</v>
      </c>
      <c r="AC103" s="2">
        <f>(Table2[[#This Row],[Close Price]]/Table2[[#This Row],[Day Low]])-1</f>
        <v>1.6710239651416048E-2</v>
      </c>
      <c r="AD103" s="2">
        <f>(Table2[[#This Row],[Day High]]/Table2[[#This Row],[Close Price]])-1</f>
        <v>3.1071206634238902E-3</v>
      </c>
      <c r="AE103" s="2">
        <f>(Table2[[#This Row],[Close Price]]/Table2[[#This Row],[Current Week Low]])-1</f>
        <v>5.7752895577869001E-2</v>
      </c>
      <c r="AF103" s="2">
        <f>(Table2[[#This Row],[Current Week High]]/Table2[[#This Row],[Close Price]])-1</f>
        <v>5.380675852315342E-2</v>
      </c>
      <c r="AG103" s="2">
        <f>(Table2[[#This Row],[Close Price]]/Table2[[#This Row],[Current Month Low]])-1</f>
        <v>5.7752895577869001E-2</v>
      </c>
      <c r="AH103" s="2">
        <f>(Table2[[#This Row],[Current Month High]]/Table2[[#This Row],[Close Price]])-1</f>
        <v>0.13142048985364396</v>
      </c>
      <c r="AI103">
        <v>13.142048985364299</v>
      </c>
      <c r="AJ103">
        <v>185.33781718129001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0.15</v>
      </c>
      <c r="AM103" t="s">
        <v>10189</v>
      </c>
      <c r="AN103">
        <v>-6.45</v>
      </c>
      <c r="AO103" t="s">
        <v>10190</v>
      </c>
      <c r="AP103">
        <v>0.10807656055640801</v>
      </c>
      <c r="AQ103">
        <f>(Table2[[#This Row],[Sharpe Ratio]]-AVERAGE(Table2[Sharpe Ratio]))/_xlfn.STDEV.P(Table2[Sharpe Ratio])</f>
        <v>0.63203332407831014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3.25769191402836</v>
      </c>
      <c r="AS103">
        <f>_xlfn.RANK.AVG(Table2[[#This Row],[1Y Return vs Nifty Z-Score]],Table2[1Y Return vs Nifty Z-Score])</f>
        <v>74</v>
      </c>
      <c r="AT103">
        <f>_xlfn.RANK.AVG(Table2[[#This Row],[6M Return vs Nifty Z-Score]],Table2[6M Return vs Nifty Z-Score])</f>
        <v>166</v>
      </c>
      <c r="AU103">
        <f>_xlfn.RANK.AVG(Table2[[#This Row],[Sharpe Ratio Z-Score]],Table2[Sharpe Ratio Z-Score])</f>
        <v>191</v>
      </c>
      <c r="AV103">
        <f>(Table2[[#This Row],[Rank 1Y]]+Table2[[#This Row],[Rank 6M]]+Table2[[#This Row],[Rank Sharpe]])/3</f>
        <v>143.66666666666666</v>
      </c>
    </row>
    <row r="104" spans="1:48" x14ac:dyDescent="0.3">
      <c r="A104" t="s">
        <v>1439</v>
      </c>
      <c r="B104" t="s">
        <v>1440</v>
      </c>
      <c r="C104" t="s">
        <v>10149</v>
      </c>
      <c r="D104" t="s">
        <v>191</v>
      </c>
      <c r="E104">
        <v>7029.9344235999997</v>
      </c>
      <c r="F104">
        <v>489.4</v>
      </c>
      <c r="G104">
        <v>119.060147428173</v>
      </c>
      <c r="H104">
        <f>(Table2[[#This Row],[1Y Return vs Nifty]]-AVERAGE(Table2[1Y Return vs Nifty]))/_xlfn.STDEV.P(Table2[1Y Return vs Nifty])</f>
        <v>0.98109819760359418</v>
      </c>
      <c r="I104">
        <v>13.451470554918901</v>
      </c>
      <c r="J104">
        <f>(Table2[[#This Row],[1M Return vs Nifty]]-AVERAGE(Table2[1M Return vs Nifty]))/_xlfn.STDEV.P(Table2[1M Return vs Nifty])</f>
        <v>1.2984947931302744</v>
      </c>
      <c r="K104">
        <v>16.929426009025502</v>
      </c>
      <c r="L104">
        <f>(Table2[[#This Row],[6M Return vs Nifty]]-AVERAGE(Table2[6M Return vs Nifty]))/_xlfn.STDEV.P(Table2[6M Return vs Nifty])</f>
        <v>0.32753734819071273</v>
      </c>
      <c r="M104">
        <v>-0.70088530183657805</v>
      </c>
      <c r="N104">
        <f>(Table2[[#This Row],[1W Return vs Nifty]]-AVERAGE(Table2[1W Return vs Nifty]))/_xlfn.STDEV.P(Table2[1W Return vs Nifty])</f>
        <v>0.19059915374864114</v>
      </c>
      <c r="O104">
        <v>474.35</v>
      </c>
      <c r="P104">
        <v>435.60970719062101</v>
      </c>
      <c r="Q104">
        <v>368.20697670089299</v>
      </c>
      <c r="R104">
        <v>57.483474709870698</v>
      </c>
      <c r="S104" s="2">
        <f>(Table2[[#This Row],[Close Price]]-Table2[[#This Row],[20D EMA]])/Table2[[#This Row],[20D EMA]]</f>
        <v>3.1727627279434921E-2</v>
      </c>
      <c r="T104" s="2">
        <f>(Table2[[#This Row],[Close Price]]-Table2[[#This Row],[50D EMA]])/Table2[[#This Row],[50D EMA]]</f>
        <v>0.12348276891322937</v>
      </c>
      <c r="U104" s="2">
        <f>(Table2[[#This Row],[Close Price]]-Table2[[#This Row],[200D EMA]])/Table2[[#This Row],[200D EMA]]</f>
        <v>0.32914374514298295</v>
      </c>
      <c r="V104">
        <v>0.76010027694475901</v>
      </c>
      <c r="W104">
        <v>480.5</v>
      </c>
      <c r="X104">
        <v>489.9</v>
      </c>
      <c r="Y104">
        <v>485</v>
      </c>
      <c r="Z104">
        <v>507</v>
      </c>
      <c r="AA104">
        <v>469.55</v>
      </c>
      <c r="AB104">
        <v>514</v>
      </c>
      <c r="AC104" s="2">
        <f>(Table2[[#This Row],[Close Price]]/Table2[[#This Row],[Day Low]])-1</f>
        <v>1.8522372528615882E-2</v>
      </c>
      <c r="AD104" s="2">
        <f>(Table2[[#This Row],[Day High]]/Table2[[#This Row],[Close Price]])-1</f>
        <v>1.0216591744993675E-3</v>
      </c>
      <c r="AE104" s="2">
        <f>(Table2[[#This Row],[Close Price]]/Table2[[#This Row],[Current Week Low]])-1</f>
        <v>9.0721649484535316E-3</v>
      </c>
      <c r="AF104" s="2">
        <f>(Table2[[#This Row],[Current Week High]]/Table2[[#This Row],[Close Price]])-1</f>
        <v>3.5962402942378402E-2</v>
      </c>
      <c r="AG104" s="2">
        <f>(Table2[[#This Row],[Close Price]]/Table2[[#This Row],[Current Month Low]])-1</f>
        <v>4.2274518155680951E-2</v>
      </c>
      <c r="AH104" s="2">
        <f>(Table2[[#This Row],[Current Month High]]/Table2[[#This Row],[Close Price]])-1</f>
        <v>5.0265631385369991E-2</v>
      </c>
      <c r="AI104">
        <v>5.6395586432366196</v>
      </c>
      <c r="AJ104">
        <v>146.797781139687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0.11</v>
      </c>
      <c r="AM104" t="s">
        <v>10189</v>
      </c>
      <c r="AN104">
        <v>1.8</v>
      </c>
      <c r="AO104" t="s">
        <v>10189</v>
      </c>
      <c r="AP104">
        <v>0.14821801713826099</v>
      </c>
      <c r="AQ104">
        <f>(Table2[[#This Row],[Sharpe Ratio]]-AVERAGE(Table2[Sharpe Ratio]))/_xlfn.STDEV.P(Table2[Sharpe Ratio])</f>
        <v>1.091928449617152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3.8896579422903739</v>
      </c>
      <c r="AS104">
        <f>_xlfn.RANK.AVG(Table2[[#This Row],[1Y Return vs Nifty Z-Score]],Table2[1Y Return vs Nifty Z-Score])</f>
        <v>96</v>
      </c>
      <c r="AT104">
        <f>_xlfn.RANK.AVG(Table2[[#This Row],[6M Return vs Nifty Z-Score]],Table2[6M Return vs Nifty Z-Score])</f>
        <v>235</v>
      </c>
      <c r="AU104">
        <f>_xlfn.RANK.AVG(Table2[[#This Row],[Sharpe Ratio Z-Score]],Table2[Sharpe Ratio Z-Score])</f>
        <v>104</v>
      </c>
      <c r="AV104">
        <f>(Table2[[#This Row],[Rank 1Y]]+Table2[[#This Row],[Rank 6M]]+Table2[[#This Row],[Rank Sharpe]])/3</f>
        <v>145</v>
      </c>
    </row>
    <row r="105" spans="1:48" x14ac:dyDescent="0.3">
      <c r="A105" t="s">
        <v>1043</v>
      </c>
      <c r="B105" t="s">
        <v>1044</v>
      </c>
      <c r="C105" t="s">
        <v>10154</v>
      </c>
      <c r="D105" t="s">
        <v>257</v>
      </c>
      <c r="E105">
        <v>12090.16425132</v>
      </c>
      <c r="F105">
        <v>1817.1</v>
      </c>
      <c r="G105">
        <v>49.698629410841399</v>
      </c>
      <c r="H105">
        <f>(Table2[[#This Row],[1Y Return vs Nifty]]-AVERAGE(Table2[1Y Return vs Nifty]))/_xlfn.STDEV.P(Table2[1Y Return vs Nifty])</f>
        <v>9.228455588382925E-2</v>
      </c>
      <c r="I105">
        <v>2.6347407976071602</v>
      </c>
      <c r="J105">
        <f>(Table2[[#This Row],[1M Return vs Nifty]]-AVERAGE(Table2[1M Return vs Nifty]))/_xlfn.STDEV.P(Table2[1M Return vs Nifty])</f>
        <v>0.2839240225491288</v>
      </c>
      <c r="K105">
        <v>49.044161025748103</v>
      </c>
      <c r="L105">
        <f>(Table2[[#This Row],[6M Return vs Nifty]]-AVERAGE(Table2[6M Return vs Nifty]))/_xlfn.STDEV.P(Table2[6M Return vs Nifty])</f>
        <v>1.3681052295905678</v>
      </c>
      <c r="M105">
        <v>-2.95599344842572</v>
      </c>
      <c r="N105">
        <f>(Table2[[#This Row],[1W Return vs Nifty]]-AVERAGE(Table2[1W Return vs Nifty]))/_xlfn.STDEV.P(Table2[1W Return vs Nifty])</f>
        <v>-0.3931482160891443</v>
      </c>
      <c r="O105">
        <v>1726.43</v>
      </c>
      <c r="P105">
        <v>1623.2674960111999</v>
      </c>
      <c r="Q105">
        <v>1318.92368896723</v>
      </c>
      <c r="R105">
        <v>66.7100529238635</v>
      </c>
      <c r="S105" s="2">
        <f>(Table2[[#This Row],[Close Price]]-Table2[[#This Row],[20D EMA]])/Table2[[#This Row],[20D EMA]]</f>
        <v>5.2518781531831489E-2</v>
      </c>
      <c r="T105" s="2">
        <f>(Table2[[#This Row],[Close Price]]-Table2[[#This Row],[50D EMA]])/Table2[[#This Row],[50D EMA]]</f>
        <v>0.11940884941335796</v>
      </c>
      <c r="U105" s="2">
        <f>(Table2[[#This Row],[Close Price]]-Table2[[#This Row],[200D EMA]])/Table2[[#This Row],[200D EMA]]</f>
        <v>0.37771427960541215</v>
      </c>
      <c r="V105">
        <v>1.0974949128834799</v>
      </c>
      <c r="W105">
        <v>1771.35</v>
      </c>
      <c r="X105">
        <v>1820.1</v>
      </c>
      <c r="Y105">
        <v>1753.05</v>
      </c>
      <c r="Z105">
        <v>1825</v>
      </c>
      <c r="AA105">
        <v>1610</v>
      </c>
      <c r="AB105">
        <v>1917.85</v>
      </c>
      <c r="AC105" s="2">
        <f>(Table2[[#This Row],[Close Price]]/Table2[[#This Row],[Day Low]])-1</f>
        <v>2.5827758489287866E-2</v>
      </c>
      <c r="AD105" s="2">
        <f>(Table2[[#This Row],[Day High]]/Table2[[#This Row],[Close Price]])-1</f>
        <v>1.6509823344890151E-3</v>
      </c>
      <c r="AE105" s="2">
        <f>(Table2[[#This Row],[Close Price]]/Table2[[#This Row],[Current Week Low]])-1</f>
        <v>3.6536322409514765E-2</v>
      </c>
      <c r="AF105" s="2">
        <f>(Table2[[#This Row],[Current Week High]]/Table2[[#This Row],[Close Price]])-1</f>
        <v>4.3475868141544805E-3</v>
      </c>
      <c r="AG105" s="2">
        <f>(Table2[[#This Row],[Close Price]]/Table2[[#This Row],[Current Month Low]])-1</f>
        <v>0.12863354037267083</v>
      </c>
      <c r="AH105" s="2">
        <f>(Table2[[#This Row],[Current Month High]]/Table2[[#This Row],[Close Price]])-1</f>
        <v>5.544549006658972E-2</v>
      </c>
      <c r="AI105">
        <v>5.5445490066589702</v>
      </c>
      <c r="AJ105">
        <v>115.88451942497301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0.13</v>
      </c>
      <c r="AM105" t="s">
        <v>10189</v>
      </c>
      <c r="AN105">
        <v>11.23</v>
      </c>
      <c r="AO105" t="s">
        <v>10189</v>
      </c>
      <c r="AP105">
        <v>0.13953767741982301</v>
      </c>
      <c r="AQ105">
        <f>(Table2[[#This Row],[Sharpe Ratio]]-AVERAGE(Table2[Sharpe Ratio]))/_xlfn.STDEV.P(Table2[Sharpe Ratio])</f>
        <v>0.99247899599828293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2.3436445879326642</v>
      </c>
      <c r="AS105">
        <f>_xlfn.RANK.AVG(Table2[[#This Row],[1Y Return vs Nifty Z-Score]],Table2[1Y Return vs Nifty Z-Score])</f>
        <v>255</v>
      </c>
      <c r="AT105">
        <f>_xlfn.RANK.AVG(Table2[[#This Row],[6M Return vs Nifty Z-Score]],Table2[6M Return vs Nifty Z-Score])</f>
        <v>63</v>
      </c>
      <c r="AU105">
        <f>_xlfn.RANK.AVG(Table2[[#This Row],[Sharpe Ratio Z-Score]],Table2[Sharpe Ratio Z-Score])</f>
        <v>120</v>
      </c>
      <c r="AV105">
        <f>(Table2[[#This Row],[Rank 1Y]]+Table2[[#This Row],[Rank 6M]]+Table2[[#This Row],[Rank Sharpe]])/3</f>
        <v>146</v>
      </c>
    </row>
    <row r="106" spans="1:48" x14ac:dyDescent="0.3">
      <c r="A106" t="s">
        <v>551</v>
      </c>
      <c r="B106" t="s">
        <v>552</v>
      </c>
      <c r="C106" t="s">
        <v>10145</v>
      </c>
      <c r="D106" t="s">
        <v>553</v>
      </c>
      <c r="E106">
        <v>35702.46523912</v>
      </c>
      <c r="F106">
        <v>983.9</v>
      </c>
      <c r="G106">
        <v>65.469850827566106</v>
      </c>
      <c r="H106">
        <f>(Table2[[#This Row],[1Y Return vs Nifty]]-AVERAGE(Table2[1Y Return vs Nifty]))/_xlfn.STDEV.P(Table2[1Y Return vs Nifty])</f>
        <v>0.294380431845846</v>
      </c>
      <c r="I106">
        <v>15.8414794956965</v>
      </c>
      <c r="J106">
        <f>(Table2[[#This Row],[1M Return vs Nifty]]-AVERAGE(Table2[1M Return vs Nifty]))/_xlfn.STDEV.P(Table2[1M Return vs Nifty])</f>
        <v>1.5226691292877854</v>
      </c>
      <c r="K106">
        <v>37.449524566476299</v>
      </c>
      <c r="L106">
        <f>(Table2[[#This Row],[6M Return vs Nifty]]-AVERAGE(Table2[6M Return vs Nifty]))/_xlfn.STDEV.P(Table2[6M Return vs Nifty])</f>
        <v>0.99242078786176147</v>
      </c>
      <c r="M106">
        <v>-4.71683839684448</v>
      </c>
      <c r="N106">
        <f>(Table2[[#This Row],[1W Return vs Nifty]]-AVERAGE(Table2[1W Return vs Nifty]))/_xlfn.STDEV.P(Table2[1W Return vs Nifty])</f>
        <v>-0.84895278975727939</v>
      </c>
      <c r="O106">
        <v>937.32</v>
      </c>
      <c r="P106">
        <v>868.96988937876404</v>
      </c>
      <c r="Q106">
        <v>719.15563172634404</v>
      </c>
      <c r="R106">
        <v>59.851653079673397</v>
      </c>
      <c r="S106" s="2">
        <f>(Table2[[#This Row],[Close Price]]-Table2[[#This Row],[20D EMA]])/Table2[[#This Row],[20D EMA]]</f>
        <v>4.9694874749285113E-2</v>
      </c>
      <c r="T106" s="2">
        <f>(Table2[[#This Row],[Close Price]]-Table2[[#This Row],[50D EMA]])/Table2[[#This Row],[50D EMA]]</f>
        <v>0.13226017613038435</v>
      </c>
      <c r="U106" s="2">
        <f>(Table2[[#This Row],[Close Price]]-Table2[[#This Row],[200D EMA]])/Table2[[#This Row],[200D EMA]]</f>
        <v>0.36813223257131844</v>
      </c>
      <c r="V106">
        <v>0.717883443844191</v>
      </c>
      <c r="W106">
        <v>970.05</v>
      </c>
      <c r="X106">
        <v>984.15</v>
      </c>
      <c r="Y106">
        <v>926.3</v>
      </c>
      <c r="Z106">
        <v>1015</v>
      </c>
      <c r="AA106">
        <v>920.2</v>
      </c>
      <c r="AB106">
        <v>1034.95</v>
      </c>
      <c r="AC106" s="2">
        <f>(Table2[[#This Row],[Close Price]]/Table2[[#This Row],[Day Low]])-1</f>
        <v>1.4277614555950668E-2</v>
      </c>
      <c r="AD106" s="2">
        <f>(Table2[[#This Row],[Day High]]/Table2[[#This Row],[Close Price]])-1</f>
        <v>2.5409086289251981E-4</v>
      </c>
      <c r="AE106" s="2">
        <f>(Table2[[#This Row],[Close Price]]/Table2[[#This Row],[Current Week Low]])-1</f>
        <v>6.2182878117240659E-2</v>
      </c>
      <c r="AF106" s="2">
        <f>(Table2[[#This Row],[Current Week High]]/Table2[[#This Row],[Close Price]])-1</f>
        <v>3.1608903343835815E-2</v>
      </c>
      <c r="AG106" s="2">
        <f>(Table2[[#This Row],[Close Price]]/Table2[[#This Row],[Current Month Low]])-1</f>
        <v>6.9224081721364739E-2</v>
      </c>
      <c r="AH106" s="2">
        <f>(Table2[[#This Row],[Current Month High]]/Table2[[#This Row],[Close Price]])-1</f>
        <v>5.1885354202662937E-2</v>
      </c>
      <c r="AI106">
        <v>8.2427075922349697</v>
      </c>
      <c r="AJ106">
        <v>107.136842105263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0.14000000000000001</v>
      </c>
      <c r="AM106" t="s">
        <v>10189</v>
      </c>
      <c r="AN106">
        <v>1.1200000000000001</v>
      </c>
      <c r="AO106" t="s">
        <v>10189</v>
      </c>
      <c r="AP106">
        <v>0.13046207230342999</v>
      </c>
      <c r="AQ106">
        <f>(Table2[[#This Row],[Sharpe Ratio]]-AVERAGE(Table2[Sharpe Ratio]))/_xlfn.STDEV.P(Table2[Sharpe Ratio])</f>
        <v>0.88850104129119312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2.8490186005293068</v>
      </c>
      <c r="AS106">
        <f>_xlfn.RANK.AVG(Table2[[#This Row],[1Y Return vs Nifty Z-Score]],Table2[1Y Return vs Nifty Z-Score])</f>
        <v>200</v>
      </c>
      <c r="AT106">
        <f>_xlfn.RANK.AVG(Table2[[#This Row],[6M Return vs Nifty Z-Score]],Table2[6M Return vs Nifty Z-Score])</f>
        <v>95</v>
      </c>
      <c r="AU106">
        <f>_xlfn.RANK.AVG(Table2[[#This Row],[Sharpe Ratio Z-Score]],Table2[Sharpe Ratio Z-Score])</f>
        <v>145</v>
      </c>
      <c r="AV106">
        <f>(Table2[[#This Row],[Rank 1Y]]+Table2[[#This Row],[Rank 6M]]+Table2[[#This Row],[Rank Sharpe]])/3</f>
        <v>146.66666666666666</v>
      </c>
    </row>
    <row r="107" spans="1:48" x14ac:dyDescent="0.3">
      <c r="A107" t="s">
        <v>1615</v>
      </c>
      <c r="B107" t="s">
        <v>1616</v>
      </c>
      <c r="C107" t="s">
        <v>10154</v>
      </c>
      <c r="D107" t="s">
        <v>80</v>
      </c>
      <c r="E107">
        <v>5285.2882667200001</v>
      </c>
      <c r="F107">
        <v>1355.2</v>
      </c>
      <c r="G107">
        <v>75.385198292690703</v>
      </c>
      <c r="H107">
        <f>(Table2[[#This Row],[1Y Return vs Nifty]]-AVERAGE(Table2[1Y Return vs Nifty]))/_xlfn.STDEV.P(Table2[1Y Return vs Nifty])</f>
        <v>0.42143785996026711</v>
      </c>
      <c r="I107">
        <v>4.3870721957193997</v>
      </c>
      <c r="J107">
        <f>(Table2[[#This Row],[1M Return vs Nifty]]-AVERAGE(Table2[1M Return vs Nifty]))/_xlfn.STDEV.P(Table2[1M Return vs Nifty])</f>
        <v>0.44828647375065711</v>
      </c>
      <c r="K107">
        <v>66.987418466505503</v>
      </c>
      <c r="L107">
        <f>(Table2[[#This Row],[6M Return vs Nifty]]-AVERAGE(Table2[6M Return vs Nifty]))/_xlfn.STDEV.P(Table2[6M Return vs Nifty])</f>
        <v>1.949494967691124</v>
      </c>
      <c r="M107">
        <v>-6.3568909426983202</v>
      </c>
      <c r="N107">
        <f>(Table2[[#This Row],[1W Return vs Nifty]]-AVERAGE(Table2[1W Return vs Nifty]))/_xlfn.STDEV.P(Table2[1W Return vs Nifty])</f>
        <v>-1.2734895737186065</v>
      </c>
      <c r="O107">
        <v>1380.97</v>
      </c>
      <c r="P107">
        <v>1181.65711426843</v>
      </c>
      <c r="Q107">
        <v>873.28423902331099</v>
      </c>
      <c r="R107">
        <v>38.0688848423449</v>
      </c>
      <c r="S107" s="2">
        <f>(Table2[[#This Row],[Close Price]]-Table2[[#This Row],[20D EMA]])/Table2[[#This Row],[20D EMA]]</f>
        <v>-1.8660796396735613E-2</v>
      </c>
      <c r="T107" s="2">
        <f>(Table2[[#This Row],[Close Price]]-Table2[[#This Row],[50D EMA]])/Table2[[#This Row],[50D EMA]]</f>
        <v>0.14686399602393238</v>
      </c>
      <c r="U107" s="2">
        <f>(Table2[[#This Row],[Close Price]]-Table2[[#This Row],[200D EMA]])/Table2[[#This Row],[200D EMA]]</f>
        <v>0.55184296182382497</v>
      </c>
      <c r="V107">
        <v>0.49019965145085598</v>
      </c>
      <c r="W107">
        <v>1300</v>
      </c>
      <c r="X107">
        <v>1355</v>
      </c>
      <c r="Y107">
        <v>1329</v>
      </c>
      <c r="Z107">
        <v>1473</v>
      </c>
      <c r="AA107">
        <v>1329</v>
      </c>
      <c r="AB107">
        <v>1592.7</v>
      </c>
      <c r="AC107" s="2">
        <f>(Table2[[#This Row],[Close Price]]/Table2[[#This Row],[Day Low]])-1</f>
        <v>4.246153846153855E-2</v>
      </c>
      <c r="AD107" s="2">
        <f>(Table2[[#This Row],[Day High]]/Table2[[#This Row],[Close Price]])-1</f>
        <v>-1.4757969303424989E-4</v>
      </c>
      <c r="AE107" s="2">
        <f>(Table2[[#This Row],[Close Price]]/Table2[[#This Row],[Current Week Low]])-1</f>
        <v>1.9714070729872191E-2</v>
      </c>
      <c r="AF107" s="2">
        <f>(Table2[[#This Row],[Current Week High]]/Table2[[#This Row],[Close Price]])-1</f>
        <v>8.6924439197166414E-2</v>
      </c>
      <c r="AG107" s="2">
        <f>(Table2[[#This Row],[Close Price]]/Table2[[#This Row],[Current Month Low]])-1</f>
        <v>1.9714070729872191E-2</v>
      </c>
      <c r="AH107" s="2">
        <f>(Table2[[#This Row],[Current Month High]]/Table2[[#This Row],[Close Price]])-1</f>
        <v>0.17525088547815826</v>
      </c>
      <c r="AI107">
        <v>17.525088547815798</v>
      </c>
      <c r="AJ107">
        <v>124.20382165605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</v>
      </c>
      <c r="AM107">
        <v>0</v>
      </c>
      <c r="AN107">
        <v>-5.55</v>
      </c>
      <c r="AO107" t="s">
        <v>10190</v>
      </c>
      <c r="AP107">
        <v>8.6075595751492998E-2</v>
      </c>
      <c r="AQ107">
        <f>(Table2[[#This Row],[Sharpe Ratio]]-AVERAGE(Table2[Sharpe Ratio]))/_xlfn.STDEV.P(Table2[Sharpe Ratio])</f>
        <v>0.37997130808494434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1.9257010357683857</v>
      </c>
      <c r="AS107">
        <f>_xlfn.RANK.AVG(Table2[[#This Row],[1Y Return vs Nifty Z-Score]],Table2[1Y Return vs Nifty Z-Score])</f>
        <v>170</v>
      </c>
      <c r="AT107">
        <f>_xlfn.RANK.AVG(Table2[[#This Row],[6M Return vs Nifty Z-Score]],Table2[6M Return vs Nifty Z-Score])</f>
        <v>35</v>
      </c>
      <c r="AU107">
        <f>_xlfn.RANK.AVG(Table2[[#This Row],[Sharpe Ratio Z-Score]],Table2[Sharpe Ratio Z-Score])</f>
        <v>235</v>
      </c>
      <c r="AV107">
        <f>(Table2[[#This Row],[Rank 1Y]]+Table2[[#This Row],[Rank 6M]]+Table2[[#This Row],[Rank Sharpe]])/3</f>
        <v>146.66666666666666</v>
      </c>
    </row>
    <row r="108" spans="1:48" x14ac:dyDescent="0.3">
      <c r="A108" t="s">
        <v>90</v>
      </c>
      <c r="B108" t="s">
        <v>91</v>
      </c>
      <c r="C108" t="s">
        <v>10143</v>
      </c>
      <c r="D108" t="s">
        <v>92</v>
      </c>
      <c r="E108">
        <v>311371.84872167499</v>
      </c>
      <c r="F108">
        <v>505.25</v>
      </c>
      <c r="G108">
        <v>95.7794670506225</v>
      </c>
      <c r="H108">
        <f>(Table2[[#This Row],[1Y Return vs Nifty]]-AVERAGE(Table2[1Y Return vs Nifty]))/_xlfn.STDEV.P(Table2[1Y Return vs Nifty])</f>
        <v>0.68277447431204086</v>
      </c>
      <c r="I108">
        <v>-0.651812938248572</v>
      </c>
      <c r="J108">
        <f>(Table2[[#This Row],[1M Return vs Nifty]]-AVERAGE(Table2[1M Return vs Nifty]))/_xlfn.STDEV.P(Table2[1M Return vs Nifty])</f>
        <v>-2.4343025917116266E-2</v>
      </c>
      <c r="K108">
        <v>18.9445146721628</v>
      </c>
      <c r="L108">
        <f>(Table2[[#This Row],[6M Return vs Nifty]]-AVERAGE(Table2[6M Return vs Nifty]))/_xlfn.STDEV.P(Table2[6M Return vs Nifty])</f>
        <v>0.39282938749733609</v>
      </c>
      <c r="M108">
        <v>1.8983850928914301</v>
      </c>
      <c r="N108">
        <f>(Table2[[#This Row],[1W Return vs Nifty]]-AVERAGE(Table2[1W Return vs Nifty]))/_xlfn.STDEV.P(Table2[1W Return vs Nifty])</f>
        <v>0.86343484844232765</v>
      </c>
      <c r="O108">
        <v>490.81</v>
      </c>
      <c r="P108">
        <v>479.34079441673202</v>
      </c>
      <c r="Q108">
        <v>413.91308966035399</v>
      </c>
      <c r="R108">
        <v>65.209853462904803</v>
      </c>
      <c r="S108" s="2">
        <f>(Table2[[#This Row],[Close Price]]-Table2[[#This Row],[20D EMA]])/Table2[[#This Row],[20D EMA]]</f>
        <v>2.9420753448381243E-2</v>
      </c>
      <c r="T108" s="2">
        <f>(Table2[[#This Row],[Close Price]]-Table2[[#This Row],[50D EMA]])/Table2[[#This Row],[50D EMA]]</f>
        <v>5.4051743321355795E-2</v>
      </c>
      <c r="U108" s="2">
        <f>(Table2[[#This Row],[Close Price]]-Table2[[#This Row],[200D EMA]])/Table2[[#This Row],[200D EMA]]</f>
        <v>0.22066688061156664</v>
      </c>
      <c r="V108">
        <v>0.81263526206297598</v>
      </c>
      <c r="W108">
        <v>497</v>
      </c>
      <c r="X108">
        <v>506.4</v>
      </c>
      <c r="Y108">
        <v>492.55</v>
      </c>
      <c r="Z108">
        <v>518.4</v>
      </c>
      <c r="AA108">
        <v>471.25</v>
      </c>
      <c r="AB108">
        <v>518.4</v>
      </c>
      <c r="AC108" s="2">
        <f>(Table2[[#This Row],[Close Price]]/Table2[[#This Row],[Day Low]])-1</f>
        <v>1.6599597585513104E-2</v>
      </c>
      <c r="AD108" s="2">
        <f>(Table2[[#This Row],[Day High]]/Table2[[#This Row],[Close Price]])-1</f>
        <v>2.2761009401286447E-3</v>
      </c>
      <c r="AE108" s="2">
        <f>(Table2[[#This Row],[Close Price]]/Table2[[#This Row],[Current Week Low]])-1</f>
        <v>2.578418434676677E-2</v>
      </c>
      <c r="AF108" s="2">
        <f>(Table2[[#This Row],[Current Week High]]/Table2[[#This Row],[Close Price]])-1</f>
        <v>2.6026719445818802E-2</v>
      </c>
      <c r="AG108" s="2">
        <f>(Table2[[#This Row],[Close Price]]/Table2[[#This Row],[Current Month Low]])-1</f>
        <v>7.2148541114058329E-2</v>
      </c>
      <c r="AH108" s="2">
        <f>(Table2[[#This Row],[Current Month High]]/Table2[[#This Row],[Close Price]])-1</f>
        <v>2.6026719445818802E-2</v>
      </c>
      <c r="AI108">
        <v>4.3839683325086396</v>
      </c>
      <c r="AJ108">
        <v>122.724267136874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7.0000000000000007E-2</v>
      </c>
      <c r="AM108" t="s">
        <v>10189</v>
      </c>
      <c r="AN108">
        <v>6.41</v>
      </c>
      <c r="AO108" t="s">
        <v>10189</v>
      </c>
      <c r="AP108">
        <v>0.144327009015915</v>
      </c>
      <c r="AQ108">
        <f>(Table2[[#This Row],[Sharpe Ratio]]-AVERAGE(Table2[Sharpe Ratio]))/_xlfn.STDEV.P(Table2[Sharpe Ratio])</f>
        <v>1.0473497068092008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2.9620453911437892</v>
      </c>
      <c r="AS108">
        <f>_xlfn.RANK.AVG(Table2[[#This Row],[1Y Return vs Nifty Z-Score]],Table2[1Y Return vs Nifty Z-Score])</f>
        <v>120</v>
      </c>
      <c r="AT108">
        <f>_xlfn.RANK.AVG(Table2[[#This Row],[6M Return vs Nifty Z-Score]],Table2[6M Return vs Nifty Z-Score])</f>
        <v>211</v>
      </c>
      <c r="AU108">
        <f>_xlfn.RANK.AVG(Table2[[#This Row],[Sharpe Ratio Z-Score]],Table2[Sharpe Ratio Z-Score])</f>
        <v>112</v>
      </c>
      <c r="AV108">
        <f>(Table2[[#This Row],[Rank 1Y]]+Table2[[#This Row],[Rank 6M]]+Table2[[#This Row],[Rank Sharpe]])/3</f>
        <v>147.66666666666666</v>
      </c>
    </row>
    <row r="109" spans="1:48" x14ac:dyDescent="0.3">
      <c r="A109" t="s">
        <v>230</v>
      </c>
      <c r="B109" t="s">
        <v>231</v>
      </c>
      <c r="C109" t="s">
        <v>10146</v>
      </c>
      <c r="D109" t="s">
        <v>232</v>
      </c>
      <c r="E109">
        <v>112863.842440964</v>
      </c>
      <c r="F109">
        <v>418.95</v>
      </c>
      <c r="G109">
        <v>121.735356725022</v>
      </c>
      <c r="H109">
        <f>(Table2[[#This Row],[1Y Return vs Nifty]]-AVERAGE(Table2[1Y Return vs Nifty]))/_xlfn.STDEV.P(Table2[1Y Return vs Nifty])</f>
        <v>1.0153789138488873</v>
      </c>
      <c r="I109">
        <v>14.227448776769499</v>
      </c>
      <c r="J109">
        <f>(Table2[[#This Row],[1M Return vs Nifty]]-AVERAGE(Table2[1M Return vs Nifty]))/_xlfn.STDEV.P(Table2[1M Return vs Nifty])</f>
        <v>1.3712787897873946</v>
      </c>
      <c r="K109">
        <v>78.447556509315504</v>
      </c>
      <c r="L109">
        <f>(Table2[[#This Row],[6M Return vs Nifty]]-AVERAGE(Table2[6M Return vs Nifty]))/_xlfn.STDEV.P(Table2[6M Return vs Nifty])</f>
        <v>2.3208214493683705</v>
      </c>
      <c r="M109">
        <v>3.9839549776616998</v>
      </c>
      <c r="N109">
        <f>(Table2[[#This Row],[1W Return vs Nifty]]-AVERAGE(Table2[1W Return vs Nifty]))/_xlfn.STDEV.P(Table2[1W Return vs Nifty])</f>
        <v>1.4032962899829158</v>
      </c>
      <c r="O109">
        <v>383.39</v>
      </c>
      <c r="P109">
        <v>359.35159487085298</v>
      </c>
      <c r="Q109">
        <v>282.97584307057701</v>
      </c>
      <c r="R109">
        <v>78.809190879991604</v>
      </c>
      <c r="S109" s="2">
        <f>(Table2[[#This Row],[Close Price]]-Table2[[#This Row],[20D EMA]])/Table2[[#This Row],[20D EMA]]</f>
        <v>9.2751506299068837E-2</v>
      </c>
      <c r="T109" s="2">
        <f>(Table2[[#This Row],[Close Price]]-Table2[[#This Row],[50D EMA]])/Table2[[#This Row],[50D EMA]]</f>
        <v>0.16584984171439679</v>
      </c>
      <c r="U109" s="2">
        <f>(Table2[[#This Row],[Close Price]]-Table2[[#This Row],[200D EMA]])/Table2[[#This Row],[200D EMA]]</f>
        <v>0.48051506960440316</v>
      </c>
      <c r="V109">
        <v>0.54552355253912199</v>
      </c>
      <c r="W109">
        <v>414.2</v>
      </c>
      <c r="X109">
        <v>424.7</v>
      </c>
      <c r="Y109">
        <v>388</v>
      </c>
      <c r="Z109">
        <v>423.2</v>
      </c>
      <c r="AA109">
        <v>372.75</v>
      </c>
      <c r="AB109">
        <v>423.2</v>
      </c>
      <c r="AC109" s="2">
        <f>(Table2[[#This Row],[Close Price]]/Table2[[#This Row],[Day Low]])-1</f>
        <v>1.1467889908256979E-2</v>
      </c>
      <c r="AD109" s="2">
        <f>(Table2[[#This Row],[Day High]]/Table2[[#This Row],[Close Price]])-1</f>
        <v>1.3724788160878409E-2</v>
      </c>
      <c r="AE109" s="2">
        <f>(Table2[[#This Row],[Close Price]]/Table2[[#This Row],[Current Week Low]])-1</f>
        <v>7.9768041237113341E-2</v>
      </c>
      <c r="AF109" s="2">
        <f>(Table2[[#This Row],[Current Week High]]/Table2[[#This Row],[Close Price]])-1</f>
        <v>1.014440864064925E-2</v>
      </c>
      <c r="AG109" s="2">
        <f>(Table2[[#This Row],[Close Price]]/Table2[[#This Row],[Current Month Low]])-1</f>
        <v>0.12394366197183104</v>
      </c>
      <c r="AH109" s="2">
        <f>(Table2[[#This Row],[Current Month High]]/Table2[[#This Row],[Close Price]])-1</f>
        <v>1.014440864064925E-2</v>
      </c>
      <c r="AI109">
        <v>1.0144408640649201</v>
      </c>
      <c r="AJ109">
        <v>166.25357483317401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0.08</v>
      </c>
      <c r="AM109" t="s">
        <v>10189</v>
      </c>
      <c r="AN109">
        <v>7.52</v>
      </c>
      <c r="AO109" t="s">
        <v>10189</v>
      </c>
      <c r="AP109">
        <v>5.3561856117502998E-2</v>
      </c>
      <c r="AQ109">
        <f>(Table2[[#This Row],[Sharpe Ratio]]-AVERAGE(Table2[Sharpe Ratio]))/_xlfn.STDEV.P(Table2[Sharpe Ratio])</f>
        <v>7.4658824230637135E-3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6.118241325410632</v>
      </c>
      <c r="AS109">
        <f>_xlfn.RANK.AVG(Table2[[#This Row],[1Y Return vs Nifty Z-Score]],Table2[1Y Return vs Nifty Z-Score])</f>
        <v>89</v>
      </c>
      <c r="AT109">
        <f>_xlfn.RANK.AVG(Table2[[#This Row],[6M Return vs Nifty Z-Score]],Table2[6M Return vs Nifty Z-Score])</f>
        <v>18</v>
      </c>
      <c r="AU109">
        <f>_xlfn.RANK.AVG(Table2[[#This Row],[Sharpe Ratio Z-Score]],Table2[Sharpe Ratio Z-Score])</f>
        <v>338</v>
      </c>
      <c r="AV109">
        <f>(Table2[[#This Row],[Rank 1Y]]+Table2[[#This Row],[Rank 6M]]+Table2[[#This Row],[Rank Sharpe]])/3</f>
        <v>148.33333333333334</v>
      </c>
    </row>
    <row r="110" spans="1:48" x14ac:dyDescent="0.3">
      <c r="A110" t="s">
        <v>1029</v>
      </c>
      <c r="B110" t="s">
        <v>1030</v>
      </c>
      <c r="C110" t="s">
        <v>10150</v>
      </c>
      <c r="D110" t="s">
        <v>62</v>
      </c>
      <c r="E110">
        <v>12413.20374112</v>
      </c>
      <c r="F110">
        <v>809.2</v>
      </c>
      <c r="G110">
        <v>213.922041352636</v>
      </c>
      <c r="H110">
        <f>(Table2[[#This Row],[1Y Return vs Nifty]]-AVERAGE(Table2[1Y Return vs Nifty]))/_xlfn.STDEV.P(Table2[1Y Return vs Nifty])</f>
        <v>2.1966792259537531</v>
      </c>
      <c r="I110">
        <v>42.6786548371809</v>
      </c>
      <c r="J110">
        <f>(Table2[[#This Row],[1M Return vs Nifty]]-AVERAGE(Table2[1M Return vs Nifty]))/_xlfn.STDEV.P(Table2[1M Return vs Nifty])</f>
        <v>4.0399007027239069</v>
      </c>
      <c r="K110">
        <v>61.667267274033399</v>
      </c>
      <c r="L110">
        <f>(Table2[[#This Row],[6M Return vs Nifty]]-AVERAGE(Table2[6M Return vs Nifty]))/_xlfn.STDEV.P(Table2[6M Return vs Nifty])</f>
        <v>1.7771137086773117</v>
      </c>
      <c r="M110">
        <v>-5.5456088828786401</v>
      </c>
      <c r="N110">
        <f>(Table2[[#This Row],[1W Return vs Nifty]]-AVERAGE(Table2[1W Return vs Nifty]))/_xlfn.STDEV.P(Table2[1W Return vs Nifty])</f>
        <v>-1.0634846702586034</v>
      </c>
      <c r="O110">
        <v>786.41</v>
      </c>
      <c r="P110">
        <v>687.68719398119094</v>
      </c>
      <c r="Q110">
        <v>511.72258422723201</v>
      </c>
      <c r="R110">
        <v>47.785387173206999</v>
      </c>
      <c r="S110" s="2">
        <f>(Table2[[#This Row],[Close Price]]-Table2[[#This Row],[20D EMA]])/Table2[[#This Row],[20D EMA]]</f>
        <v>2.8979794254905301E-2</v>
      </c>
      <c r="T110" s="2">
        <f>(Table2[[#This Row],[Close Price]]-Table2[[#This Row],[50D EMA]])/Table2[[#This Row],[50D EMA]]</f>
        <v>0.1766977880093149</v>
      </c>
      <c r="U110" s="2">
        <f>(Table2[[#This Row],[Close Price]]-Table2[[#This Row],[200D EMA]])/Table2[[#This Row],[200D EMA]]</f>
        <v>0.581325555959188</v>
      </c>
      <c r="V110">
        <v>1.4122011860905399</v>
      </c>
      <c r="W110">
        <v>782.05</v>
      </c>
      <c r="X110">
        <v>813.8</v>
      </c>
      <c r="Y110">
        <v>807</v>
      </c>
      <c r="Z110">
        <v>868</v>
      </c>
      <c r="AA110">
        <v>730.5</v>
      </c>
      <c r="AB110">
        <v>995</v>
      </c>
      <c r="AC110" s="2">
        <f>(Table2[[#This Row],[Close Price]]/Table2[[#This Row],[Day Low]])-1</f>
        <v>3.4716450354836725E-2</v>
      </c>
      <c r="AD110" s="2">
        <f>(Table2[[#This Row],[Day High]]/Table2[[#This Row],[Close Price]])-1</f>
        <v>5.6846267918930771E-3</v>
      </c>
      <c r="AE110" s="2">
        <f>(Table2[[#This Row],[Close Price]]/Table2[[#This Row],[Current Week Low]])-1</f>
        <v>2.7261462205701026E-3</v>
      </c>
      <c r="AF110" s="2">
        <f>(Table2[[#This Row],[Current Week High]]/Table2[[#This Row],[Close Price]])-1</f>
        <v>7.2664359861591699E-2</v>
      </c>
      <c r="AG110" s="2">
        <f>(Table2[[#This Row],[Close Price]]/Table2[[#This Row],[Current Month Low]])-1</f>
        <v>0.10773442847364834</v>
      </c>
      <c r="AH110" s="2">
        <f>(Table2[[#This Row],[Current Month High]]/Table2[[#This Row],[Close Price]])-1</f>
        <v>0.22960949085516558</v>
      </c>
      <c r="AI110">
        <v>22.9609490855165</v>
      </c>
      <c r="AJ110">
        <v>279.460726846424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0.28999999999999998</v>
      </c>
      <c r="AM110" t="s">
        <v>10189</v>
      </c>
      <c r="AN110">
        <v>-1.78</v>
      </c>
      <c r="AO110" t="s">
        <v>10190</v>
      </c>
      <c r="AP110">
        <v>3.7703924929488E-2</v>
      </c>
      <c r="AQ110">
        <f>(Table2[[#This Row],[Sharpe Ratio]]-AVERAGE(Table2[Sharpe Ratio]))/_xlfn.STDEV.P(Table2[Sharpe Ratio])</f>
        <v>-0.17421624561898297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6.7759927214773858</v>
      </c>
      <c r="AS110">
        <f>_xlfn.RANK.AVG(Table2[[#This Row],[1Y Return vs Nifty Z-Score]],Table2[1Y Return vs Nifty Z-Score])</f>
        <v>22</v>
      </c>
      <c r="AT110">
        <f>_xlfn.RANK.AVG(Table2[[#This Row],[6M Return vs Nifty Z-Score]],Table2[6M Return vs Nifty Z-Score])</f>
        <v>40</v>
      </c>
      <c r="AU110">
        <f>_xlfn.RANK.AVG(Table2[[#This Row],[Sharpe Ratio Z-Score]],Table2[Sharpe Ratio Z-Score])</f>
        <v>386</v>
      </c>
      <c r="AV110">
        <f>(Table2[[#This Row],[Rank 1Y]]+Table2[[#This Row],[Rank 6M]]+Table2[[#This Row],[Rank Sharpe]])/3</f>
        <v>149.33333333333334</v>
      </c>
    </row>
    <row r="111" spans="1:48" x14ac:dyDescent="0.3">
      <c r="A111" t="s">
        <v>1164</v>
      </c>
      <c r="B111" t="s">
        <v>1165</v>
      </c>
      <c r="C111" t="s">
        <v>10147</v>
      </c>
      <c r="D111" t="s">
        <v>410</v>
      </c>
      <c r="E111">
        <v>10150.20355312</v>
      </c>
      <c r="F111">
        <v>292.3</v>
      </c>
      <c r="G111">
        <v>72.657997541772403</v>
      </c>
      <c r="H111">
        <f>(Table2[[#This Row],[1Y Return vs Nifty]]-AVERAGE(Table2[1Y Return vs Nifty]))/_xlfn.STDEV.P(Table2[1Y Return vs Nifty])</f>
        <v>0.38649091386662937</v>
      </c>
      <c r="I111">
        <v>4.8368449481711098</v>
      </c>
      <c r="J111">
        <f>(Table2[[#This Row],[1M Return vs Nifty]]-AVERAGE(Table2[1M Return vs Nifty]))/_xlfn.STDEV.P(Table2[1M Return vs Nifty])</f>
        <v>0.49047355785829821</v>
      </c>
      <c r="K111">
        <v>30.6674265740075</v>
      </c>
      <c r="L111">
        <f>(Table2[[#This Row],[6M Return vs Nifty]]-AVERAGE(Table2[6M Return vs Nifty]))/_xlfn.STDEV.P(Table2[6M Return vs Nifty])</f>
        <v>0.77267015514457837</v>
      </c>
      <c r="M111">
        <v>4.8393821767651</v>
      </c>
      <c r="N111">
        <f>(Table2[[#This Row],[1W Return vs Nifty]]-AVERAGE(Table2[1W Return vs Nifty]))/_xlfn.STDEV.P(Table2[1W Return vs Nifty])</f>
        <v>1.6247284099101071</v>
      </c>
      <c r="O111">
        <v>269.7</v>
      </c>
      <c r="P111">
        <v>248.58462351537301</v>
      </c>
      <c r="Q111">
        <v>207.108106781195</v>
      </c>
      <c r="R111">
        <v>82.525457677575304</v>
      </c>
      <c r="S111" s="2">
        <f>(Table2[[#This Row],[Close Price]]-Table2[[#This Row],[20D EMA]])/Table2[[#This Row],[20D EMA]]</f>
        <v>8.3796811271783553E-2</v>
      </c>
      <c r="T111" s="2">
        <f>(Table2[[#This Row],[Close Price]]-Table2[[#This Row],[50D EMA]])/Table2[[#This Row],[50D EMA]]</f>
        <v>0.17585712207948995</v>
      </c>
      <c r="U111" s="2">
        <f>(Table2[[#This Row],[Close Price]]-Table2[[#This Row],[200D EMA]])/Table2[[#This Row],[200D EMA]]</f>
        <v>0.41134021522782932</v>
      </c>
      <c r="V111">
        <v>1.8898167995328099</v>
      </c>
      <c r="W111">
        <v>283.89999999999998</v>
      </c>
      <c r="X111">
        <v>293.39999999999998</v>
      </c>
      <c r="Y111">
        <v>283.95</v>
      </c>
      <c r="Z111">
        <v>298</v>
      </c>
      <c r="AA111">
        <v>244.85</v>
      </c>
      <c r="AB111">
        <v>298</v>
      </c>
      <c r="AC111" s="2">
        <f>(Table2[[#This Row],[Close Price]]/Table2[[#This Row],[Day Low]])-1</f>
        <v>2.9587883057414777E-2</v>
      </c>
      <c r="AD111" s="2">
        <f>(Table2[[#This Row],[Day High]]/Table2[[#This Row],[Close Price]])-1</f>
        <v>3.7632569278138739E-3</v>
      </c>
      <c r="AE111" s="2">
        <f>(Table2[[#This Row],[Close Price]]/Table2[[#This Row],[Current Week Low]])-1</f>
        <v>2.9406585666490681E-2</v>
      </c>
      <c r="AF111" s="2">
        <f>(Table2[[#This Row],[Current Week High]]/Table2[[#This Row],[Close Price]])-1</f>
        <v>1.9500513171399225E-2</v>
      </c>
      <c r="AG111" s="2">
        <f>(Table2[[#This Row],[Close Price]]/Table2[[#This Row],[Current Month Low]])-1</f>
        <v>0.19379211762303461</v>
      </c>
      <c r="AH111" s="2">
        <f>(Table2[[#This Row],[Current Month High]]/Table2[[#This Row],[Close Price]])-1</f>
        <v>1.9500513171399225E-2</v>
      </c>
      <c r="AI111">
        <v>1.9500513171399201</v>
      </c>
      <c r="AJ111">
        <v>108.042704626334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0.21</v>
      </c>
      <c r="AM111" t="s">
        <v>10189</v>
      </c>
      <c r="AN111">
        <v>11.48</v>
      </c>
      <c r="AO111" t="s">
        <v>10189</v>
      </c>
      <c r="AP111">
        <v>0.12907124341182899</v>
      </c>
      <c r="AQ111">
        <f>(Table2[[#This Row],[Sharpe Ratio]]-AVERAGE(Table2[Sharpe Ratio]))/_xlfn.STDEV.P(Table2[Sharpe Ratio])</f>
        <v>0.87256650671839808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4.1469295434980111</v>
      </c>
      <c r="AS111">
        <f>_xlfn.RANK.AVG(Table2[[#This Row],[1Y Return vs Nifty Z-Score]],Table2[1Y Return vs Nifty Z-Score])</f>
        <v>177</v>
      </c>
      <c r="AT111">
        <f>_xlfn.RANK.AVG(Table2[[#This Row],[6M Return vs Nifty Z-Score]],Table2[6M Return vs Nifty Z-Score])</f>
        <v>127</v>
      </c>
      <c r="AU111">
        <f>_xlfn.RANK.AVG(Table2[[#This Row],[Sharpe Ratio Z-Score]],Table2[Sharpe Ratio Z-Score])</f>
        <v>146</v>
      </c>
      <c r="AV111">
        <f>(Table2[[#This Row],[Rank 1Y]]+Table2[[#This Row],[Rank 6M]]+Table2[[#This Row],[Rank Sharpe]])/3</f>
        <v>150</v>
      </c>
    </row>
    <row r="112" spans="1:48" x14ac:dyDescent="0.3">
      <c r="A112" t="s">
        <v>1623</v>
      </c>
      <c r="B112" t="s">
        <v>1624</v>
      </c>
      <c r="C112" t="s">
        <v>10147</v>
      </c>
      <c r="D112" t="s">
        <v>977</v>
      </c>
      <c r="E112">
        <v>5204.3661633599904</v>
      </c>
      <c r="F112">
        <v>40.799999999999997</v>
      </c>
      <c r="G112">
        <v>119.817201566398</v>
      </c>
      <c r="H112">
        <f>(Table2[[#This Row],[1Y Return vs Nifty]]-AVERAGE(Table2[1Y Return vs Nifty]))/_xlfn.STDEV.P(Table2[1Y Return vs Nifty])</f>
        <v>0.99079925468551466</v>
      </c>
      <c r="I112">
        <v>-5.7755548717903196</v>
      </c>
      <c r="J112">
        <f>(Table2[[#This Row],[1M Return vs Nifty]]-AVERAGE(Table2[1M Return vs Nifty]))/_xlfn.STDEV.P(Table2[1M Return vs Nifty])</f>
        <v>-0.50493179150575829</v>
      </c>
      <c r="K112">
        <v>38.697623146774099</v>
      </c>
      <c r="L112">
        <f>(Table2[[#This Row],[6M Return vs Nifty]]-AVERAGE(Table2[6M Return vs Nifty]))/_xlfn.STDEV.P(Table2[6M Return vs Nifty])</f>
        <v>1.0328611431940531</v>
      </c>
      <c r="M112">
        <v>-1.56209519317885</v>
      </c>
      <c r="N112">
        <f>(Table2[[#This Row],[1W Return vs Nifty]]-AVERAGE(Table2[1W Return vs Nifty]))/_xlfn.STDEV.P(Table2[1W Return vs Nifty])</f>
        <v>-3.2329848441216322E-2</v>
      </c>
      <c r="O112">
        <v>40.9</v>
      </c>
      <c r="P112">
        <v>38.179344253566498</v>
      </c>
      <c r="Q112">
        <v>31.960059299266199</v>
      </c>
      <c r="R112">
        <v>44.547800148841098</v>
      </c>
      <c r="S112" s="2">
        <f>(Table2[[#This Row],[Close Price]]-Table2[[#This Row],[20D EMA]])/Table2[[#This Row],[20D EMA]]</f>
        <v>-2.4449877750611594E-3</v>
      </c>
      <c r="T112" s="2">
        <f>(Table2[[#This Row],[Close Price]]-Table2[[#This Row],[50D EMA]])/Table2[[#This Row],[50D EMA]]</f>
        <v>6.8640669389933073E-2</v>
      </c>
      <c r="U112" s="2">
        <f>(Table2[[#This Row],[Close Price]]-Table2[[#This Row],[200D EMA]])/Table2[[#This Row],[200D EMA]]</f>
        <v>0.27659337606225165</v>
      </c>
      <c r="V112">
        <v>1.1421280853212501</v>
      </c>
      <c r="W112">
        <v>39.67</v>
      </c>
      <c r="X112">
        <v>40.75</v>
      </c>
      <c r="Y112">
        <v>40.340000000000003</v>
      </c>
      <c r="Z112">
        <v>43.2</v>
      </c>
      <c r="AA112">
        <v>39.979999999999997</v>
      </c>
      <c r="AB112">
        <v>44.95</v>
      </c>
      <c r="AC112" s="2">
        <f>(Table2[[#This Row],[Close Price]]/Table2[[#This Row],[Day Low]])-1</f>
        <v>2.8485001260398102E-2</v>
      </c>
      <c r="AD112" s="2">
        <f>(Table2[[#This Row],[Day High]]/Table2[[#This Row],[Close Price]])-1</f>
        <v>-1.225490196078316E-3</v>
      </c>
      <c r="AE112" s="2">
        <f>(Table2[[#This Row],[Close Price]]/Table2[[#This Row],[Current Week Low]])-1</f>
        <v>1.1403073872087166E-2</v>
      </c>
      <c r="AF112" s="2">
        <f>(Table2[[#This Row],[Current Week High]]/Table2[[#This Row],[Close Price]])-1</f>
        <v>5.8823529411764941E-2</v>
      </c>
      <c r="AG112" s="2">
        <f>(Table2[[#This Row],[Close Price]]/Table2[[#This Row],[Current Month Low]])-1</f>
        <v>2.051025512756377E-2</v>
      </c>
      <c r="AH112" s="2">
        <f>(Table2[[#This Row],[Current Month High]]/Table2[[#This Row],[Close Price]])-1</f>
        <v>0.10171568627450989</v>
      </c>
      <c r="AI112">
        <v>10.171568627450901</v>
      </c>
      <c r="AJ112">
        <v>156.60377358490501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</v>
      </c>
      <c r="AM112" t="s">
        <v>10191</v>
      </c>
      <c r="AN112">
        <v>-1.19</v>
      </c>
      <c r="AO112" t="s">
        <v>10190</v>
      </c>
      <c r="AP112">
        <v>7.2462863949731005E-2</v>
      </c>
      <c r="AQ112">
        <f>(Table2[[#This Row],[Sharpe Ratio]]-AVERAGE(Table2[Sharpe Ratio]))/_xlfn.STDEV.P(Table2[Sharpe Ratio])</f>
        <v>0.22401211940597376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1.7104108773385671</v>
      </c>
      <c r="AS112">
        <f>_xlfn.RANK.AVG(Table2[[#This Row],[1Y Return vs Nifty Z-Score]],Table2[1Y Return vs Nifty Z-Score])</f>
        <v>95</v>
      </c>
      <c r="AT112">
        <f>_xlfn.RANK.AVG(Table2[[#This Row],[6M Return vs Nifty Z-Score]],Table2[6M Return vs Nifty Z-Score])</f>
        <v>91</v>
      </c>
      <c r="AU112">
        <f>_xlfn.RANK.AVG(Table2[[#This Row],[Sharpe Ratio Z-Score]],Table2[Sharpe Ratio Z-Score])</f>
        <v>270</v>
      </c>
      <c r="AV112">
        <f>(Table2[[#This Row],[Rank 1Y]]+Table2[[#This Row],[Rank 6M]]+Table2[[#This Row],[Rank Sharpe]])/3</f>
        <v>152</v>
      </c>
    </row>
    <row r="113" spans="1:48" x14ac:dyDescent="0.3">
      <c r="A113" t="s">
        <v>143</v>
      </c>
      <c r="B113" t="s">
        <v>144</v>
      </c>
      <c r="C113" t="s">
        <v>10155</v>
      </c>
      <c r="D113" t="s">
        <v>145</v>
      </c>
      <c r="E113">
        <v>191662.66753126201</v>
      </c>
      <c r="F113">
        <v>220.62</v>
      </c>
      <c r="G113">
        <v>150.77454729072301</v>
      </c>
      <c r="H113">
        <f>(Table2[[#This Row],[1Y Return vs Nifty]]-AVERAGE(Table2[1Y Return vs Nifty]))/_xlfn.STDEV.P(Table2[1Y Return vs Nifty])</f>
        <v>1.3874934444571363</v>
      </c>
      <c r="I113">
        <v>10.5949214556403</v>
      </c>
      <c r="J113">
        <f>(Table2[[#This Row],[1M Return vs Nifty]]-AVERAGE(Table2[1M Return vs Nifty]))/_xlfn.STDEV.P(Table2[1M Return vs Nifty])</f>
        <v>1.0305606498279605</v>
      </c>
      <c r="K113">
        <v>54.873051982308397</v>
      </c>
      <c r="L113">
        <f>(Table2[[#This Row],[6M Return vs Nifty]]-AVERAGE(Table2[6M Return vs Nifty]))/_xlfn.STDEV.P(Table2[6M Return vs Nifty])</f>
        <v>1.556970456422438</v>
      </c>
      <c r="M113">
        <v>0.85257516599518401</v>
      </c>
      <c r="N113">
        <f>(Table2[[#This Row],[1W Return vs Nifty]]-AVERAGE(Table2[1W Return vs Nifty]))/_xlfn.STDEV.P(Table2[1W Return vs Nifty])</f>
        <v>0.5927210934947893</v>
      </c>
      <c r="O113">
        <v>209.34</v>
      </c>
      <c r="P113">
        <v>197.83512227671201</v>
      </c>
      <c r="Q113">
        <v>159.29087478775901</v>
      </c>
      <c r="R113">
        <v>62.946264516299301</v>
      </c>
      <c r="S113" s="2">
        <f>(Table2[[#This Row],[Close Price]]-Table2[[#This Row],[20D EMA]])/Table2[[#This Row],[20D EMA]]</f>
        <v>5.3883634279163088E-2</v>
      </c>
      <c r="T113" s="2">
        <f>(Table2[[#This Row],[Close Price]]-Table2[[#This Row],[50D EMA]])/Table2[[#This Row],[50D EMA]]</f>
        <v>0.11517104476230858</v>
      </c>
      <c r="U113" s="2">
        <f>(Table2[[#This Row],[Close Price]]-Table2[[#This Row],[200D EMA]])/Table2[[#This Row],[200D EMA]]</f>
        <v>0.3850134246168001</v>
      </c>
      <c r="V113">
        <v>0.876127843742874</v>
      </c>
      <c r="W113">
        <v>213.67</v>
      </c>
      <c r="X113">
        <v>218.34</v>
      </c>
      <c r="Y113">
        <v>210.25</v>
      </c>
      <c r="Z113">
        <v>232</v>
      </c>
      <c r="AA113">
        <v>194.56</v>
      </c>
      <c r="AB113">
        <v>232</v>
      </c>
      <c r="AC113" s="2">
        <f>(Table2[[#This Row],[Close Price]]/Table2[[#This Row],[Day Low]])-1</f>
        <v>3.2526793653765207E-2</v>
      </c>
      <c r="AD113" s="2">
        <f>(Table2[[#This Row],[Day High]]/Table2[[#This Row],[Close Price]])-1</f>
        <v>-1.0334511830296433E-2</v>
      </c>
      <c r="AE113" s="2">
        <f>(Table2[[#This Row],[Close Price]]/Table2[[#This Row],[Current Week Low]])-1</f>
        <v>4.9322235434007267E-2</v>
      </c>
      <c r="AF113" s="2">
        <f>(Table2[[#This Row],[Current Week High]]/Table2[[#This Row],[Close Price]])-1</f>
        <v>5.1581905538935713E-2</v>
      </c>
      <c r="AG113" s="2">
        <f>(Table2[[#This Row],[Close Price]]/Table2[[#This Row],[Current Month Low]])-1</f>
        <v>0.13394325657894735</v>
      </c>
      <c r="AH113" s="2">
        <f>(Table2[[#This Row],[Current Month High]]/Table2[[#This Row],[Close Price]])-1</f>
        <v>5.1581905538935713E-2</v>
      </c>
      <c r="AI113">
        <v>5.1581905538935704</v>
      </c>
      <c r="AJ113">
        <v>188.392156862745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-0.04</v>
      </c>
      <c r="AM113" t="s">
        <v>10190</v>
      </c>
      <c r="AN113">
        <v>8.16</v>
      </c>
      <c r="AO113" t="s">
        <v>10189</v>
      </c>
      <c r="AP113">
        <v>4.7580288033513003E-2</v>
      </c>
      <c r="AQ113">
        <f>(Table2[[#This Row],[Sharpe Ratio]]-AVERAGE(Table2[Sharpe Ratio]))/_xlfn.STDEV.P(Table2[Sharpe Ratio])</f>
        <v>-6.106411721200989E-2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4.5066815269903149</v>
      </c>
      <c r="AS113">
        <f>_xlfn.RANK.AVG(Table2[[#This Row],[1Y Return vs Nifty Z-Score]],Table2[1Y Return vs Nifty Z-Score])</f>
        <v>59</v>
      </c>
      <c r="AT113">
        <f>_xlfn.RANK.AVG(Table2[[#This Row],[6M Return vs Nifty Z-Score]],Table2[6M Return vs Nifty Z-Score])</f>
        <v>47</v>
      </c>
      <c r="AU113">
        <f>_xlfn.RANK.AVG(Table2[[#This Row],[Sharpe Ratio Z-Score]],Table2[Sharpe Ratio Z-Score])</f>
        <v>353</v>
      </c>
      <c r="AV113">
        <f>(Table2[[#This Row],[Rank 1Y]]+Table2[[#This Row],[Rank 6M]]+Table2[[#This Row],[Rank Sharpe]])/3</f>
        <v>153</v>
      </c>
    </row>
    <row r="114" spans="1:48" x14ac:dyDescent="0.3">
      <c r="A114" t="s">
        <v>361</v>
      </c>
      <c r="B114" t="s">
        <v>362</v>
      </c>
      <c r="C114" t="s">
        <v>10159</v>
      </c>
      <c r="D114" t="s">
        <v>363</v>
      </c>
      <c r="E114">
        <v>69498.765367469998</v>
      </c>
      <c r="F114">
        <v>1074.05</v>
      </c>
      <c r="G114">
        <v>96.4700977109147</v>
      </c>
      <c r="H114">
        <f>(Table2[[#This Row],[1Y Return vs Nifty]]-AVERAGE(Table2[1Y Return vs Nifty]))/_xlfn.STDEV.P(Table2[1Y Return vs Nifty])</f>
        <v>0.69162436643960723</v>
      </c>
      <c r="I114">
        <v>36.739156720337597</v>
      </c>
      <c r="J114">
        <f>(Table2[[#This Row],[1M Return vs Nifty]]-AVERAGE(Table2[1M Return vs Nifty]))/_xlfn.STDEV.P(Table2[1M Return vs Nifty])</f>
        <v>3.4827969092046525</v>
      </c>
      <c r="K114">
        <v>16.977631898782398</v>
      </c>
      <c r="L114">
        <f>(Table2[[#This Row],[6M Return vs Nifty]]-AVERAGE(Table2[6M Return vs Nifty]))/_xlfn.STDEV.P(Table2[6M Return vs Nifty])</f>
        <v>0.32909929477221839</v>
      </c>
      <c r="M114">
        <v>3.4913875469112798</v>
      </c>
      <c r="N114">
        <f>(Table2[[#This Row],[1W Return vs Nifty]]-AVERAGE(Table2[1W Return vs Nifty]))/_xlfn.STDEV.P(Table2[1W Return vs Nifty])</f>
        <v>1.2757924527043309</v>
      </c>
      <c r="O114">
        <v>1018.03</v>
      </c>
      <c r="P114">
        <v>903.25945215729996</v>
      </c>
      <c r="Q114">
        <v>734.97345239935203</v>
      </c>
      <c r="R114">
        <v>56.512078861973201</v>
      </c>
      <c r="S114" s="2">
        <f>(Table2[[#This Row],[Close Price]]-Table2[[#This Row],[20D EMA]])/Table2[[#This Row],[20D EMA]]</f>
        <v>5.5027847902321132E-2</v>
      </c>
      <c r="T114" s="2">
        <f>(Table2[[#This Row],[Close Price]]-Table2[[#This Row],[50D EMA]])/Table2[[#This Row],[50D EMA]]</f>
        <v>0.18908249167478108</v>
      </c>
      <c r="U114" s="2">
        <f>(Table2[[#This Row],[Close Price]]-Table2[[#This Row],[200D EMA]])/Table2[[#This Row],[200D EMA]]</f>
        <v>0.46134529960737786</v>
      </c>
      <c r="V114">
        <v>1.0413520009273201</v>
      </c>
      <c r="W114">
        <v>1031</v>
      </c>
      <c r="X114">
        <v>1076.5999999999999</v>
      </c>
      <c r="Y114">
        <v>1050.25</v>
      </c>
      <c r="Z114">
        <v>1151.95</v>
      </c>
      <c r="AA114">
        <v>981</v>
      </c>
      <c r="AB114">
        <v>1171</v>
      </c>
      <c r="AC114" s="2">
        <f>(Table2[[#This Row],[Close Price]]/Table2[[#This Row],[Day Low]])-1</f>
        <v>4.1755577109602315E-2</v>
      </c>
      <c r="AD114" s="2">
        <f>(Table2[[#This Row],[Day High]]/Table2[[#This Row],[Close Price]])-1</f>
        <v>2.3741911456636178E-3</v>
      </c>
      <c r="AE114" s="2">
        <f>(Table2[[#This Row],[Close Price]]/Table2[[#This Row],[Current Week Low]])-1</f>
        <v>2.2661271125922422E-2</v>
      </c>
      <c r="AF114" s="2">
        <f>(Table2[[#This Row],[Current Week High]]/Table2[[#This Row],[Close Price]])-1</f>
        <v>7.2529211861645182E-2</v>
      </c>
      <c r="AG114" s="2">
        <f>(Table2[[#This Row],[Close Price]]/Table2[[#This Row],[Current Month Low]])-1</f>
        <v>9.4852191641182415E-2</v>
      </c>
      <c r="AH114" s="2">
        <f>(Table2[[#This Row],[Current Month High]]/Table2[[#This Row],[Close Price]])-1</f>
        <v>9.0265816302779189E-2</v>
      </c>
      <c r="AI114">
        <v>10.516270192262899</v>
      </c>
      <c r="AJ114">
        <v>159.96611400217799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0.4</v>
      </c>
      <c r="AM114" t="s">
        <v>10189</v>
      </c>
      <c r="AN114">
        <v>5.12</v>
      </c>
      <c r="AO114" t="s">
        <v>10189</v>
      </c>
      <c r="AP114">
        <v>0.14576531082160801</v>
      </c>
      <c r="AQ114">
        <f>(Table2[[#This Row],[Sharpe Ratio]]-AVERAGE(Table2[Sharpe Ratio]))/_xlfn.STDEV.P(Table2[Sharpe Ratio])</f>
        <v>1.0638281320039398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6.8431411551247487</v>
      </c>
      <c r="AS114">
        <f>_xlfn.RANK.AVG(Table2[[#This Row],[1Y Return vs Nifty Z-Score]],Table2[1Y Return vs Nifty Z-Score])</f>
        <v>118</v>
      </c>
      <c r="AT114">
        <f>_xlfn.RANK.AVG(Table2[[#This Row],[6M Return vs Nifty Z-Score]],Table2[6M Return vs Nifty Z-Score])</f>
        <v>234</v>
      </c>
      <c r="AU114">
        <f>_xlfn.RANK.AVG(Table2[[#This Row],[Sharpe Ratio Z-Score]],Table2[Sharpe Ratio Z-Score])</f>
        <v>108</v>
      </c>
      <c r="AV114">
        <f>(Table2[[#This Row],[Rank 1Y]]+Table2[[#This Row],[Rank 6M]]+Table2[[#This Row],[Rank Sharpe]])/3</f>
        <v>153.33333333333334</v>
      </c>
    </row>
    <row r="115" spans="1:48" x14ac:dyDescent="0.3">
      <c r="A115" t="s">
        <v>1650</v>
      </c>
      <c r="B115" t="s">
        <v>1651</v>
      </c>
      <c r="C115" t="s">
        <v>10147</v>
      </c>
      <c r="D115" t="s">
        <v>122</v>
      </c>
      <c r="E115">
        <v>4977.57744</v>
      </c>
      <c r="F115">
        <v>536.4</v>
      </c>
      <c r="G115">
        <v>98.5282634783334</v>
      </c>
      <c r="H115">
        <f>(Table2[[#This Row],[1Y Return vs Nifty]]-AVERAGE(Table2[1Y Return vs Nifty]))/_xlfn.STDEV.P(Table2[1Y Return vs Nifty])</f>
        <v>0.7179981521249964</v>
      </c>
      <c r="I115">
        <v>-11.6333903080825</v>
      </c>
      <c r="J115">
        <f>(Table2[[#This Row],[1M Return vs Nifty]]-AVERAGE(Table2[1M Return vs Nifty]))/_xlfn.STDEV.P(Table2[1M Return vs Nifty])</f>
        <v>-1.0543759161053494</v>
      </c>
      <c r="K115">
        <v>53.097042576789597</v>
      </c>
      <c r="L115">
        <f>(Table2[[#This Row],[6M Return vs Nifty]]-AVERAGE(Table2[6M Return vs Nifty]))/_xlfn.STDEV.P(Table2[6M Return vs Nifty])</f>
        <v>1.4994249607649275</v>
      </c>
      <c r="M115">
        <v>-5.3670396783474796</v>
      </c>
      <c r="N115">
        <f>(Table2[[#This Row],[1W Return vs Nifty]]-AVERAGE(Table2[1W Return vs Nifty]))/_xlfn.STDEV.P(Table2[1W Return vs Nifty])</f>
        <v>-1.0172610318771127</v>
      </c>
      <c r="O115">
        <v>545.13</v>
      </c>
      <c r="P115">
        <v>500.590859335049</v>
      </c>
      <c r="Q115">
        <v>368.82011735740599</v>
      </c>
      <c r="R115">
        <v>41.526278493633697</v>
      </c>
      <c r="S115" s="2">
        <f>(Table2[[#This Row],[Close Price]]-Table2[[#This Row],[20D EMA]])/Table2[[#This Row],[20D EMA]]</f>
        <v>-1.6014528644543537E-2</v>
      </c>
      <c r="T115" s="2">
        <f>(Table2[[#This Row],[Close Price]]-Table2[[#This Row],[50D EMA]])/Table2[[#This Row],[50D EMA]]</f>
        <v>7.1533748563682151E-2</v>
      </c>
      <c r="U115" s="2">
        <f>(Table2[[#This Row],[Close Price]]-Table2[[#This Row],[200D EMA]])/Table2[[#This Row],[200D EMA]]</f>
        <v>0.45436752160728888</v>
      </c>
      <c r="V115">
        <v>0.33056578012716697</v>
      </c>
      <c r="W115">
        <v>532.04999999999995</v>
      </c>
      <c r="X115">
        <v>539.4</v>
      </c>
      <c r="Y115">
        <v>530</v>
      </c>
      <c r="Z115">
        <v>565.70000000000005</v>
      </c>
      <c r="AA115">
        <v>518.70000000000005</v>
      </c>
      <c r="AB115">
        <v>576.1</v>
      </c>
      <c r="AC115" s="2">
        <f>(Table2[[#This Row],[Close Price]]/Table2[[#This Row],[Day Low]])-1</f>
        <v>8.1759233154778954E-3</v>
      </c>
      <c r="AD115" s="2">
        <f>(Table2[[#This Row],[Day High]]/Table2[[#This Row],[Close Price]])-1</f>
        <v>5.5928411633110464E-3</v>
      </c>
      <c r="AE115" s="2">
        <f>(Table2[[#This Row],[Close Price]]/Table2[[#This Row],[Current Week Low]])-1</f>
        <v>1.2075471698113072E-2</v>
      </c>
      <c r="AF115" s="2">
        <f>(Table2[[#This Row],[Current Week High]]/Table2[[#This Row],[Close Price]])-1</f>
        <v>5.462341536167048E-2</v>
      </c>
      <c r="AG115" s="2">
        <f>(Table2[[#This Row],[Close Price]]/Table2[[#This Row],[Current Month Low]])-1</f>
        <v>3.4123770965876155E-2</v>
      </c>
      <c r="AH115" s="2">
        <f>(Table2[[#This Row],[Current Month High]]/Table2[[#This Row],[Close Price]])-1</f>
        <v>7.4011931394481811E-2</v>
      </c>
      <c r="AI115">
        <v>35.5984340044742</v>
      </c>
      <c r="AJ115">
        <v>156.28284758719499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0.44</v>
      </c>
      <c r="AM115" t="s">
        <v>10189</v>
      </c>
      <c r="AN115">
        <v>-4.0999999999999996</v>
      </c>
      <c r="AO115" t="s">
        <v>10190</v>
      </c>
      <c r="AP115">
        <v>6.6880941954992001E-2</v>
      </c>
      <c r="AQ115">
        <f>(Table2[[#This Row],[Sharpe Ratio]]-AVERAGE(Table2[Sharpe Ratio]))/_xlfn.STDEV.P(Table2[Sharpe Ratio])</f>
        <v>0.16006080983443616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0.30584697474189793</v>
      </c>
      <c r="AS115">
        <f>_xlfn.RANK.AVG(Table2[[#This Row],[1Y Return vs Nifty Z-Score]],Table2[1Y Return vs Nifty Z-Score])</f>
        <v>117</v>
      </c>
      <c r="AT115">
        <f>_xlfn.RANK.AVG(Table2[[#This Row],[6M Return vs Nifty Z-Score]],Table2[6M Return vs Nifty Z-Score])</f>
        <v>52</v>
      </c>
      <c r="AU115">
        <f>_xlfn.RANK.AVG(Table2[[#This Row],[Sharpe Ratio Z-Score]],Table2[Sharpe Ratio Z-Score])</f>
        <v>291</v>
      </c>
      <c r="AV115">
        <f>(Table2[[#This Row],[Rank 1Y]]+Table2[[#This Row],[Rank 6M]]+Table2[[#This Row],[Rank Sharpe]])/3</f>
        <v>153.33333333333334</v>
      </c>
    </row>
    <row r="116" spans="1:48" x14ac:dyDescent="0.3">
      <c r="A116" t="s">
        <v>138</v>
      </c>
      <c r="B116" t="s">
        <v>139</v>
      </c>
      <c r="C116" t="s">
        <v>10147</v>
      </c>
      <c r="D116" t="s">
        <v>140</v>
      </c>
      <c r="E116">
        <v>206696.76165478001</v>
      </c>
      <c r="F116">
        <v>1590.65</v>
      </c>
      <c r="G116">
        <v>67.437931334338401</v>
      </c>
      <c r="H116">
        <f>(Table2[[#This Row],[1Y Return vs Nifty]]-AVERAGE(Table2[1Y Return vs Nifty]))/_xlfn.STDEV.P(Table2[1Y Return vs Nifty])</f>
        <v>0.31959984532501573</v>
      </c>
      <c r="I116">
        <v>-8.2376738589629301</v>
      </c>
      <c r="J116">
        <f>(Table2[[#This Row],[1M Return vs Nifty]]-AVERAGE(Table2[1M Return vs Nifty]))/_xlfn.STDEV.P(Table2[1M Return vs Nifty])</f>
        <v>-0.73586979348270753</v>
      </c>
      <c r="K116">
        <v>13.7496842821405</v>
      </c>
      <c r="L116">
        <f>(Table2[[#This Row],[6M Return vs Nifty]]-AVERAGE(Table2[6M Return vs Nifty]))/_xlfn.STDEV.P(Table2[6M Return vs Nifty])</f>
        <v>0.22450871941888775</v>
      </c>
      <c r="M116">
        <v>-2.1190862480374602</v>
      </c>
      <c r="N116">
        <f>(Table2[[#This Row],[1W Return vs Nifty]]-AVERAGE(Table2[1W Return vs Nifty]))/_xlfn.STDEV.P(Table2[1W Return vs Nifty])</f>
        <v>-0.17651010152072635</v>
      </c>
      <c r="O116">
        <v>1594.01</v>
      </c>
      <c r="P116">
        <v>1547.3216485412599</v>
      </c>
      <c r="Q116">
        <v>1322.15885000752</v>
      </c>
      <c r="R116">
        <v>46.195100367429497</v>
      </c>
      <c r="S116" s="2">
        <f>(Table2[[#This Row],[Close Price]]-Table2[[#This Row],[20D EMA]])/Table2[[#This Row],[20D EMA]]</f>
        <v>-2.1078914184979392E-3</v>
      </c>
      <c r="T116" s="2">
        <f>(Table2[[#This Row],[Close Price]]-Table2[[#This Row],[50D EMA]])/Table2[[#This Row],[50D EMA]]</f>
        <v>2.8002161993654014E-2</v>
      </c>
      <c r="U116" s="2">
        <f>(Table2[[#This Row],[Close Price]]-Table2[[#This Row],[200D EMA]])/Table2[[#This Row],[200D EMA]]</f>
        <v>0.20307026647437487</v>
      </c>
      <c r="V116">
        <v>0.73684886878801903</v>
      </c>
      <c r="W116">
        <v>1539</v>
      </c>
      <c r="X116">
        <v>1589.3</v>
      </c>
      <c r="Y116">
        <v>1572</v>
      </c>
      <c r="Z116">
        <v>1644.7</v>
      </c>
      <c r="AA116">
        <v>1565.15</v>
      </c>
      <c r="AB116">
        <v>1657.75</v>
      </c>
      <c r="AC116" s="2">
        <f>(Table2[[#This Row],[Close Price]]/Table2[[#This Row],[Day Low]])-1</f>
        <v>3.3560753736192384E-2</v>
      </c>
      <c r="AD116" s="2">
        <f>(Table2[[#This Row],[Day High]]/Table2[[#This Row],[Close Price]])-1</f>
        <v>-8.4870964699979012E-4</v>
      </c>
      <c r="AE116" s="2">
        <f>(Table2[[#This Row],[Close Price]]/Table2[[#This Row],[Current Week Low]])-1</f>
        <v>1.1863867684478446E-2</v>
      </c>
      <c r="AF116" s="2">
        <f>(Table2[[#This Row],[Current Week High]]/Table2[[#This Row],[Close Price]])-1</f>
        <v>3.3979819570615799E-2</v>
      </c>
      <c r="AG116" s="2">
        <f>(Table2[[#This Row],[Close Price]]/Table2[[#This Row],[Current Month Low]])-1</f>
        <v>1.6292368143628444E-2</v>
      </c>
      <c r="AH116" s="2">
        <f>(Table2[[#This Row],[Current Month High]]/Table2[[#This Row],[Close Price]])-1</f>
        <v>4.2184012824945771E-2</v>
      </c>
      <c r="AI116">
        <v>5.1142614654386502</v>
      </c>
      <c r="AJ116">
        <v>102.656389348961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-0.05</v>
      </c>
      <c r="AM116" t="s">
        <v>10190</v>
      </c>
      <c r="AN116">
        <v>-1.07</v>
      </c>
      <c r="AO116" t="s">
        <v>10190</v>
      </c>
      <c r="AP116">
        <v>0.23486997629320799</v>
      </c>
      <c r="AQ116">
        <f>(Table2[[#This Row],[Sharpe Ratio]]-AVERAGE(Table2[Sharpe Ratio]))/_xlfn.STDEV.P(Table2[Sharpe Ratio])</f>
        <v>2.0846879812123893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1.7164166509528584</v>
      </c>
      <c r="AS116">
        <f>_xlfn.RANK.AVG(Table2[[#This Row],[1Y Return vs Nifty Z-Score]],Table2[1Y Return vs Nifty Z-Score])</f>
        <v>193</v>
      </c>
      <c r="AT116">
        <f>_xlfn.RANK.AVG(Table2[[#This Row],[6M Return vs Nifty Z-Score]],Table2[6M Return vs Nifty Z-Score])</f>
        <v>256</v>
      </c>
      <c r="AU116">
        <f>_xlfn.RANK.AVG(Table2[[#This Row],[Sharpe Ratio Z-Score]],Table2[Sharpe Ratio Z-Score])</f>
        <v>12</v>
      </c>
      <c r="AV116">
        <f>(Table2[[#This Row],[Rank 1Y]]+Table2[[#This Row],[Rank 6M]]+Table2[[#This Row],[Rank Sharpe]])/3</f>
        <v>153.66666666666666</v>
      </c>
    </row>
    <row r="117" spans="1:48" x14ac:dyDescent="0.3">
      <c r="A117" t="s">
        <v>617</v>
      </c>
      <c r="B117" t="s">
        <v>618</v>
      </c>
      <c r="C117" t="s">
        <v>10158</v>
      </c>
      <c r="D117" t="s">
        <v>135</v>
      </c>
      <c r="E117">
        <v>29450.168084415</v>
      </c>
      <c r="F117">
        <v>1274.1500000000001</v>
      </c>
      <c r="G117">
        <v>90.9477749774844</v>
      </c>
      <c r="H117">
        <f>(Table2[[#This Row],[1Y Return vs Nifty]]-AVERAGE(Table2[1Y Return vs Nifty]))/_xlfn.STDEV.P(Table2[1Y Return vs Nifty])</f>
        <v>0.62086011675542963</v>
      </c>
      <c r="I117">
        <v>-10.4675859065684</v>
      </c>
      <c r="J117">
        <f>(Table2[[#This Row],[1M Return vs Nifty]]-AVERAGE(Table2[1M Return vs Nifty]))/_xlfn.STDEV.P(Table2[1M Return vs Nifty])</f>
        <v>-0.94502761060742158</v>
      </c>
      <c r="K117">
        <v>12.906280033100799</v>
      </c>
      <c r="L117">
        <f>(Table2[[#This Row],[6M Return vs Nifty]]-AVERAGE(Table2[6M Return vs Nifty]))/_xlfn.STDEV.P(Table2[6M Return vs Nifty])</f>
        <v>0.19718109637825273</v>
      </c>
      <c r="M117">
        <v>-5.8793495094250297</v>
      </c>
      <c r="N117">
        <f>(Table2[[#This Row],[1W Return vs Nifty]]-AVERAGE(Table2[1W Return vs Nifty]))/_xlfn.STDEV.P(Table2[1W Return vs Nifty])</f>
        <v>-1.1498753000158217</v>
      </c>
      <c r="O117">
        <v>1316.73</v>
      </c>
      <c r="P117">
        <v>1264.1433303337201</v>
      </c>
      <c r="Q117">
        <v>1010.4659346317</v>
      </c>
      <c r="R117">
        <v>39.908070150871701</v>
      </c>
      <c r="S117" s="2">
        <f>(Table2[[#This Row],[Close Price]]-Table2[[#This Row],[20D EMA]])/Table2[[#This Row],[20D EMA]]</f>
        <v>-3.2337685022745685E-2</v>
      </c>
      <c r="T117" s="2">
        <f>(Table2[[#This Row],[Close Price]]-Table2[[#This Row],[50D EMA]])/Table2[[#This Row],[50D EMA]]</f>
        <v>7.9157714368024643E-3</v>
      </c>
      <c r="U117" s="2">
        <f>(Table2[[#This Row],[Close Price]]-Table2[[#This Row],[200D EMA]])/Table2[[#This Row],[200D EMA]]</f>
        <v>0.26095294886354492</v>
      </c>
      <c r="V117">
        <v>0.77114601735619104</v>
      </c>
      <c r="W117">
        <v>1251</v>
      </c>
      <c r="X117">
        <v>1282</v>
      </c>
      <c r="Y117">
        <v>1257</v>
      </c>
      <c r="Z117">
        <v>1329.95</v>
      </c>
      <c r="AA117">
        <v>1257</v>
      </c>
      <c r="AB117">
        <v>1429</v>
      </c>
      <c r="AC117" s="2">
        <f>(Table2[[#This Row],[Close Price]]/Table2[[#This Row],[Day Low]])-1</f>
        <v>1.8505195843325328E-2</v>
      </c>
      <c r="AD117" s="2">
        <f>(Table2[[#This Row],[Day High]]/Table2[[#This Row],[Close Price]])-1</f>
        <v>6.160970058470383E-3</v>
      </c>
      <c r="AE117" s="2">
        <f>(Table2[[#This Row],[Close Price]]/Table2[[#This Row],[Current Week Low]])-1</f>
        <v>1.3643595863166436E-2</v>
      </c>
      <c r="AF117" s="2">
        <f>(Table2[[#This Row],[Current Week High]]/Table2[[#This Row],[Close Price]])-1</f>
        <v>4.3793901816897574E-2</v>
      </c>
      <c r="AG117" s="2">
        <f>(Table2[[#This Row],[Close Price]]/Table2[[#This Row],[Current Month Low]])-1</f>
        <v>1.3643595863166436E-2</v>
      </c>
      <c r="AH117" s="2">
        <f>(Table2[[#This Row],[Current Month High]]/Table2[[#This Row],[Close Price]])-1</f>
        <v>0.12153200172664125</v>
      </c>
      <c r="AI117">
        <v>14.044657222462</v>
      </c>
      <c r="AJ117">
        <v>130.531934141487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7.0000000000000007E-2</v>
      </c>
      <c r="AM117" t="s">
        <v>10189</v>
      </c>
      <c r="AN117">
        <v>-5.79</v>
      </c>
      <c r="AO117" t="s">
        <v>10190</v>
      </c>
      <c r="AP117">
        <v>0.165706559887948</v>
      </c>
      <c r="AQ117">
        <f>(Table2[[#This Row],[Sharpe Ratio]]-AVERAGE(Table2[Sharpe Ratio]))/_xlfn.STDEV.P(Table2[Sharpe Ratio])</f>
        <v>1.2922922691750778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1.5430571685516759E-2</v>
      </c>
      <c r="AS117">
        <f>_xlfn.RANK.AVG(Table2[[#This Row],[1Y Return vs Nifty Z-Score]],Table2[1Y Return vs Nifty Z-Score])</f>
        <v>128</v>
      </c>
      <c r="AT117">
        <f>_xlfn.RANK.AVG(Table2[[#This Row],[6M Return vs Nifty Z-Score]],Table2[6M Return vs Nifty Z-Score])</f>
        <v>263</v>
      </c>
      <c r="AU117">
        <f>_xlfn.RANK.AVG(Table2[[#This Row],[Sharpe Ratio Z-Score]],Table2[Sharpe Ratio Z-Score])</f>
        <v>75</v>
      </c>
      <c r="AV117">
        <f>(Table2[[#This Row],[Rank 1Y]]+Table2[[#This Row],[Rank 6M]]+Table2[[#This Row],[Rank Sharpe]])/3</f>
        <v>155.33333333333334</v>
      </c>
    </row>
    <row r="118" spans="1:48" x14ac:dyDescent="0.3">
      <c r="A118" t="s">
        <v>949</v>
      </c>
      <c r="B118" t="s">
        <v>950</v>
      </c>
      <c r="C118" t="s">
        <v>10154</v>
      </c>
      <c r="D118" t="s">
        <v>130</v>
      </c>
      <c r="E118">
        <v>15327.11767206</v>
      </c>
      <c r="F118">
        <v>1127.45</v>
      </c>
      <c r="G118">
        <v>82.629986731966895</v>
      </c>
      <c r="H118">
        <f>(Table2[[#This Row],[1Y Return vs Nifty]]-AVERAGE(Table2[1Y Return vs Nifty]))/_xlfn.STDEV.P(Table2[1Y Return vs Nifty])</f>
        <v>0.51427416141770244</v>
      </c>
      <c r="I118">
        <v>-5.2197331368681503</v>
      </c>
      <c r="J118">
        <f>(Table2[[#This Row],[1M Return vs Nifty]]-AVERAGE(Table2[1M Return vs Nifty]))/_xlfn.STDEV.P(Table2[1M Return vs Nifty])</f>
        <v>-0.45279769011300192</v>
      </c>
      <c r="K118">
        <v>39.772550879633499</v>
      </c>
      <c r="L118">
        <f>(Table2[[#This Row],[6M Return vs Nifty]]-AVERAGE(Table2[6M Return vs Nifty]))/_xlfn.STDEV.P(Table2[6M Return vs Nifty])</f>
        <v>1.067690490939162</v>
      </c>
      <c r="M118">
        <v>-1.4227357528112701</v>
      </c>
      <c r="N118">
        <f>(Table2[[#This Row],[1W Return vs Nifty]]-AVERAGE(Table2[1W Return vs Nifty]))/_xlfn.STDEV.P(Table2[1W Return vs Nifty])</f>
        <v>3.7441229555362937E-3</v>
      </c>
      <c r="O118">
        <v>1106.3900000000001</v>
      </c>
      <c r="P118">
        <v>1031.61699408705</v>
      </c>
      <c r="Q118">
        <v>822.04164376053302</v>
      </c>
      <c r="R118">
        <v>52.7342118313179</v>
      </c>
      <c r="S118" s="2">
        <f>(Table2[[#This Row],[Close Price]]-Table2[[#This Row],[20D EMA]])/Table2[[#This Row],[20D EMA]]</f>
        <v>1.903487920172809E-2</v>
      </c>
      <c r="T118" s="2">
        <f>(Table2[[#This Row],[Close Price]]-Table2[[#This Row],[50D EMA]])/Table2[[#This Row],[50D EMA]]</f>
        <v>9.2895916277299581E-2</v>
      </c>
      <c r="U118" s="2">
        <f>(Table2[[#This Row],[Close Price]]-Table2[[#This Row],[200D EMA]])/Table2[[#This Row],[200D EMA]]</f>
        <v>0.37152419048059176</v>
      </c>
      <c r="V118">
        <v>1.15632147879054</v>
      </c>
      <c r="W118">
        <v>1091</v>
      </c>
      <c r="X118">
        <v>1126.9000000000001</v>
      </c>
      <c r="Y118">
        <v>1112</v>
      </c>
      <c r="Z118">
        <v>1223.95</v>
      </c>
      <c r="AA118">
        <v>1066</v>
      </c>
      <c r="AB118">
        <v>1223.95</v>
      </c>
      <c r="AC118" s="2">
        <f>(Table2[[#This Row],[Close Price]]/Table2[[#This Row],[Day Low]])-1</f>
        <v>3.3409715857011912E-2</v>
      </c>
      <c r="AD118" s="2">
        <f>(Table2[[#This Row],[Day High]]/Table2[[#This Row],[Close Price]])-1</f>
        <v>-4.878265111534219E-4</v>
      </c>
      <c r="AE118" s="2">
        <f>(Table2[[#This Row],[Close Price]]/Table2[[#This Row],[Current Week Low]])-1</f>
        <v>1.3893884892086428E-2</v>
      </c>
      <c r="AF118" s="2">
        <f>(Table2[[#This Row],[Current Week High]]/Table2[[#This Row],[Close Price]])-1</f>
        <v>8.5591378775111915E-2</v>
      </c>
      <c r="AG118" s="2">
        <f>(Table2[[#This Row],[Close Price]]/Table2[[#This Row],[Current Month Low]])-1</f>
        <v>5.7645403377110771E-2</v>
      </c>
      <c r="AH118" s="2">
        <f>(Table2[[#This Row],[Current Month High]]/Table2[[#This Row],[Close Price]])-1</f>
        <v>8.5591378775111915E-2</v>
      </c>
      <c r="AI118">
        <v>8.5591378775111906</v>
      </c>
      <c r="AJ118">
        <v>113.532196969696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0.24</v>
      </c>
      <c r="AM118" t="s">
        <v>10189</v>
      </c>
      <c r="AN118">
        <v>3.36</v>
      </c>
      <c r="AO118" t="s">
        <v>10189</v>
      </c>
      <c r="AP118">
        <v>9.0286516232492994E-2</v>
      </c>
      <c r="AQ118">
        <f>(Table2[[#This Row],[Sharpe Ratio]]-AVERAGE(Table2[Sharpe Ratio]))/_xlfn.STDEV.P(Table2[Sharpe Ratio])</f>
        <v>0.42821524261419253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1.5611263278135914</v>
      </c>
      <c r="AS118">
        <f>_xlfn.RANK.AVG(Table2[[#This Row],[1Y Return vs Nifty Z-Score]],Table2[1Y Return vs Nifty Z-Score])</f>
        <v>150</v>
      </c>
      <c r="AT118">
        <f>_xlfn.RANK.AVG(Table2[[#This Row],[6M Return vs Nifty Z-Score]],Table2[6M Return vs Nifty Z-Score])</f>
        <v>89</v>
      </c>
      <c r="AU118">
        <f>_xlfn.RANK.AVG(Table2[[#This Row],[Sharpe Ratio Z-Score]],Table2[Sharpe Ratio Z-Score])</f>
        <v>227</v>
      </c>
      <c r="AV118">
        <f>(Table2[[#This Row],[Rank 1Y]]+Table2[[#This Row],[Rank 6M]]+Table2[[#This Row],[Rank Sharpe]])/3</f>
        <v>155.33333333333334</v>
      </c>
    </row>
    <row r="119" spans="1:48" x14ac:dyDescent="0.3">
      <c r="A119" t="s">
        <v>527</v>
      </c>
      <c r="B119" t="s">
        <v>528</v>
      </c>
      <c r="C119" t="s">
        <v>10154</v>
      </c>
      <c r="D119" t="s">
        <v>529</v>
      </c>
      <c r="E119">
        <v>38496.997450800001</v>
      </c>
      <c r="F119">
        <v>4266</v>
      </c>
      <c r="G119">
        <v>49.296791366248002</v>
      </c>
      <c r="H119">
        <f>(Table2[[#This Row],[1Y Return vs Nifty]]-AVERAGE(Table2[1Y Return vs Nifty]))/_xlfn.STDEV.P(Table2[1Y Return vs Nifty])</f>
        <v>8.7135315411506223E-2</v>
      </c>
      <c r="I119">
        <v>-12.4092339792258</v>
      </c>
      <c r="J119">
        <f>(Table2[[#This Row],[1M Return vs Nifty]]-AVERAGE(Table2[1M Return vs Nifty]))/_xlfn.STDEV.P(Table2[1M Return vs Nifty])</f>
        <v>-1.1271472923847907</v>
      </c>
      <c r="K119">
        <v>20.286882843984301</v>
      </c>
      <c r="L119">
        <f>(Table2[[#This Row],[6M Return vs Nifty]]-AVERAGE(Table2[6M Return vs Nifty]))/_xlfn.STDEV.P(Table2[6M Return vs Nifty])</f>
        <v>0.43632422573540808</v>
      </c>
      <c r="M119">
        <v>-2.5513230367814699</v>
      </c>
      <c r="N119">
        <f>(Table2[[#This Row],[1W Return vs Nifty]]-AVERAGE(Table2[1W Return vs Nifty]))/_xlfn.STDEV.P(Table2[1W Return vs Nifty])</f>
        <v>-0.28839701433157161</v>
      </c>
      <c r="O119">
        <v>4497.62</v>
      </c>
      <c r="P119">
        <v>4329.0556374419702</v>
      </c>
      <c r="Q119">
        <v>3550.27585119585</v>
      </c>
      <c r="R119">
        <v>29.707826215356398</v>
      </c>
      <c r="S119" s="2">
        <f>(Table2[[#This Row],[Close Price]]-Table2[[#This Row],[20D EMA]])/Table2[[#This Row],[20D EMA]]</f>
        <v>-5.1498348015172446E-2</v>
      </c>
      <c r="T119" s="2">
        <f>(Table2[[#This Row],[Close Price]]-Table2[[#This Row],[50D EMA]])/Table2[[#This Row],[50D EMA]]</f>
        <v>-1.4565679613032114E-2</v>
      </c>
      <c r="U119" s="2">
        <f>(Table2[[#This Row],[Close Price]]-Table2[[#This Row],[200D EMA]])/Table2[[#This Row],[200D EMA]]</f>
        <v>0.20159677129400255</v>
      </c>
      <c r="V119">
        <v>0.72234127746841004</v>
      </c>
      <c r="W119">
        <v>4201.6499999999996</v>
      </c>
      <c r="X119">
        <v>4276.8500000000004</v>
      </c>
      <c r="Y119">
        <v>4242.45</v>
      </c>
      <c r="Z119">
        <v>4669</v>
      </c>
      <c r="AA119">
        <v>4242.45</v>
      </c>
      <c r="AB119">
        <v>4770</v>
      </c>
      <c r="AC119" s="2">
        <f>(Table2[[#This Row],[Close Price]]/Table2[[#This Row],[Day Low]])-1</f>
        <v>1.5315411802506285E-2</v>
      </c>
      <c r="AD119" s="2">
        <f>(Table2[[#This Row],[Day High]]/Table2[[#This Row],[Close Price]])-1</f>
        <v>2.5433661509610683E-3</v>
      </c>
      <c r="AE119" s="2">
        <f>(Table2[[#This Row],[Close Price]]/Table2[[#This Row],[Current Week Low]])-1</f>
        <v>5.5510377258423116E-3</v>
      </c>
      <c r="AF119" s="2">
        <f>(Table2[[#This Row],[Current Week High]]/Table2[[#This Row],[Close Price]])-1</f>
        <v>9.4467885607126156E-2</v>
      </c>
      <c r="AG119" s="2">
        <f>(Table2[[#This Row],[Close Price]]/Table2[[#This Row],[Current Month Low]])-1</f>
        <v>5.5510377258423116E-3</v>
      </c>
      <c r="AH119" s="2">
        <f>(Table2[[#This Row],[Current Month High]]/Table2[[#This Row],[Close Price]])-1</f>
        <v>0.1181434599156117</v>
      </c>
      <c r="AI119">
        <v>18.136427566807299</v>
      </c>
      <c r="AJ119">
        <v>91.902834008097102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</v>
      </c>
      <c r="AM119" t="s">
        <v>10191</v>
      </c>
      <c r="AN119">
        <v>-4.8099999999999996</v>
      </c>
      <c r="AO119" t="s">
        <v>10190</v>
      </c>
      <c r="AP119">
        <v>0.22937012422997199</v>
      </c>
      <c r="AQ119">
        <f>(Table2[[#This Row],[Sharpe Ratio]]-AVERAGE(Table2[Sharpe Ratio]))/_xlfn.STDEV.P(Table2[Sharpe Ratio])</f>
        <v>2.0216769355143009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1.129592169944853</v>
      </c>
      <c r="AS119">
        <f>_xlfn.RANK.AVG(Table2[[#This Row],[1Y Return vs Nifty Z-Score]],Table2[1Y Return vs Nifty Z-Score])</f>
        <v>256</v>
      </c>
      <c r="AT119">
        <f>_xlfn.RANK.AVG(Table2[[#This Row],[6M Return vs Nifty Z-Score]],Table2[6M Return vs Nifty Z-Score])</f>
        <v>200</v>
      </c>
      <c r="AU119">
        <f>_xlfn.RANK.AVG(Table2[[#This Row],[Sharpe Ratio Z-Score]],Table2[Sharpe Ratio Z-Score])</f>
        <v>13</v>
      </c>
      <c r="AV119">
        <f>(Table2[[#This Row],[Rank 1Y]]+Table2[[#This Row],[Rank 6M]]+Table2[[#This Row],[Rank Sharpe]])/3</f>
        <v>156.33333333333334</v>
      </c>
    </row>
    <row r="120" spans="1:48" x14ac:dyDescent="0.3">
      <c r="A120" t="s">
        <v>703</v>
      </c>
      <c r="B120" t="s">
        <v>704</v>
      </c>
      <c r="C120" t="s">
        <v>10159</v>
      </c>
      <c r="D120" t="s">
        <v>168</v>
      </c>
      <c r="E120">
        <v>23899.733269600001</v>
      </c>
      <c r="F120">
        <v>5521.4</v>
      </c>
      <c r="G120">
        <v>86.688957984986601</v>
      </c>
      <c r="H120">
        <f>(Table2[[#This Row],[1Y Return vs Nifty]]-AVERAGE(Table2[1Y Return vs Nifty]))/_xlfn.STDEV.P(Table2[1Y Return vs Nifty])</f>
        <v>0.56628670560871652</v>
      </c>
      <c r="I120">
        <v>7.2523221263601503</v>
      </c>
      <c r="J120">
        <f>(Table2[[#This Row],[1M Return vs Nifty]]-AVERAGE(Table2[1M Return vs Nifty]))/_xlfn.STDEV.P(Table2[1M Return vs Nifty])</f>
        <v>0.71703672408142172</v>
      </c>
      <c r="K120">
        <v>71.470939230681395</v>
      </c>
      <c r="L120">
        <f>(Table2[[#This Row],[6M Return vs Nifty]]-AVERAGE(Table2[6M Return vs Nifty]))/_xlfn.STDEV.P(Table2[6M Return vs Nifty])</f>
        <v>2.0947680861011442</v>
      </c>
      <c r="M120">
        <v>-0.69830101488731999</v>
      </c>
      <c r="N120">
        <f>(Table2[[#This Row],[1W Return vs Nifty]]-AVERAGE(Table2[1W Return vs Nifty]))/_xlfn.STDEV.P(Table2[1W Return vs Nifty])</f>
        <v>0.19126811089458434</v>
      </c>
      <c r="O120">
        <v>5331.88</v>
      </c>
      <c r="P120">
        <v>4868.8575622044</v>
      </c>
      <c r="Q120">
        <v>3801.7288749167301</v>
      </c>
      <c r="R120">
        <v>56.0543923217597</v>
      </c>
      <c r="S120" s="2">
        <f>(Table2[[#This Row],[Close Price]]-Table2[[#This Row],[20D EMA]])/Table2[[#This Row],[20D EMA]]</f>
        <v>3.5544685926914996E-2</v>
      </c>
      <c r="T120" s="2">
        <f>(Table2[[#This Row],[Close Price]]-Table2[[#This Row],[50D EMA]])/Table2[[#This Row],[50D EMA]]</f>
        <v>0.1340237272211672</v>
      </c>
      <c r="U120" s="2">
        <f>(Table2[[#This Row],[Close Price]]-Table2[[#This Row],[200D EMA]])/Table2[[#This Row],[200D EMA]]</f>
        <v>0.45233923345492011</v>
      </c>
      <c r="V120">
        <v>0.97678959201212801</v>
      </c>
      <c r="W120">
        <v>5412.25</v>
      </c>
      <c r="X120">
        <v>5525</v>
      </c>
      <c r="Y120">
        <v>5491.05</v>
      </c>
      <c r="Z120">
        <v>5900</v>
      </c>
      <c r="AA120">
        <v>4991.05</v>
      </c>
      <c r="AB120">
        <v>5900</v>
      </c>
      <c r="AC120" s="2">
        <f>(Table2[[#This Row],[Close Price]]/Table2[[#This Row],[Day Low]])-1</f>
        <v>2.0167213266201633E-2</v>
      </c>
      <c r="AD120" s="2">
        <f>(Table2[[#This Row],[Day High]]/Table2[[#This Row],[Close Price]])-1</f>
        <v>6.5200854855662627E-4</v>
      </c>
      <c r="AE120" s="2">
        <f>(Table2[[#This Row],[Close Price]]/Table2[[#This Row],[Current Week Low]])-1</f>
        <v>5.5271760410120496E-3</v>
      </c>
      <c r="AF120" s="2">
        <f>(Table2[[#This Row],[Current Week High]]/Table2[[#This Row],[Close Price]])-1</f>
        <v>6.8569565689861278E-2</v>
      </c>
      <c r="AG120" s="2">
        <f>(Table2[[#This Row],[Close Price]]/Table2[[#This Row],[Current Month Low]])-1</f>
        <v>0.10626020576832529</v>
      </c>
      <c r="AH120" s="2">
        <f>(Table2[[#This Row],[Current Month High]]/Table2[[#This Row],[Close Price]])-1</f>
        <v>6.8569565689861278E-2</v>
      </c>
      <c r="AI120">
        <v>6.8569565689861198</v>
      </c>
      <c r="AJ120">
        <v>127.218106995884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0.38</v>
      </c>
      <c r="AM120" t="s">
        <v>10189</v>
      </c>
      <c r="AN120">
        <v>8</v>
      </c>
      <c r="AO120" t="s">
        <v>10189</v>
      </c>
      <c r="AP120">
        <v>6.1962264485957E-2</v>
      </c>
      <c r="AQ120">
        <f>(Table2[[#This Row],[Sharpe Ratio]]-AVERAGE(Table2[Sharpe Ratio]))/_xlfn.STDEV.P(Table2[Sharpe Ratio])</f>
        <v>0.10370820121660249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3.6730678279024689</v>
      </c>
      <c r="AS120">
        <f>_xlfn.RANK.AVG(Table2[[#This Row],[1Y Return vs Nifty Z-Score]],Table2[1Y Return vs Nifty Z-Score])</f>
        <v>140</v>
      </c>
      <c r="AT120">
        <f>_xlfn.RANK.AVG(Table2[[#This Row],[6M Return vs Nifty Z-Score]],Table2[6M Return vs Nifty Z-Score])</f>
        <v>25</v>
      </c>
      <c r="AU120">
        <f>_xlfn.RANK.AVG(Table2[[#This Row],[Sharpe Ratio Z-Score]],Table2[Sharpe Ratio Z-Score])</f>
        <v>305</v>
      </c>
      <c r="AV120">
        <f>(Table2[[#This Row],[Rank 1Y]]+Table2[[#This Row],[Rank 6M]]+Table2[[#This Row],[Rank Sharpe]])/3</f>
        <v>156.66666666666666</v>
      </c>
    </row>
    <row r="121" spans="1:48" x14ac:dyDescent="0.3">
      <c r="A121" t="s">
        <v>674</v>
      </c>
      <c r="B121" t="s">
        <v>675</v>
      </c>
      <c r="C121" t="s">
        <v>10155</v>
      </c>
      <c r="D121" t="s">
        <v>312</v>
      </c>
      <c r="E121">
        <v>25652.43874564</v>
      </c>
      <c r="F121">
        <v>410.2</v>
      </c>
      <c r="G121">
        <v>66.058775019581802</v>
      </c>
      <c r="H121">
        <f>(Table2[[#This Row],[1Y Return vs Nifty]]-AVERAGE(Table2[1Y Return vs Nifty]))/_xlfn.STDEV.P(Table2[1Y Return vs Nifty])</f>
        <v>0.30192703507433283</v>
      </c>
      <c r="I121">
        <v>-12.3389296711696</v>
      </c>
      <c r="J121">
        <f>(Table2[[#This Row],[1M Return vs Nifty]]-AVERAGE(Table2[1M Return vs Nifty]))/_xlfn.STDEV.P(Table2[1M Return vs Nifty])</f>
        <v>-1.1205529983975959</v>
      </c>
      <c r="K121">
        <v>28.021493877172599</v>
      </c>
      <c r="L121">
        <f>(Table2[[#This Row],[6M Return vs Nifty]]-AVERAGE(Table2[6M Return vs Nifty]))/_xlfn.STDEV.P(Table2[6M Return vs Nifty])</f>
        <v>0.68693777780319809</v>
      </c>
      <c r="M121">
        <v>-5.0917680647424701</v>
      </c>
      <c r="N121">
        <f>(Table2[[#This Row],[1W Return vs Nifty]]-AVERAGE(Table2[1W Return vs Nifty]))/_xlfn.STDEV.P(Table2[1W Return vs Nifty])</f>
        <v>-0.94600543348110211</v>
      </c>
      <c r="O121">
        <v>427.28</v>
      </c>
      <c r="P121">
        <v>434.89673642506898</v>
      </c>
      <c r="Q121">
        <v>372.22833935357698</v>
      </c>
      <c r="R121">
        <v>25.015156204888601</v>
      </c>
      <c r="S121" s="2">
        <f>(Table2[[#This Row],[Close Price]]-Table2[[#This Row],[20D EMA]])/Table2[[#This Row],[20D EMA]]</f>
        <v>-3.9973787680209663E-2</v>
      </c>
      <c r="T121" s="2">
        <f>(Table2[[#This Row],[Close Price]]-Table2[[#This Row],[50D EMA]])/Table2[[#This Row],[50D EMA]]</f>
        <v>-5.6787587389320736E-2</v>
      </c>
      <c r="U121" s="2">
        <f>(Table2[[#This Row],[Close Price]]-Table2[[#This Row],[200D EMA]])/Table2[[#This Row],[200D EMA]]</f>
        <v>0.10201174019250049</v>
      </c>
      <c r="V121">
        <v>0.64884154237895797</v>
      </c>
      <c r="W121">
        <v>403.7</v>
      </c>
      <c r="X121">
        <v>411</v>
      </c>
      <c r="Y121">
        <v>407.6</v>
      </c>
      <c r="Z121">
        <v>424.7</v>
      </c>
      <c r="AA121">
        <v>407.6</v>
      </c>
      <c r="AB121">
        <v>437.5</v>
      </c>
      <c r="AC121" s="2">
        <f>(Table2[[#This Row],[Close Price]]/Table2[[#This Row],[Day Low]])-1</f>
        <v>1.6101065147386739E-2</v>
      </c>
      <c r="AD121" s="2">
        <f>(Table2[[#This Row],[Day High]]/Table2[[#This Row],[Close Price]])-1</f>
        <v>1.9502681618723816E-3</v>
      </c>
      <c r="AE121" s="2">
        <f>(Table2[[#This Row],[Close Price]]/Table2[[#This Row],[Current Week Low]])-1</f>
        <v>6.3788027477917897E-3</v>
      </c>
      <c r="AF121" s="2">
        <f>(Table2[[#This Row],[Current Week High]]/Table2[[#This Row],[Close Price]])-1</f>
        <v>3.5348610433934669E-2</v>
      </c>
      <c r="AG121" s="2">
        <f>(Table2[[#This Row],[Close Price]]/Table2[[#This Row],[Current Month Low]])-1</f>
        <v>6.3788027477917897E-3</v>
      </c>
      <c r="AH121" s="2">
        <f>(Table2[[#This Row],[Current Month High]]/Table2[[#This Row],[Close Price]])-1</f>
        <v>6.6552901023890776E-2</v>
      </c>
      <c r="AI121">
        <v>22.428083861530901</v>
      </c>
      <c r="AJ121">
        <v>100.048768593026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-0.21</v>
      </c>
      <c r="AM121" t="s">
        <v>10190</v>
      </c>
      <c r="AN121">
        <v>-4.28</v>
      </c>
      <c r="AO121" t="s">
        <v>10190</v>
      </c>
      <c r="AP121">
        <v>0.138129071322007</v>
      </c>
      <c r="AQ121">
        <f>(Table2[[#This Row],[Sharpe Ratio]]-AVERAGE(Table2[Sharpe Ratio]))/_xlfn.STDEV.P(Table2[Sharpe Ratio])</f>
        <v>0.97634079042846489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199</v>
      </c>
      <c r="AT121">
        <f>_xlfn.RANK.AVG(Table2[[#This Row],[6M Return vs Nifty Z-Score]],Table2[6M Return vs Nifty Z-Score])</f>
        <v>149</v>
      </c>
      <c r="AU121">
        <f>_xlfn.RANK.AVG(Table2[[#This Row],[Sharpe Ratio Z-Score]],Table2[Sharpe Ratio Z-Score])</f>
        <v>125</v>
      </c>
      <c r="AV121">
        <f>(Table2[[#This Row],[Rank 1Y]]+Table2[[#This Row],[Rank 6M]]+Table2[[#This Row],[Rank Sharpe]])/3</f>
        <v>157.66666666666666</v>
      </c>
    </row>
    <row r="122" spans="1:48" x14ac:dyDescent="0.3">
      <c r="A122" t="s">
        <v>513</v>
      </c>
      <c r="B122" t="s">
        <v>514</v>
      </c>
      <c r="C122" t="s">
        <v>10143</v>
      </c>
      <c r="D122" t="s">
        <v>18</v>
      </c>
      <c r="E122">
        <v>40157.295777400999</v>
      </c>
      <c r="F122">
        <v>229.13</v>
      </c>
      <c r="G122">
        <v>134.05870090595101</v>
      </c>
      <c r="H122">
        <f>(Table2[[#This Row],[1Y Return vs Nifty]]-AVERAGE(Table2[1Y Return vs Nifty]))/_xlfn.STDEV.P(Table2[1Y Return vs Nifty])</f>
        <v>1.1732929378308983</v>
      </c>
      <c r="I122">
        <v>4.7838136975196104</v>
      </c>
      <c r="J122">
        <f>(Table2[[#This Row],[1M Return vs Nifty]]-AVERAGE(Table2[1M Return vs Nifty]))/_xlfn.STDEV.P(Table2[1M Return vs Nifty])</f>
        <v>0.48549941520654122</v>
      </c>
      <c r="K122">
        <v>13.458954657869301</v>
      </c>
      <c r="L122">
        <f>(Table2[[#This Row],[6M Return vs Nifty]]-AVERAGE(Table2[6M Return vs Nifty]))/_xlfn.STDEV.P(Table2[6M Return vs Nifty])</f>
        <v>0.2150886227240052</v>
      </c>
      <c r="M122">
        <v>0.89932424842079095</v>
      </c>
      <c r="N122">
        <f>(Table2[[#This Row],[1W Return vs Nifty]]-AVERAGE(Table2[1W Return vs Nifty]))/_xlfn.STDEV.P(Table2[1W Return vs Nifty])</f>
        <v>0.60482235522343564</v>
      </c>
      <c r="O122">
        <v>226.01</v>
      </c>
      <c r="P122">
        <v>220.667336008034</v>
      </c>
      <c r="Q122">
        <v>184.70965500074001</v>
      </c>
      <c r="R122">
        <v>50.468801048276902</v>
      </c>
      <c r="S122" s="2">
        <f>(Table2[[#This Row],[Close Price]]-Table2[[#This Row],[20D EMA]])/Table2[[#This Row],[20D EMA]]</f>
        <v>1.3804698907128024E-2</v>
      </c>
      <c r="T122" s="2">
        <f>(Table2[[#This Row],[Close Price]]-Table2[[#This Row],[50D EMA]])/Table2[[#This Row],[50D EMA]]</f>
        <v>3.8350324724352909E-2</v>
      </c>
      <c r="U122" s="2">
        <f>(Table2[[#This Row],[Close Price]]-Table2[[#This Row],[200D EMA]])/Table2[[#This Row],[200D EMA]]</f>
        <v>0.24048740169582375</v>
      </c>
      <c r="V122">
        <v>2.2679703336482802</v>
      </c>
      <c r="W122">
        <v>219.85</v>
      </c>
      <c r="X122">
        <v>229.92</v>
      </c>
      <c r="Y122">
        <v>228.11</v>
      </c>
      <c r="Z122">
        <v>253.56</v>
      </c>
      <c r="AA122">
        <v>213.2</v>
      </c>
      <c r="AB122">
        <v>253.56</v>
      </c>
      <c r="AC122" s="2">
        <f>(Table2[[#This Row],[Close Price]]/Table2[[#This Row],[Day Low]])-1</f>
        <v>4.2210598135092203E-2</v>
      </c>
      <c r="AD122" s="2">
        <f>(Table2[[#This Row],[Day High]]/Table2[[#This Row],[Close Price]])-1</f>
        <v>3.4478243791733476E-3</v>
      </c>
      <c r="AE122" s="2">
        <f>(Table2[[#This Row],[Close Price]]/Table2[[#This Row],[Current Week Low]])-1</f>
        <v>4.4715268949191422E-3</v>
      </c>
      <c r="AF122" s="2">
        <f>(Table2[[#This Row],[Current Week High]]/Table2[[#This Row],[Close Price]])-1</f>
        <v>0.10662069567494448</v>
      </c>
      <c r="AG122" s="2">
        <f>(Table2[[#This Row],[Close Price]]/Table2[[#This Row],[Current Month Low]])-1</f>
        <v>7.4718574108818103E-2</v>
      </c>
      <c r="AH122" s="2">
        <f>(Table2[[#This Row],[Current Month High]]/Table2[[#This Row],[Close Price]])-1</f>
        <v>0.10662069567494448</v>
      </c>
      <c r="AI122">
        <v>26.238379958975202</v>
      </c>
      <c r="AJ122">
        <v>185.52024922118301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-0.15</v>
      </c>
      <c r="AM122" t="s">
        <v>10190</v>
      </c>
      <c r="AN122">
        <v>6.12</v>
      </c>
      <c r="AO122" t="s">
        <v>10189</v>
      </c>
      <c r="AP122">
        <v>0.1313942847349</v>
      </c>
      <c r="AQ122">
        <f>(Table2[[#This Row],[Sharpe Ratio]]-AVERAGE(Table2[Sharpe Ratio]))/_xlfn.STDEV.P(Table2[Sharpe Ratio])</f>
        <v>0.89918127040359619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3.3778846013884762</v>
      </c>
      <c r="AS122">
        <f>_xlfn.RANK.AVG(Table2[[#This Row],[1Y Return vs Nifty Z-Score]],Table2[1Y Return vs Nifty Z-Score])</f>
        <v>79</v>
      </c>
      <c r="AT122">
        <f>_xlfn.RANK.AVG(Table2[[#This Row],[6M Return vs Nifty Z-Score]],Table2[6M Return vs Nifty Z-Score])</f>
        <v>259</v>
      </c>
      <c r="AU122">
        <f>_xlfn.RANK.AVG(Table2[[#This Row],[Sharpe Ratio Z-Score]],Table2[Sharpe Ratio Z-Score])</f>
        <v>144</v>
      </c>
      <c r="AV122">
        <f>(Table2[[#This Row],[Rank 1Y]]+Table2[[#This Row],[Rank 6M]]+Table2[[#This Row],[Rank Sharpe]])/3</f>
        <v>160.66666666666666</v>
      </c>
    </row>
    <row r="123" spans="1:48" x14ac:dyDescent="0.3">
      <c r="A123" t="s">
        <v>1544</v>
      </c>
      <c r="B123" t="s">
        <v>1545</v>
      </c>
      <c r="C123" t="s">
        <v>10149</v>
      </c>
      <c r="D123" t="s">
        <v>191</v>
      </c>
      <c r="E123">
        <v>6022.7742236699996</v>
      </c>
      <c r="F123">
        <v>494.15</v>
      </c>
      <c r="G123">
        <v>71.647409712582203</v>
      </c>
      <c r="H123">
        <f>(Table2[[#This Row],[1Y Return vs Nifty]]-AVERAGE(Table2[1Y Return vs Nifty]))/_xlfn.STDEV.P(Table2[1Y Return vs Nifty])</f>
        <v>0.37354102069220702</v>
      </c>
      <c r="I123">
        <v>1.9031706804344899</v>
      </c>
      <c r="J123">
        <f>(Table2[[#This Row],[1M Return vs Nifty]]-AVERAGE(Table2[1M Return vs Nifty]))/_xlfn.STDEV.P(Table2[1M Return vs Nifty])</f>
        <v>0.21530534812839702</v>
      </c>
      <c r="K123">
        <v>15.0336384854601</v>
      </c>
      <c r="L123">
        <f>(Table2[[#This Row],[6M Return vs Nifty]]-AVERAGE(Table2[6M Return vs Nifty]))/_xlfn.STDEV.P(Table2[6M Return vs Nifty])</f>
        <v>0.26611085328258055</v>
      </c>
      <c r="M123">
        <v>-4.7820669939275602</v>
      </c>
      <c r="N123">
        <f>(Table2[[#This Row],[1W Return vs Nifty]]-AVERAGE(Table2[1W Return vs Nifty]))/_xlfn.STDEV.P(Table2[1W Return vs Nifty])</f>
        <v>-0.86583757731970667</v>
      </c>
      <c r="O123">
        <v>489.42</v>
      </c>
      <c r="P123">
        <v>467.96250494059302</v>
      </c>
      <c r="Q123">
        <v>398.25462154510598</v>
      </c>
      <c r="R123">
        <v>51.835400924800098</v>
      </c>
      <c r="S123" s="2">
        <f>(Table2[[#This Row],[Close Price]]-Table2[[#This Row],[20D EMA]])/Table2[[#This Row],[20D EMA]]</f>
        <v>9.6645008377262091E-3</v>
      </c>
      <c r="T123" s="2">
        <f>(Table2[[#This Row],[Close Price]]-Table2[[#This Row],[50D EMA]])/Table2[[#This Row],[50D EMA]]</f>
        <v>5.59606694616087E-2</v>
      </c>
      <c r="U123" s="2">
        <f>(Table2[[#This Row],[Close Price]]-Table2[[#This Row],[200D EMA]])/Table2[[#This Row],[200D EMA]]</f>
        <v>0.24078911647741663</v>
      </c>
      <c r="V123">
        <v>0.70875045831935701</v>
      </c>
      <c r="W123">
        <v>482.9</v>
      </c>
      <c r="X123">
        <v>496.55</v>
      </c>
      <c r="Y123">
        <v>490.35</v>
      </c>
      <c r="Z123">
        <v>512.75</v>
      </c>
      <c r="AA123">
        <v>483.95</v>
      </c>
      <c r="AB123">
        <v>514.95000000000005</v>
      </c>
      <c r="AC123" s="2">
        <f>(Table2[[#This Row],[Close Price]]/Table2[[#This Row],[Day Low]])-1</f>
        <v>2.3296748809277235E-2</v>
      </c>
      <c r="AD123" s="2">
        <f>(Table2[[#This Row],[Day High]]/Table2[[#This Row],[Close Price]])-1</f>
        <v>4.8568248507538936E-3</v>
      </c>
      <c r="AE123" s="2">
        <f>(Table2[[#This Row],[Close Price]]/Table2[[#This Row],[Current Week Low]])-1</f>
        <v>7.7495666360762883E-3</v>
      </c>
      <c r="AF123" s="2">
        <f>(Table2[[#This Row],[Current Week High]]/Table2[[#This Row],[Close Price]])-1</f>
        <v>3.7640392593342176E-2</v>
      </c>
      <c r="AG123" s="2">
        <f>(Table2[[#This Row],[Close Price]]/Table2[[#This Row],[Current Month Low]])-1</f>
        <v>2.1076557495609105E-2</v>
      </c>
      <c r="AH123" s="2">
        <f>(Table2[[#This Row],[Current Month High]]/Table2[[#This Row],[Close Price]])-1</f>
        <v>4.2092482039866486E-2</v>
      </c>
      <c r="AI123">
        <v>4.2193665890923802</v>
      </c>
      <c r="AJ123">
        <v>106.584448160535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</v>
      </c>
      <c r="AM123" t="s">
        <v>10191</v>
      </c>
      <c r="AN123">
        <v>-1.57</v>
      </c>
      <c r="AO123" t="s">
        <v>10190</v>
      </c>
      <c r="AP123">
        <v>0.17385843549518401</v>
      </c>
      <c r="AQ123">
        <f>(Table2[[#This Row],[Sharpe Ratio]]-AVERAGE(Table2[Sharpe Ratio]))/_xlfn.STDEV.P(Table2[Sharpe Ratio])</f>
        <v>1.3856871824394277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1.3748068272229057</v>
      </c>
      <c r="AS123">
        <f>_xlfn.RANK.AVG(Table2[[#This Row],[1Y Return vs Nifty Z-Score]],Table2[1Y Return vs Nifty Z-Score])</f>
        <v>181</v>
      </c>
      <c r="AT123">
        <f>_xlfn.RANK.AVG(Table2[[#This Row],[6M Return vs Nifty Z-Score]],Table2[6M Return vs Nifty Z-Score])</f>
        <v>246</v>
      </c>
      <c r="AU123">
        <f>_xlfn.RANK.AVG(Table2[[#This Row],[Sharpe Ratio Z-Score]],Table2[Sharpe Ratio Z-Score])</f>
        <v>62</v>
      </c>
      <c r="AV123">
        <f>(Table2[[#This Row],[Rank 1Y]]+Table2[[#This Row],[Rank 6M]]+Table2[[#This Row],[Rank Sharpe]])/3</f>
        <v>163</v>
      </c>
    </row>
    <row r="124" spans="1:48" x14ac:dyDescent="0.3">
      <c r="A124" t="s">
        <v>52</v>
      </c>
      <c r="B124" t="s">
        <v>53</v>
      </c>
      <c r="C124" t="s">
        <v>10143</v>
      </c>
      <c r="D124" t="s">
        <v>54</v>
      </c>
      <c r="E124">
        <v>417287.86126302002</v>
      </c>
      <c r="F124">
        <v>331.7</v>
      </c>
      <c r="G124">
        <v>73.163068672098305</v>
      </c>
      <c r="H124">
        <f>(Table2[[#This Row],[1Y Return vs Nifty]]-AVERAGE(Table2[1Y Return vs Nifty]))/_xlfn.STDEV.P(Table2[1Y Return vs Nifty])</f>
        <v>0.39296300564755482</v>
      </c>
      <c r="I124">
        <v>10.535049449288399</v>
      </c>
      <c r="J124">
        <f>(Table2[[#This Row],[1M Return vs Nifty]]-AVERAGE(Table2[1M Return vs Nifty]))/_xlfn.STDEV.P(Table2[1M Return vs Nifty])</f>
        <v>1.0249448686275819</v>
      </c>
      <c r="K124">
        <v>26.469577274705799</v>
      </c>
      <c r="L124">
        <f>(Table2[[#This Row],[6M Return vs Nifty]]-AVERAGE(Table2[6M Return vs Nifty]))/_xlfn.STDEV.P(Table2[6M Return vs Nifty])</f>
        <v>0.63665324111630817</v>
      </c>
      <c r="M124">
        <v>5.8253845479406001</v>
      </c>
      <c r="N124">
        <f>(Table2[[#This Row],[1W Return vs Nifty]]-AVERAGE(Table2[1W Return vs Nifty]))/_xlfn.STDEV.P(Table2[1W Return vs Nifty])</f>
        <v>1.8799606442036505</v>
      </c>
      <c r="O124">
        <v>295.20999999999998</v>
      </c>
      <c r="P124">
        <v>282.376200116272</v>
      </c>
      <c r="Q124">
        <v>247.813269560744</v>
      </c>
      <c r="R124">
        <v>93.420450280311897</v>
      </c>
      <c r="S124" s="2">
        <f>(Table2[[#This Row],[Close Price]]-Table2[[#This Row],[20D EMA]])/Table2[[#This Row],[20D EMA]]</f>
        <v>0.1236069238846923</v>
      </c>
      <c r="T124" s="2">
        <f>(Table2[[#This Row],[Close Price]]-Table2[[#This Row],[50D EMA]])/Table2[[#This Row],[50D EMA]]</f>
        <v>0.17467406907316652</v>
      </c>
      <c r="U124" s="2">
        <f>(Table2[[#This Row],[Close Price]]-Table2[[#This Row],[200D EMA]])/Table2[[#This Row],[200D EMA]]</f>
        <v>0.338507823200701</v>
      </c>
      <c r="V124">
        <v>1.71740720011116</v>
      </c>
      <c r="W124">
        <v>324.39999999999998</v>
      </c>
      <c r="X124">
        <v>333.2</v>
      </c>
      <c r="Y124">
        <v>308.64999999999998</v>
      </c>
      <c r="Z124">
        <v>333.3</v>
      </c>
      <c r="AA124">
        <v>271.5</v>
      </c>
      <c r="AB124">
        <v>333.3</v>
      </c>
      <c r="AC124" s="2">
        <f>(Table2[[#This Row],[Close Price]]/Table2[[#This Row],[Day Low]])-1</f>
        <v>2.2503082614056646E-2</v>
      </c>
      <c r="AD124" s="2">
        <f>(Table2[[#This Row],[Day High]]/Table2[[#This Row],[Close Price]])-1</f>
        <v>4.5221585770274242E-3</v>
      </c>
      <c r="AE124" s="2">
        <f>(Table2[[#This Row],[Close Price]]/Table2[[#This Row],[Current Week Low]])-1</f>
        <v>7.4680058318483677E-2</v>
      </c>
      <c r="AF124" s="2">
        <f>(Table2[[#This Row],[Current Week High]]/Table2[[#This Row],[Close Price]])-1</f>
        <v>4.8236358154960524E-3</v>
      </c>
      <c r="AG124" s="2">
        <f>(Table2[[#This Row],[Close Price]]/Table2[[#This Row],[Current Month Low]])-1</f>
        <v>0.22173112338858192</v>
      </c>
      <c r="AH124" s="2">
        <f>(Table2[[#This Row],[Current Month High]]/Table2[[#This Row],[Close Price]])-1</f>
        <v>4.8236358154960524E-3</v>
      </c>
      <c r="AI124">
        <v>0.48236358154960501</v>
      </c>
      <c r="AJ124">
        <v>99.819277108433695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0.09</v>
      </c>
      <c r="AM124" t="s">
        <v>10189</v>
      </c>
      <c r="AN124">
        <v>21.52</v>
      </c>
      <c r="AO124" t="s">
        <v>10189</v>
      </c>
      <c r="AP124">
        <v>0.124306240120413</v>
      </c>
      <c r="AQ124">
        <f>(Table2[[#This Row],[Sharpe Ratio]]-AVERAGE(Table2[Sharpe Ratio]))/_xlfn.STDEV.P(Table2[Sharpe Ratio])</f>
        <v>0.81797452193502995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4.7524962815301253</v>
      </c>
      <c r="AS124">
        <f>_xlfn.RANK.AVG(Table2[[#This Row],[1Y Return vs Nifty Z-Score]],Table2[1Y Return vs Nifty Z-Score])</f>
        <v>175</v>
      </c>
      <c r="AT124">
        <f>_xlfn.RANK.AVG(Table2[[#This Row],[6M Return vs Nifty Z-Score]],Table2[6M Return vs Nifty Z-Score])</f>
        <v>160</v>
      </c>
      <c r="AU124">
        <f>_xlfn.RANK.AVG(Table2[[#This Row],[Sharpe Ratio Z-Score]],Table2[Sharpe Ratio Z-Score])</f>
        <v>157</v>
      </c>
      <c r="AV124">
        <f>(Table2[[#This Row],[Rank 1Y]]+Table2[[#This Row],[Rank 6M]]+Table2[[#This Row],[Rank Sharpe]])/3</f>
        <v>164</v>
      </c>
    </row>
    <row r="125" spans="1:48" x14ac:dyDescent="0.3">
      <c r="A125" t="s">
        <v>263</v>
      </c>
      <c r="B125" t="s">
        <v>264</v>
      </c>
      <c r="C125" t="s">
        <v>10149</v>
      </c>
      <c r="D125" t="s">
        <v>191</v>
      </c>
      <c r="E125">
        <v>103669.70219539999</v>
      </c>
      <c r="F125">
        <v>35149.85</v>
      </c>
      <c r="G125">
        <v>57.653293376239802</v>
      </c>
      <c r="H125">
        <f>(Table2[[#This Row],[1Y Return vs Nifty]]-AVERAGE(Table2[1Y Return vs Nifty]))/_xlfn.STDEV.P(Table2[1Y Return vs Nifty])</f>
        <v>0.19421735738301332</v>
      </c>
      <c r="I125">
        <v>3.15142935020486</v>
      </c>
      <c r="J125">
        <f>(Table2[[#This Row],[1M Return vs Nifty]]-AVERAGE(Table2[1M Return vs Nifty]))/_xlfn.STDEV.P(Table2[1M Return vs Nifty])</f>
        <v>0.33238757065664731</v>
      </c>
      <c r="K125">
        <v>38.516393882430798</v>
      </c>
      <c r="L125">
        <f>(Table2[[#This Row],[6M Return vs Nifty]]-AVERAGE(Table2[6M Return vs Nifty]))/_xlfn.STDEV.P(Table2[6M Return vs Nifty])</f>
        <v>1.0269890302357128</v>
      </c>
      <c r="M125">
        <v>-2.9563659634523001</v>
      </c>
      <c r="N125">
        <f>(Table2[[#This Row],[1W Return vs Nifty]]-AVERAGE(Table2[1W Return vs Nifty]))/_xlfn.STDEV.P(Table2[1W Return vs Nifty])</f>
        <v>-0.39324464368944367</v>
      </c>
      <c r="O125">
        <v>34402.68</v>
      </c>
      <c r="P125">
        <v>32807.954802395703</v>
      </c>
      <c r="Q125">
        <v>27645.563342764199</v>
      </c>
      <c r="R125">
        <v>58.700324834350198</v>
      </c>
      <c r="S125" s="2">
        <f>(Table2[[#This Row],[Close Price]]-Table2[[#This Row],[20D EMA]])/Table2[[#This Row],[20D EMA]]</f>
        <v>2.1718366127290032E-2</v>
      </c>
      <c r="T125" s="2">
        <f>(Table2[[#This Row],[Close Price]]-Table2[[#This Row],[50D EMA]])/Table2[[#This Row],[50D EMA]]</f>
        <v>7.1381931964661374E-2</v>
      </c>
      <c r="U125" s="2">
        <f>(Table2[[#This Row],[Close Price]]-Table2[[#This Row],[200D EMA]])/Table2[[#This Row],[200D EMA]]</f>
        <v>0.27144632808504265</v>
      </c>
      <c r="V125">
        <v>0.46219580136684901</v>
      </c>
      <c r="W125">
        <v>34595.15</v>
      </c>
      <c r="X125">
        <v>35200</v>
      </c>
      <c r="Y125">
        <v>34784.699999999997</v>
      </c>
      <c r="Z125">
        <v>35399</v>
      </c>
      <c r="AA125">
        <v>33702.15</v>
      </c>
      <c r="AB125">
        <v>35777.800000000003</v>
      </c>
      <c r="AC125" s="2">
        <f>(Table2[[#This Row],[Close Price]]/Table2[[#This Row],[Day Low]])-1</f>
        <v>1.6034039453507232E-2</v>
      </c>
      <c r="AD125" s="2">
        <f>(Table2[[#This Row],[Day High]]/Table2[[#This Row],[Close Price]])-1</f>
        <v>1.4267486205488122E-3</v>
      </c>
      <c r="AE125" s="2">
        <f>(Table2[[#This Row],[Close Price]]/Table2[[#This Row],[Current Week Low]])-1</f>
        <v>1.0497431341940588E-2</v>
      </c>
      <c r="AF125" s="2">
        <f>(Table2[[#This Row],[Current Week High]]/Table2[[#This Row],[Close Price]])-1</f>
        <v>7.0882237050797769E-3</v>
      </c>
      <c r="AG125" s="2">
        <f>(Table2[[#This Row],[Close Price]]/Table2[[#This Row],[Current Month Low]])-1</f>
        <v>4.2955716475061578E-2</v>
      </c>
      <c r="AH125" s="2">
        <f>(Table2[[#This Row],[Current Month High]]/Table2[[#This Row],[Close Price]])-1</f>
        <v>1.7864941102166965E-2</v>
      </c>
      <c r="AI125">
        <v>4.3475292213195704</v>
      </c>
      <c r="AJ125">
        <v>96.026746750766094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0.04</v>
      </c>
      <c r="AM125" t="s">
        <v>10189</v>
      </c>
      <c r="AN125">
        <v>2.63</v>
      </c>
      <c r="AO125" t="s">
        <v>10189</v>
      </c>
      <c r="AP125">
        <v>0.113376725440786</v>
      </c>
      <c r="AQ125">
        <f>(Table2[[#This Row],[Sharpe Ratio]]-AVERAGE(Table2[Sharpe Ratio]))/_xlfn.STDEV.P(Table2[Sharpe Ratio])</f>
        <v>0.69275658133996931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1.853105895925899</v>
      </c>
      <c r="AS125">
        <f>_xlfn.RANK.AVG(Table2[[#This Row],[1Y Return vs Nifty Z-Score]],Table2[1Y Return vs Nifty Z-Score])</f>
        <v>226</v>
      </c>
      <c r="AT125">
        <f>_xlfn.RANK.AVG(Table2[[#This Row],[6M Return vs Nifty Z-Score]],Table2[6M Return vs Nifty Z-Score])</f>
        <v>92</v>
      </c>
      <c r="AU125">
        <f>_xlfn.RANK.AVG(Table2[[#This Row],[Sharpe Ratio Z-Score]],Table2[Sharpe Ratio Z-Score])</f>
        <v>178</v>
      </c>
      <c r="AV125">
        <f>(Table2[[#This Row],[Rank 1Y]]+Table2[[#This Row],[Rank 6M]]+Table2[[#This Row],[Rank Sharpe]])/3</f>
        <v>165.33333333333334</v>
      </c>
    </row>
    <row r="126" spans="1:48" x14ac:dyDescent="0.3">
      <c r="A126" t="s">
        <v>860</v>
      </c>
      <c r="B126" t="s">
        <v>861</v>
      </c>
      <c r="C126" t="s">
        <v>10154</v>
      </c>
      <c r="D126" t="s">
        <v>80</v>
      </c>
      <c r="E126">
        <v>17648.666307404899</v>
      </c>
      <c r="F126">
        <v>3152.45</v>
      </c>
      <c r="G126">
        <v>26.614321356026402</v>
      </c>
      <c r="H126">
        <f>(Table2[[#This Row],[1Y Return vs Nifty]]-AVERAGE(Table2[1Y Return vs Nifty]))/_xlfn.STDEV.P(Table2[1Y Return vs Nifty])</f>
        <v>-0.20352280957282365</v>
      </c>
      <c r="I126">
        <v>5.75879683444776</v>
      </c>
      <c r="J126">
        <f>(Table2[[#This Row],[1M Return vs Nifty]]-AVERAGE(Table2[1M Return vs Nifty]))/_xlfn.STDEV.P(Table2[1M Return vs Nifty])</f>
        <v>0.5769493649354005</v>
      </c>
      <c r="K126">
        <v>47.500667980704101</v>
      </c>
      <c r="L126">
        <f>(Table2[[#This Row],[6M Return vs Nifty]]-AVERAGE(Table2[6M Return vs Nifty]))/_xlfn.STDEV.P(Table2[6M Return vs Nifty])</f>
        <v>1.3180936294014172</v>
      </c>
      <c r="M126">
        <v>0.56007049156352195</v>
      </c>
      <c r="N126">
        <f>(Table2[[#This Row],[1W Return vs Nifty]]-AVERAGE(Table2[1W Return vs Nifty]))/_xlfn.STDEV.P(Table2[1W Return vs Nifty])</f>
        <v>0.5170046208178587</v>
      </c>
      <c r="O126">
        <v>3169.91</v>
      </c>
      <c r="P126">
        <v>3006.29163205333</v>
      </c>
      <c r="Q126">
        <v>2500.2685311545201</v>
      </c>
      <c r="R126">
        <v>43.490180274356298</v>
      </c>
      <c r="S126" s="2">
        <f>(Table2[[#This Row],[Close Price]]-Table2[[#This Row],[20D EMA]])/Table2[[#This Row],[20D EMA]]</f>
        <v>-5.5080428150957083E-3</v>
      </c>
      <c r="T126" s="2">
        <f>(Table2[[#This Row],[Close Price]]-Table2[[#This Row],[50D EMA]])/Table2[[#This Row],[50D EMA]]</f>
        <v>4.8617494852567604E-2</v>
      </c>
      <c r="U126" s="2">
        <f>(Table2[[#This Row],[Close Price]]-Table2[[#This Row],[200D EMA]])/Table2[[#This Row],[200D EMA]]</f>
        <v>0.26084456958082392</v>
      </c>
      <c r="V126">
        <v>1.65411267862552</v>
      </c>
      <c r="W126">
        <v>3132.45</v>
      </c>
      <c r="X126">
        <v>3266</v>
      </c>
      <c r="Y126">
        <v>3135.25</v>
      </c>
      <c r="Z126">
        <v>3406.95</v>
      </c>
      <c r="AA126">
        <v>2984</v>
      </c>
      <c r="AB126">
        <v>3655</v>
      </c>
      <c r="AC126" s="2">
        <f>(Table2[[#This Row],[Close Price]]/Table2[[#This Row],[Day Low]])-1</f>
        <v>6.3847786876087831E-3</v>
      </c>
      <c r="AD126" s="2">
        <f>(Table2[[#This Row],[Day High]]/Table2[[#This Row],[Close Price]])-1</f>
        <v>3.6019603800218958E-2</v>
      </c>
      <c r="AE126" s="2">
        <f>(Table2[[#This Row],[Close Price]]/Table2[[#This Row],[Current Week Low]])-1</f>
        <v>5.4860059006458517E-3</v>
      </c>
      <c r="AF126" s="2">
        <f>(Table2[[#This Row],[Current Week High]]/Table2[[#This Row],[Close Price]])-1</f>
        <v>8.0730860124665016E-2</v>
      </c>
      <c r="AG126" s="2">
        <f>(Table2[[#This Row],[Close Price]]/Table2[[#This Row],[Current Month Low]])-1</f>
        <v>5.6451072386058954E-2</v>
      </c>
      <c r="AH126" s="2">
        <f>(Table2[[#This Row],[Current Month High]]/Table2[[#This Row],[Close Price]])-1</f>
        <v>0.15941569255658306</v>
      </c>
      <c r="AI126">
        <v>15.941569255658299</v>
      </c>
      <c r="AJ126">
        <v>81.697406340057597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</v>
      </c>
      <c r="AM126">
        <v>0</v>
      </c>
      <c r="AN126">
        <v>3.59</v>
      </c>
      <c r="AO126" t="s">
        <v>10189</v>
      </c>
      <c r="AP126">
        <v>0.16171926079492899</v>
      </c>
      <c r="AQ126">
        <f>(Table2[[#This Row],[Sharpe Ratio]]-AVERAGE(Table2[Sharpe Ratio]))/_xlfn.STDEV.P(Table2[Sharpe Ratio])</f>
        <v>1.2466103340114725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3.4551351395933247</v>
      </c>
      <c r="AS126">
        <f>_xlfn.RANK.AVG(Table2[[#This Row],[1Y Return vs Nifty Z-Score]],Table2[1Y Return vs Nifty Z-Score])</f>
        <v>356</v>
      </c>
      <c r="AT126">
        <f>_xlfn.RANK.AVG(Table2[[#This Row],[6M Return vs Nifty Z-Score]],Table2[6M Return vs Nifty Z-Score])</f>
        <v>67</v>
      </c>
      <c r="AU126">
        <f>_xlfn.RANK.AVG(Table2[[#This Row],[Sharpe Ratio Z-Score]],Table2[Sharpe Ratio Z-Score])</f>
        <v>82</v>
      </c>
      <c r="AV126">
        <f>(Table2[[#This Row],[Rank 1Y]]+Table2[[#This Row],[Rank 6M]]+Table2[[#This Row],[Rank Sharpe]])/3</f>
        <v>168.33333333333334</v>
      </c>
    </row>
    <row r="127" spans="1:48" x14ac:dyDescent="0.3">
      <c r="A127" t="s">
        <v>104</v>
      </c>
      <c r="B127" t="s">
        <v>105</v>
      </c>
      <c r="C127" t="s">
        <v>10152</v>
      </c>
      <c r="D127" t="s">
        <v>106</v>
      </c>
      <c r="E127">
        <v>273758.41801000002</v>
      </c>
      <c r="F127">
        <v>647.9</v>
      </c>
      <c r="G127">
        <v>76.700420469497701</v>
      </c>
      <c r="H127">
        <f>(Table2[[#This Row],[1Y Return vs Nifty]]-AVERAGE(Table2[1Y Return vs Nifty]))/_xlfn.STDEV.P(Table2[1Y Return vs Nifty])</f>
        <v>0.43829140420285889</v>
      </c>
      <c r="I127">
        <v>-5.5773088660475301</v>
      </c>
      <c r="J127">
        <f>(Table2[[#This Row],[1M Return vs Nifty]]-AVERAGE(Table2[1M Return vs Nifty]))/_xlfn.STDEV.P(Table2[1M Return vs Nifty])</f>
        <v>-0.48633702142978996</v>
      </c>
      <c r="K127">
        <v>92.071297873541297</v>
      </c>
      <c r="L127">
        <f>(Table2[[#This Row],[6M Return vs Nifty]]-AVERAGE(Table2[6M Return vs Nifty]))/_xlfn.STDEV.P(Table2[6M Return vs Nifty])</f>
        <v>2.7622520786645528</v>
      </c>
      <c r="M127">
        <v>-1.9941643242398399</v>
      </c>
      <c r="N127">
        <f>(Table2[[#This Row],[1W Return vs Nifty]]-AVERAGE(Table2[1W Return vs Nifty]))/_xlfn.STDEV.P(Table2[1W Return vs Nifty])</f>
        <v>-0.14417336212211565</v>
      </c>
      <c r="O127">
        <v>664.18</v>
      </c>
      <c r="P127">
        <v>624.25106870121397</v>
      </c>
      <c r="Q127">
        <v>459.12756807724003</v>
      </c>
      <c r="R127">
        <v>37.198729358200403</v>
      </c>
      <c r="S127" s="2">
        <f>(Table2[[#This Row],[Close Price]]-Table2[[#This Row],[20D EMA]])/Table2[[#This Row],[20D EMA]]</f>
        <v>-2.4511427625041365E-2</v>
      </c>
      <c r="T127" s="2">
        <f>(Table2[[#This Row],[Close Price]]-Table2[[#This Row],[50D EMA]])/Table2[[#This Row],[50D EMA]]</f>
        <v>3.7883685722779475E-2</v>
      </c>
      <c r="U127" s="2">
        <f>(Table2[[#This Row],[Close Price]]-Table2[[#This Row],[200D EMA]])/Table2[[#This Row],[200D EMA]]</f>
        <v>0.41115464426000742</v>
      </c>
      <c r="V127">
        <v>0.20638133243981399</v>
      </c>
      <c r="W127">
        <v>641</v>
      </c>
      <c r="X127">
        <v>650.5</v>
      </c>
      <c r="Y127">
        <v>646</v>
      </c>
      <c r="Z127">
        <v>669.9</v>
      </c>
      <c r="AA127">
        <v>646</v>
      </c>
      <c r="AB127">
        <v>717</v>
      </c>
      <c r="AC127" s="2">
        <f>(Table2[[#This Row],[Close Price]]/Table2[[#This Row],[Day Low]])-1</f>
        <v>1.0764430577222983E-2</v>
      </c>
      <c r="AD127" s="2">
        <f>(Table2[[#This Row],[Day High]]/Table2[[#This Row],[Close Price]])-1</f>
        <v>4.0129649637290488E-3</v>
      </c>
      <c r="AE127" s="2">
        <f>(Table2[[#This Row],[Close Price]]/Table2[[#This Row],[Current Week Low]])-1</f>
        <v>2.9411764705882248E-3</v>
      </c>
      <c r="AF127" s="2">
        <f>(Table2[[#This Row],[Current Week High]]/Table2[[#This Row],[Close Price]])-1</f>
        <v>3.395585738539908E-2</v>
      </c>
      <c r="AG127" s="2">
        <f>(Table2[[#This Row],[Close Price]]/Table2[[#This Row],[Current Month Low]])-1</f>
        <v>2.9411764705882248E-3</v>
      </c>
      <c r="AH127" s="2">
        <f>(Table2[[#This Row],[Current Month High]]/Table2[[#This Row],[Close Price]])-1</f>
        <v>0.10665226115141224</v>
      </c>
      <c r="AI127">
        <v>24.664300046303399</v>
      </c>
      <c r="AJ127">
        <v>127.652846099789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0.47</v>
      </c>
      <c r="AM127" t="s">
        <v>10189</v>
      </c>
      <c r="AN127">
        <v>-1.35</v>
      </c>
      <c r="AO127" t="s">
        <v>10190</v>
      </c>
      <c r="AP127">
        <v>5.5237043917351999E-2</v>
      </c>
      <c r="AQ127">
        <f>(Table2[[#This Row],[Sharpe Ratio]]-AVERAGE(Table2[Sharpe Ratio]))/_xlfn.STDEV.P(Table2[Sharpe Ratio])</f>
        <v>2.6658277744886123E-2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2.5966913770603921</v>
      </c>
      <c r="AS127">
        <f>_xlfn.RANK.AVG(Table2[[#This Row],[1Y Return vs Nifty Z-Score]],Table2[1Y Return vs Nifty Z-Score])</f>
        <v>167</v>
      </c>
      <c r="AT127">
        <f>_xlfn.RANK.AVG(Table2[[#This Row],[6M Return vs Nifty Z-Score]],Table2[6M Return vs Nifty Z-Score])</f>
        <v>10</v>
      </c>
      <c r="AU127">
        <f>_xlfn.RANK.AVG(Table2[[#This Row],[Sharpe Ratio Z-Score]],Table2[Sharpe Ratio Z-Score])</f>
        <v>330</v>
      </c>
      <c r="AV127">
        <f>(Table2[[#This Row],[Rank 1Y]]+Table2[[#This Row],[Rank 6M]]+Table2[[#This Row],[Rank Sharpe]])/3</f>
        <v>169</v>
      </c>
    </row>
    <row r="128" spans="1:48" x14ac:dyDescent="0.3">
      <c r="A128" t="s">
        <v>1692</v>
      </c>
      <c r="B128" t="s">
        <v>1693</v>
      </c>
      <c r="C128" t="s">
        <v>10154</v>
      </c>
      <c r="D128" t="s">
        <v>643</v>
      </c>
      <c r="E128">
        <v>4654.3257599999997</v>
      </c>
      <c r="F128">
        <v>1075.2</v>
      </c>
      <c r="G128">
        <v>58.562427193049601</v>
      </c>
      <c r="H128">
        <f>(Table2[[#This Row],[1Y Return vs Nifty]]-AVERAGE(Table2[1Y Return vs Nifty]))/_xlfn.STDEV.P(Table2[1Y Return vs Nifty])</f>
        <v>0.20586719668334982</v>
      </c>
      <c r="I128">
        <v>-8.3569597217177396</v>
      </c>
      <c r="J128">
        <f>(Table2[[#This Row],[1M Return vs Nifty]]-AVERAGE(Table2[1M Return vs Nifty]))/_xlfn.STDEV.P(Table2[1M Return vs Nifty])</f>
        <v>-0.74705838304812366</v>
      </c>
      <c r="K128">
        <v>20.899673860795801</v>
      </c>
      <c r="L128">
        <f>(Table2[[#This Row],[6M Return vs Nifty]]-AVERAGE(Table2[6M Return vs Nifty]))/_xlfn.STDEV.P(Table2[6M Return vs Nifty])</f>
        <v>0.45617961765355314</v>
      </c>
      <c r="M128">
        <v>-3.76872742231253</v>
      </c>
      <c r="N128">
        <f>(Table2[[#This Row],[1W Return vs Nifty]]-AVERAGE(Table2[1W Return vs Nifty]))/_xlfn.STDEV.P(Table2[1W Return vs Nifty])</f>
        <v>-0.60352895563452513</v>
      </c>
      <c r="O128">
        <v>1098.56</v>
      </c>
      <c r="P128">
        <v>1126.01410724128</v>
      </c>
      <c r="Q128">
        <v>995.88382556836302</v>
      </c>
      <c r="R128">
        <v>39.3053406747308</v>
      </c>
      <c r="S128" s="2">
        <f>(Table2[[#This Row],[Close Price]]-Table2[[#This Row],[20D EMA]])/Table2[[#This Row],[20D EMA]]</f>
        <v>-2.1264200407806494E-2</v>
      </c>
      <c r="T128" s="2">
        <f>(Table2[[#This Row],[Close Price]]-Table2[[#This Row],[50D EMA]])/Table2[[#This Row],[50D EMA]]</f>
        <v>-4.5127416179335356E-2</v>
      </c>
      <c r="U128" s="2">
        <f>(Table2[[#This Row],[Close Price]]-Table2[[#This Row],[200D EMA]])/Table2[[#This Row],[200D EMA]]</f>
        <v>7.9644003040585901E-2</v>
      </c>
      <c r="V128">
        <v>0.65671428761861605</v>
      </c>
      <c r="W128">
        <v>1080.3499999999999</v>
      </c>
      <c r="X128">
        <v>1113.9000000000001</v>
      </c>
      <c r="Y128">
        <v>1050.05</v>
      </c>
      <c r="Z128">
        <v>1116.75</v>
      </c>
      <c r="AA128">
        <v>1050.05</v>
      </c>
      <c r="AB128">
        <v>1148</v>
      </c>
      <c r="AC128" s="2">
        <f>(Table2[[#This Row],[Close Price]]/Table2[[#This Row],[Day Low]])-1</f>
        <v>-4.7669736659414763E-3</v>
      </c>
      <c r="AD128" s="2">
        <f>(Table2[[#This Row],[Day High]]/Table2[[#This Row],[Close Price]])-1</f>
        <v>3.5993303571428603E-2</v>
      </c>
      <c r="AE128" s="2">
        <f>(Table2[[#This Row],[Close Price]]/Table2[[#This Row],[Current Week Low]])-1</f>
        <v>2.3951240417123154E-2</v>
      </c>
      <c r="AF128" s="2">
        <f>(Table2[[#This Row],[Current Week High]]/Table2[[#This Row],[Close Price]])-1</f>
        <v>3.8643973214285587E-2</v>
      </c>
      <c r="AG128" s="2">
        <f>(Table2[[#This Row],[Close Price]]/Table2[[#This Row],[Current Month Low]])-1</f>
        <v>2.3951240417123154E-2</v>
      </c>
      <c r="AH128" s="2">
        <f>(Table2[[#This Row],[Current Month High]]/Table2[[#This Row],[Close Price]])-1</f>
        <v>6.7708333333333259E-2</v>
      </c>
      <c r="AI128">
        <v>39.039248511904702</v>
      </c>
      <c r="AJ128">
        <v>93.712278173137506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-0.26</v>
      </c>
      <c r="AM128" t="s">
        <v>10190</v>
      </c>
      <c r="AN128">
        <v>-0.61</v>
      </c>
      <c r="AO128" t="s">
        <v>10190</v>
      </c>
      <c r="AP128">
        <v>0.15776437538045501</v>
      </c>
      <c r="AQ128">
        <f>(Table2[[#This Row],[Sharpe Ratio]]-AVERAGE(Table2[Sharpe Ratio]))/_xlfn.STDEV.P(Table2[Sharpe Ratio])</f>
        <v>1.2012997578874487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219</v>
      </c>
      <c r="AT128">
        <f>_xlfn.RANK.AVG(Table2[[#This Row],[6M Return vs Nifty Z-Score]],Table2[6M Return vs Nifty Z-Score])</f>
        <v>197</v>
      </c>
      <c r="AU128">
        <f>_xlfn.RANK.AVG(Table2[[#This Row],[Sharpe Ratio Z-Score]],Table2[Sharpe Ratio Z-Score])</f>
        <v>91</v>
      </c>
      <c r="AV128">
        <f>(Table2[[#This Row],[Rank 1Y]]+Table2[[#This Row],[Rank 6M]]+Table2[[#This Row],[Rank Sharpe]])/3</f>
        <v>169</v>
      </c>
    </row>
    <row r="129" spans="1:48" x14ac:dyDescent="0.3">
      <c r="A129" t="s">
        <v>525</v>
      </c>
      <c r="B129" t="s">
        <v>526</v>
      </c>
      <c r="C129" t="s">
        <v>10151</v>
      </c>
      <c r="D129" t="s">
        <v>160</v>
      </c>
      <c r="E129">
        <v>38590.096828469999</v>
      </c>
      <c r="F129">
        <v>278.3</v>
      </c>
      <c r="G129">
        <v>110.268764765364</v>
      </c>
      <c r="H129">
        <f>(Table2[[#This Row],[1Y Return vs Nifty]]-AVERAGE(Table2[1Y Return vs Nifty]))/_xlfn.STDEV.P(Table2[1Y Return vs Nifty])</f>
        <v>0.86844349996086423</v>
      </c>
      <c r="I129">
        <v>20.500674632223301</v>
      </c>
      <c r="J129">
        <f>(Table2[[#This Row],[1M Return vs Nifty]]-AVERAGE(Table2[1M Return vs Nifty]))/_xlfn.STDEV.P(Table2[1M Return vs Nifty])</f>
        <v>1.9596850579476075</v>
      </c>
      <c r="K129">
        <v>7.04343396096096</v>
      </c>
      <c r="L129">
        <f>(Table2[[#This Row],[6M Return vs Nifty]]-AVERAGE(Table2[6M Return vs Nifty]))/_xlfn.STDEV.P(Table2[6M Return vs Nifty])</f>
        <v>7.2156704426721468E-3</v>
      </c>
      <c r="M129">
        <v>3.2338428570887001</v>
      </c>
      <c r="N129">
        <f>(Table2[[#This Row],[1W Return vs Nifty]]-AVERAGE(Table2[1W Return vs Nifty]))/_xlfn.STDEV.P(Table2[1W Return vs Nifty])</f>
        <v>1.2091255677804258</v>
      </c>
      <c r="O129">
        <v>264.58999999999997</v>
      </c>
      <c r="P129">
        <v>248.14567140048501</v>
      </c>
      <c r="Q129">
        <v>211.98060269182599</v>
      </c>
      <c r="R129">
        <v>56.1574245765757</v>
      </c>
      <c r="S129" s="2">
        <f>(Table2[[#This Row],[Close Price]]-Table2[[#This Row],[20D EMA]])/Table2[[#This Row],[20D EMA]]</f>
        <v>5.1816017234211566E-2</v>
      </c>
      <c r="T129" s="2">
        <f>(Table2[[#This Row],[Close Price]]-Table2[[#This Row],[50D EMA]])/Table2[[#This Row],[50D EMA]]</f>
        <v>0.12151865647839005</v>
      </c>
      <c r="U129" s="2">
        <f>(Table2[[#This Row],[Close Price]]-Table2[[#This Row],[200D EMA]])/Table2[[#This Row],[200D EMA]]</f>
        <v>0.31285597109367641</v>
      </c>
      <c r="V129">
        <v>1.81349179850264</v>
      </c>
      <c r="W129">
        <v>269.02</v>
      </c>
      <c r="X129">
        <v>280.8</v>
      </c>
      <c r="Y129">
        <v>272.25</v>
      </c>
      <c r="Z129">
        <v>311.8</v>
      </c>
      <c r="AA129">
        <v>236.25</v>
      </c>
      <c r="AB129">
        <v>311.8</v>
      </c>
      <c r="AC129" s="2">
        <f>(Table2[[#This Row],[Close Price]]/Table2[[#This Row],[Day Low]])-1</f>
        <v>3.4495576537060479E-2</v>
      </c>
      <c r="AD129" s="2">
        <f>(Table2[[#This Row],[Day High]]/Table2[[#This Row],[Close Price]])-1</f>
        <v>8.9831117499101776E-3</v>
      </c>
      <c r="AE129" s="2">
        <f>(Table2[[#This Row],[Close Price]]/Table2[[#This Row],[Current Week Low]])-1</f>
        <v>2.2222222222222365E-2</v>
      </c>
      <c r="AF129" s="2">
        <f>(Table2[[#This Row],[Current Week High]]/Table2[[#This Row],[Close Price]])-1</f>
        <v>0.12037369744879634</v>
      </c>
      <c r="AG129" s="2">
        <f>(Table2[[#This Row],[Close Price]]/Table2[[#This Row],[Current Month Low]])-1</f>
        <v>0.17798941798941814</v>
      </c>
      <c r="AH129" s="2">
        <f>(Table2[[#This Row],[Current Month High]]/Table2[[#This Row],[Close Price]])-1</f>
        <v>0.12037369744879634</v>
      </c>
      <c r="AI129">
        <v>12.0373697448796</v>
      </c>
      <c r="AJ129">
        <v>162.54716981132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0.05</v>
      </c>
      <c r="AM129" t="s">
        <v>10189</v>
      </c>
      <c r="AN129">
        <v>13.99</v>
      </c>
      <c r="AO129" t="s">
        <v>10189</v>
      </c>
      <c r="AP129">
        <v>0.15614369562759201</v>
      </c>
      <c r="AQ129">
        <f>(Table2[[#This Row],[Sharpe Ratio]]-AVERAGE(Table2[Sharpe Ratio]))/_xlfn.STDEV.P(Table2[Sharpe Ratio])</f>
        <v>1.1827318537337628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5.2272016498653322</v>
      </c>
      <c r="AS129">
        <f>_xlfn.RANK.AVG(Table2[[#This Row],[1Y Return vs Nifty Z-Score]],Table2[1Y Return vs Nifty Z-Score])</f>
        <v>103</v>
      </c>
      <c r="AT129">
        <f>_xlfn.RANK.AVG(Table2[[#This Row],[6M Return vs Nifty Z-Score]],Table2[6M Return vs Nifty Z-Score])</f>
        <v>315</v>
      </c>
      <c r="AU129">
        <f>_xlfn.RANK.AVG(Table2[[#This Row],[Sharpe Ratio Z-Score]],Table2[Sharpe Ratio Z-Score])</f>
        <v>93</v>
      </c>
      <c r="AV129">
        <f>(Table2[[#This Row],[Rank 1Y]]+Table2[[#This Row],[Rank 6M]]+Table2[[#This Row],[Rank Sharpe]])/3</f>
        <v>170.33333333333334</v>
      </c>
    </row>
    <row r="130" spans="1:48" x14ac:dyDescent="0.3">
      <c r="A130" t="s">
        <v>517</v>
      </c>
      <c r="B130" t="s">
        <v>518</v>
      </c>
      <c r="C130" t="s">
        <v>10150</v>
      </c>
      <c r="D130" t="s">
        <v>62</v>
      </c>
      <c r="E130">
        <v>39883.063028259901</v>
      </c>
      <c r="F130">
        <v>1413.35</v>
      </c>
      <c r="G130">
        <v>70.406885727998201</v>
      </c>
      <c r="H130">
        <f>(Table2[[#This Row],[1Y Return vs Nifty]]-AVERAGE(Table2[1Y Return vs Nifty]))/_xlfn.STDEV.P(Table2[1Y Return vs Nifty])</f>
        <v>0.35764467540023531</v>
      </c>
      <c r="I130">
        <v>8.7699298218174793</v>
      </c>
      <c r="J130">
        <f>(Table2[[#This Row],[1M Return vs Nifty]]-AVERAGE(Table2[1M Return vs Nifty]))/_xlfn.STDEV.P(Table2[1M Return vs Nifty])</f>
        <v>0.8593829270064991</v>
      </c>
      <c r="K130">
        <v>47.357115433191296</v>
      </c>
      <c r="L130">
        <f>(Table2[[#This Row],[6M Return vs Nifty]]-AVERAGE(Table2[6M Return vs Nifty]))/_xlfn.STDEV.P(Table2[6M Return vs Nifty])</f>
        <v>1.3134423012756467</v>
      </c>
      <c r="M130">
        <v>-0.47579638986788397</v>
      </c>
      <c r="N130">
        <f>(Table2[[#This Row],[1W Return vs Nifty]]-AVERAGE(Table2[1W Return vs Nifty]))/_xlfn.STDEV.P(Table2[1W Return vs Nifty])</f>
        <v>0.2488646788588712</v>
      </c>
      <c r="O130">
        <v>1320.92</v>
      </c>
      <c r="P130">
        <v>1221.08163221275</v>
      </c>
      <c r="Q130">
        <v>990.07606053565598</v>
      </c>
      <c r="R130">
        <v>88.455092052123405</v>
      </c>
      <c r="S130" s="2">
        <f>(Table2[[#This Row],[Close Price]]-Table2[[#This Row],[20D EMA]])/Table2[[#This Row],[20D EMA]]</f>
        <v>6.9973957544741422E-2</v>
      </c>
      <c r="T130" s="2">
        <f>(Table2[[#This Row],[Close Price]]-Table2[[#This Row],[50D EMA]])/Table2[[#This Row],[50D EMA]]</f>
        <v>0.15745742357850059</v>
      </c>
      <c r="U130" s="2">
        <f>(Table2[[#This Row],[Close Price]]-Table2[[#This Row],[200D EMA]])/Table2[[#This Row],[200D EMA]]</f>
        <v>0.42751658820570021</v>
      </c>
      <c r="V130">
        <v>1.23404727029141</v>
      </c>
      <c r="W130">
        <v>1383.1</v>
      </c>
      <c r="X130">
        <v>1416.95</v>
      </c>
      <c r="Y130">
        <v>1382.5</v>
      </c>
      <c r="Z130">
        <v>1427</v>
      </c>
      <c r="AA130">
        <v>1232.0999999999999</v>
      </c>
      <c r="AB130">
        <v>1427</v>
      </c>
      <c r="AC130" s="2">
        <f>(Table2[[#This Row],[Close Price]]/Table2[[#This Row],[Day Low]])-1</f>
        <v>2.1871158990673045E-2</v>
      </c>
      <c r="AD130" s="2">
        <f>(Table2[[#This Row],[Day High]]/Table2[[#This Row],[Close Price]])-1</f>
        <v>2.5471397742951041E-3</v>
      </c>
      <c r="AE130" s="2">
        <f>(Table2[[#This Row],[Close Price]]/Table2[[#This Row],[Current Week Low]])-1</f>
        <v>2.2314647377938535E-2</v>
      </c>
      <c r="AF130" s="2">
        <f>(Table2[[#This Row],[Current Week High]]/Table2[[#This Row],[Close Price]])-1</f>
        <v>9.657904977535603E-3</v>
      </c>
      <c r="AG130" s="2">
        <f>(Table2[[#This Row],[Close Price]]/Table2[[#This Row],[Current Month Low]])-1</f>
        <v>0.14710656602548489</v>
      </c>
      <c r="AH130" s="2">
        <f>(Table2[[#This Row],[Current Month High]]/Table2[[#This Row],[Close Price]])-1</f>
        <v>9.657904977535603E-3</v>
      </c>
      <c r="AI130">
        <v>0.96579049775355996</v>
      </c>
      <c r="AJ130">
        <v>101.331908831908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0.21</v>
      </c>
      <c r="AM130" t="s">
        <v>10189</v>
      </c>
      <c r="AN130">
        <v>11.51</v>
      </c>
      <c r="AO130" t="s">
        <v>10189</v>
      </c>
      <c r="AP130">
        <v>7.5071090324844006E-2</v>
      </c>
      <c r="AQ130">
        <f>(Table2[[#This Row],[Sharpe Ratio]]-AVERAGE(Table2[Sharpe Ratio]))/_xlfn.STDEV.P(Table2[Sharpe Ratio])</f>
        <v>0.2538942088555774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3.0332287913968297</v>
      </c>
      <c r="AS130">
        <f>_xlfn.RANK.AVG(Table2[[#This Row],[1Y Return vs Nifty Z-Score]],Table2[1Y Return vs Nifty Z-Score])</f>
        <v>184</v>
      </c>
      <c r="AT130">
        <f>_xlfn.RANK.AVG(Table2[[#This Row],[6M Return vs Nifty Z-Score]],Table2[6M Return vs Nifty Z-Score])</f>
        <v>68</v>
      </c>
      <c r="AU130">
        <f>_xlfn.RANK.AVG(Table2[[#This Row],[Sharpe Ratio Z-Score]],Table2[Sharpe Ratio Z-Score])</f>
        <v>261</v>
      </c>
      <c r="AV130">
        <f>(Table2[[#This Row],[Rank 1Y]]+Table2[[#This Row],[Rank 6M]]+Table2[[#This Row],[Rank Sharpe]])/3</f>
        <v>171</v>
      </c>
    </row>
    <row r="131" spans="1:48" x14ac:dyDescent="0.3">
      <c r="A131" t="s">
        <v>1508</v>
      </c>
      <c r="B131" t="s">
        <v>1509</v>
      </c>
      <c r="C131" t="s">
        <v>10148</v>
      </c>
      <c r="D131" t="s">
        <v>46</v>
      </c>
      <c r="E131">
        <v>6393.4712671750003</v>
      </c>
      <c r="F131">
        <v>227.75</v>
      </c>
      <c r="G131">
        <v>134.222850688411</v>
      </c>
      <c r="H131">
        <f>(Table2[[#This Row],[1Y Return vs Nifty]]-AVERAGE(Table2[1Y Return vs Nifty]))/_xlfn.STDEV.P(Table2[1Y Return vs Nifty])</f>
        <v>1.1753963889967063</v>
      </c>
      <c r="I131">
        <v>-0.42143485576688</v>
      </c>
      <c r="J131">
        <f>(Table2[[#This Row],[1M Return vs Nifty]]-AVERAGE(Table2[1M Return vs Nifty]))/_xlfn.STDEV.P(Table2[1M Return vs Nifty])</f>
        <v>-2.7343813533135903E-3</v>
      </c>
      <c r="K131">
        <v>25.947887556284901</v>
      </c>
      <c r="L131">
        <f>(Table2[[#This Row],[6M Return vs Nifty]]-AVERAGE(Table2[6M Return vs Nifty]))/_xlfn.STDEV.P(Table2[6M Return vs Nifty])</f>
        <v>0.6197496744276012</v>
      </c>
      <c r="M131">
        <v>-2.6225116442752601</v>
      </c>
      <c r="N131">
        <f>(Table2[[#This Row],[1W Return vs Nifty]]-AVERAGE(Table2[1W Return vs Nifty]))/_xlfn.STDEV.P(Table2[1W Return vs Nifty])</f>
        <v>-0.30682458395822937</v>
      </c>
      <c r="O131">
        <v>229.5</v>
      </c>
      <c r="P131">
        <v>213.21071068665299</v>
      </c>
      <c r="Q131">
        <v>171.05616796582501</v>
      </c>
      <c r="R131">
        <v>42.179478191279699</v>
      </c>
      <c r="S131" s="2">
        <f>(Table2[[#This Row],[Close Price]]-Table2[[#This Row],[20D EMA]])/Table2[[#This Row],[20D EMA]]</f>
        <v>-7.6252723311546842E-3</v>
      </c>
      <c r="T131" s="2">
        <f>(Table2[[#This Row],[Close Price]]-Table2[[#This Row],[50D EMA]])/Table2[[#This Row],[50D EMA]]</f>
        <v>6.8192115051456337E-2</v>
      </c>
      <c r="U131" s="2">
        <f>(Table2[[#This Row],[Close Price]]-Table2[[#This Row],[200D EMA]])/Table2[[#This Row],[200D EMA]]</f>
        <v>0.33143401204627559</v>
      </c>
      <c r="V131">
        <v>0.53494679008399604</v>
      </c>
      <c r="W131">
        <v>222.2</v>
      </c>
      <c r="X131">
        <v>228.09</v>
      </c>
      <c r="Y131">
        <v>226.15</v>
      </c>
      <c r="Z131">
        <v>239.75</v>
      </c>
      <c r="AA131">
        <v>224.56</v>
      </c>
      <c r="AB131">
        <v>243.35</v>
      </c>
      <c r="AC131" s="2">
        <f>(Table2[[#This Row],[Close Price]]/Table2[[#This Row],[Day Low]])-1</f>
        <v>2.4977497749774979E-2</v>
      </c>
      <c r="AD131" s="2">
        <f>(Table2[[#This Row],[Day High]]/Table2[[#This Row],[Close Price]])-1</f>
        <v>1.4928649835346253E-3</v>
      </c>
      <c r="AE131" s="2">
        <f>(Table2[[#This Row],[Close Price]]/Table2[[#This Row],[Current Week Low]])-1</f>
        <v>7.0749502542559739E-3</v>
      </c>
      <c r="AF131" s="2">
        <f>(Table2[[#This Row],[Current Week High]]/Table2[[#This Row],[Close Price]])-1</f>
        <v>5.2689352360044017E-2</v>
      </c>
      <c r="AG131" s="2">
        <f>(Table2[[#This Row],[Close Price]]/Table2[[#This Row],[Current Month Low]])-1</f>
        <v>1.4205557534734625E-2</v>
      </c>
      <c r="AH131" s="2">
        <f>(Table2[[#This Row],[Current Month High]]/Table2[[#This Row],[Close Price]])-1</f>
        <v>6.8496158068056978E-2</v>
      </c>
      <c r="AI131">
        <v>9.3304061470911002</v>
      </c>
      <c r="AJ131">
        <v>156.04272062956699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</v>
      </c>
      <c r="AM131" t="s">
        <v>10189</v>
      </c>
      <c r="AN131">
        <v>-0.05</v>
      </c>
      <c r="AO131" t="s">
        <v>10190</v>
      </c>
      <c r="AP131">
        <v>7.1468249470395998E-2</v>
      </c>
      <c r="AQ131">
        <f>(Table2[[#This Row],[Sharpe Ratio]]-AVERAGE(Table2[Sharpe Ratio]))/_xlfn.STDEV.P(Table2[Sharpe Ratio])</f>
        <v>0.21261695864732527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1.6982040567600898</v>
      </c>
      <c r="AS131">
        <f>_xlfn.RANK.AVG(Table2[[#This Row],[1Y Return vs Nifty Z-Score]],Table2[1Y Return vs Nifty Z-Score])</f>
        <v>78</v>
      </c>
      <c r="AT131">
        <f>_xlfn.RANK.AVG(Table2[[#This Row],[6M Return vs Nifty Z-Score]],Table2[6M Return vs Nifty Z-Score])</f>
        <v>164</v>
      </c>
      <c r="AU131">
        <f>_xlfn.RANK.AVG(Table2[[#This Row],[Sharpe Ratio Z-Score]],Table2[Sharpe Ratio Z-Score])</f>
        <v>271</v>
      </c>
      <c r="AV131">
        <f>(Table2[[#This Row],[Rank 1Y]]+Table2[[#This Row],[Rank 6M]]+Table2[[#This Row],[Rank Sharpe]])/3</f>
        <v>171</v>
      </c>
    </row>
    <row r="132" spans="1:48" x14ac:dyDescent="0.3">
      <c r="A132" t="s">
        <v>578</v>
      </c>
      <c r="B132" t="s">
        <v>579</v>
      </c>
      <c r="C132" t="s">
        <v>10145</v>
      </c>
      <c r="D132" t="s">
        <v>407</v>
      </c>
      <c r="E132">
        <v>32410.512477420001</v>
      </c>
      <c r="F132">
        <v>542.85</v>
      </c>
      <c r="G132">
        <v>172.465367257661</v>
      </c>
      <c r="H132">
        <f>(Table2[[#This Row],[1Y Return vs Nifty]]-AVERAGE(Table2[1Y Return vs Nifty]))/_xlfn.STDEV.P(Table2[1Y Return vs Nifty])</f>
        <v>1.6654443491920157</v>
      </c>
      <c r="I132">
        <v>-22.154073047803202</v>
      </c>
      <c r="J132">
        <f>(Table2[[#This Row],[1M Return vs Nifty]]-AVERAGE(Table2[1M Return vs Nifty]))/_xlfn.STDEV.P(Table2[1M Return vs Nifty])</f>
        <v>-2.0411785296275138</v>
      </c>
      <c r="K132">
        <v>26.966713364197901</v>
      </c>
      <c r="L132">
        <f>(Table2[[#This Row],[6M Return vs Nifty]]-AVERAGE(Table2[6M Return vs Nifty]))/_xlfn.STDEV.P(Table2[6M Return vs Nifty])</f>
        <v>0.65276123164280131</v>
      </c>
      <c r="M132">
        <v>0.31824280800385102</v>
      </c>
      <c r="N132">
        <f>(Table2[[#This Row],[1W Return vs Nifty]]-AVERAGE(Table2[1W Return vs Nifty]))/_xlfn.STDEV.P(Table2[1W Return vs Nifty])</f>
        <v>0.4544061709628322</v>
      </c>
      <c r="O132">
        <v>568.4</v>
      </c>
      <c r="P132">
        <v>571.94480367019605</v>
      </c>
      <c r="Q132">
        <v>450.64676585657497</v>
      </c>
      <c r="R132">
        <v>36.693798090628498</v>
      </c>
      <c r="S132" s="2">
        <f>(Table2[[#This Row],[Close Price]]-Table2[[#This Row],[20D EMA]])/Table2[[#This Row],[20D EMA]]</f>
        <v>-4.4950738916256082E-2</v>
      </c>
      <c r="T132" s="2">
        <f>(Table2[[#This Row],[Close Price]]-Table2[[#This Row],[50D EMA]])/Table2[[#This Row],[50D EMA]]</f>
        <v>-5.0869950183117914E-2</v>
      </c>
      <c r="U132" s="2">
        <f>(Table2[[#This Row],[Close Price]]-Table2[[#This Row],[200D EMA]])/Table2[[#This Row],[200D EMA]]</f>
        <v>0.20460201010911083</v>
      </c>
      <c r="V132">
        <v>0.62567171306673897</v>
      </c>
      <c r="W132">
        <v>535</v>
      </c>
      <c r="X132">
        <v>544.6</v>
      </c>
      <c r="Y132">
        <v>517</v>
      </c>
      <c r="Z132">
        <v>564.70000000000005</v>
      </c>
      <c r="AA132">
        <v>517</v>
      </c>
      <c r="AB132">
        <v>614.54999999999995</v>
      </c>
      <c r="AC132" s="2">
        <f>(Table2[[#This Row],[Close Price]]/Table2[[#This Row],[Day Low]])-1</f>
        <v>1.4672897196261747E-2</v>
      </c>
      <c r="AD132" s="2">
        <f>(Table2[[#This Row],[Day High]]/Table2[[#This Row],[Close Price]])-1</f>
        <v>3.2237266279819821E-3</v>
      </c>
      <c r="AE132" s="2">
        <f>(Table2[[#This Row],[Close Price]]/Table2[[#This Row],[Current Week Low]])-1</f>
        <v>5.0000000000000044E-2</v>
      </c>
      <c r="AF132" s="2">
        <f>(Table2[[#This Row],[Current Week High]]/Table2[[#This Row],[Close Price]])-1</f>
        <v>4.0250529612231745E-2</v>
      </c>
      <c r="AG132" s="2">
        <f>(Table2[[#This Row],[Close Price]]/Table2[[#This Row],[Current Month Low]])-1</f>
        <v>5.0000000000000044E-2</v>
      </c>
      <c r="AH132" s="2">
        <f>(Table2[[#This Row],[Current Month High]]/Table2[[#This Row],[Close Price]])-1</f>
        <v>0.13208068527217454</v>
      </c>
      <c r="AI132">
        <v>33.001750023026602</v>
      </c>
      <c r="AJ132">
        <v>199.317664897649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-0.2</v>
      </c>
      <c r="AM132" t="s">
        <v>10190</v>
      </c>
      <c r="AN132">
        <v>-8.2200000000000006</v>
      </c>
      <c r="AO132" t="s">
        <v>10190</v>
      </c>
      <c r="AP132">
        <v>5.9906301590911003E-2</v>
      </c>
      <c r="AQ132">
        <f>(Table2[[#This Row],[Sharpe Ratio]]-AVERAGE(Table2[Sharpe Ratio]))/_xlfn.STDEV.P(Table2[Sharpe Ratio])</f>
        <v>8.0153318204513921E-2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48</v>
      </c>
      <c r="AT132">
        <f>_xlfn.RANK.AVG(Table2[[#This Row],[6M Return vs Nifty Z-Score]],Table2[6M Return vs Nifty Z-Score])</f>
        <v>156</v>
      </c>
      <c r="AU132">
        <f>_xlfn.RANK.AVG(Table2[[#This Row],[Sharpe Ratio Z-Score]],Table2[Sharpe Ratio Z-Score])</f>
        <v>312</v>
      </c>
      <c r="AV132">
        <f>(Table2[[#This Row],[Rank 1Y]]+Table2[[#This Row],[Rank 6M]]+Table2[[#This Row],[Rank Sharpe]])/3</f>
        <v>172</v>
      </c>
    </row>
    <row r="133" spans="1:48" x14ac:dyDescent="0.3">
      <c r="A133" t="s">
        <v>370</v>
      </c>
      <c r="B133" t="s">
        <v>371</v>
      </c>
      <c r="C133" t="s">
        <v>10145</v>
      </c>
      <c r="D133" t="s">
        <v>32</v>
      </c>
      <c r="E133">
        <v>67909.842439679996</v>
      </c>
      <c r="F133">
        <v>56.8</v>
      </c>
      <c r="G133">
        <v>76.916850810260001</v>
      </c>
      <c r="H133">
        <f>(Table2[[#This Row],[1Y Return vs Nifty]]-AVERAGE(Table2[1Y Return vs Nifty]))/_xlfn.STDEV.P(Table2[1Y Return vs Nifty])</f>
        <v>0.44106478986179909</v>
      </c>
      <c r="I133">
        <v>-6.7689488401162796</v>
      </c>
      <c r="J133">
        <f>(Table2[[#This Row],[1M Return vs Nifty]]-AVERAGE(Table2[1M Return vs Nifty]))/_xlfn.STDEV.P(Table2[1M Return vs Nifty])</f>
        <v>-0.59810861172296359</v>
      </c>
      <c r="K133">
        <v>21.642382651079899</v>
      </c>
      <c r="L133">
        <f>(Table2[[#This Row],[6M Return vs Nifty]]-AVERAGE(Table2[6M Return vs Nifty]))/_xlfn.STDEV.P(Table2[6M Return vs Nifty])</f>
        <v>0.48024454959213353</v>
      </c>
      <c r="M133">
        <v>8.0448960564526606E-2</v>
      </c>
      <c r="N133">
        <f>(Table2[[#This Row],[1W Return vs Nifty]]-AVERAGE(Table2[1W Return vs Nifty]))/_xlfn.STDEV.P(Table2[1W Return vs Nifty])</f>
        <v>0.39285190217254551</v>
      </c>
      <c r="O133">
        <v>55.36</v>
      </c>
      <c r="P133">
        <v>55.2397854645736</v>
      </c>
      <c r="Q133">
        <v>48.765186800701301</v>
      </c>
      <c r="R133">
        <v>66.938877645403593</v>
      </c>
      <c r="S133" s="2">
        <f>(Table2[[#This Row],[Close Price]]-Table2[[#This Row],[20D EMA]])/Table2[[#This Row],[20D EMA]]</f>
        <v>2.6011560693641578E-2</v>
      </c>
      <c r="T133" s="2">
        <f>(Table2[[#This Row],[Close Price]]-Table2[[#This Row],[50D EMA]])/Table2[[#This Row],[50D EMA]]</f>
        <v>2.8244398893022389E-2</v>
      </c>
      <c r="U133" s="2">
        <f>(Table2[[#This Row],[Close Price]]-Table2[[#This Row],[200D EMA]])/Table2[[#This Row],[200D EMA]]</f>
        <v>0.16476535263027325</v>
      </c>
      <c r="V133">
        <v>0.92158312582652202</v>
      </c>
      <c r="W133">
        <v>56</v>
      </c>
      <c r="X133">
        <v>57.7</v>
      </c>
      <c r="Y133">
        <v>53.9</v>
      </c>
      <c r="Z133">
        <v>58.45</v>
      </c>
      <c r="AA133">
        <v>53.75</v>
      </c>
      <c r="AB133">
        <v>58.45</v>
      </c>
      <c r="AC133" s="2">
        <f>(Table2[[#This Row],[Close Price]]/Table2[[#This Row],[Day Low]])-1</f>
        <v>1.4285714285714235E-2</v>
      </c>
      <c r="AD133" s="2">
        <f>(Table2[[#This Row],[Day High]]/Table2[[#This Row],[Close Price]])-1</f>
        <v>1.5845070422535246E-2</v>
      </c>
      <c r="AE133" s="2">
        <f>(Table2[[#This Row],[Close Price]]/Table2[[#This Row],[Current Week Low]])-1</f>
        <v>5.3803339517625171E-2</v>
      </c>
      <c r="AF133" s="2">
        <f>(Table2[[#This Row],[Current Week High]]/Table2[[#This Row],[Close Price]])-1</f>
        <v>2.9049295774647987E-2</v>
      </c>
      <c r="AG133" s="2">
        <f>(Table2[[#This Row],[Close Price]]/Table2[[#This Row],[Current Month Low]])-1</f>
        <v>5.6744186046511658E-2</v>
      </c>
      <c r="AH133" s="2">
        <f>(Table2[[#This Row],[Current Month High]]/Table2[[#This Row],[Close Price]])-1</f>
        <v>2.9049295774647987E-2</v>
      </c>
      <c r="AI133">
        <v>24.383802816901401</v>
      </c>
      <c r="AJ133">
        <v>110.37037037037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-0.09</v>
      </c>
      <c r="AM133" t="s">
        <v>10190</v>
      </c>
      <c r="AN133">
        <v>3.92</v>
      </c>
      <c r="AO133" t="s">
        <v>10189</v>
      </c>
      <c r="AP133">
        <v>0.121495513479777</v>
      </c>
      <c r="AQ133">
        <f>(Table2[[#This Row],[Sharpe Ratio]]-AVERAGE(Table2[Sharpe Ratio]))/_xlfn.STDEV.P(Table2[Sharpe Ratio])</f>
        <v>0.78577241490349203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1.5018250448070067</v>
      </c>
      <c r="AS133">
        <f>_xlfn.RANK.AVG(Table2[[#This Row],[1Y Return vs Nifty Z-Score]],Table2[1Y Return vs Nifty Z-Score])</f>
        <v>166</v>
      </c>
      <c r="AT133">
        <f>_xlfn.RANK.AVG(Table2[[#This Row],[6M Return vs Nifty Z-Score]],Table2[6M Return vs Nifty Z-Score])</f>
        <v>192</v>
      </c>
      <c r="AU133">
        <f>_xlfn.RANK.AVG(Table2[[#This Row],[Sharpe Ratio Z-Score]],Table2[Sharpe Ratio Z-Score])</f>
        <v>160</v>
      </c>
      <c r="AV133">
        <f>(Table2[[#This Row],[Rank 1Y]]+Table2[[#This Row],[Rank 6M]]+Table2[[#This Row],[Rank Sharpe]])/3</f>
        <v>172.66666666666666</v>
      </c>
    </row>
    <row r="134" spans="1:48" x14ac:dyDescent="0.3">
      <c r="A134" t="s">
        <v>973</v>
      </c>
      <c r="B134" t="s">
        <v>974</v>
      </c>
      <c r="C134" t="s">
        <v>10144</v>
      </c>
      <c r="D134" t="s">
        <v>285</v>
      </c>
      <c r="E134">
        <v>14350.891721399999</v>
      </c>
      <c r="F134">
        <v>1026</v>
      </c>
      <c r="G134">
        <v>174.72863920322399</v>
      </c>
      <c r="H134">
        <f>(Table2[[#This Row],[1Y Return vs Nifty]]-AVERAGE(Table2[1Y Return vs Nifty]))/_xlfn.STDEV.P(Table2[1Y Return vs Nifty])</f>
        <v>1.6944464102431502</v>
      </c>
      <c r="I134">
        <v>9.0430354722960704</v>
      </c>
      <c r="J134">
        <f>(Table2[[#This Row],[1M Return vs Nifty]]-AVERAGE(Table2[1M Return vs Nifty]))/_xlfn.STDEV.P(Table2[1M Return vs Nifty])</f>
        <v>0.88499926544454033</v>
      </c>
      <c r="K134">
        <v>7.3112092161819104</v>
      </c>
      <c r="L134">
        <f>(Table2[[#This Row],[6M Return vs Nifty]]-AVERAGE(Table2[6M Return vs Nifty]))/_xlfn.STDEV.P(Table2[6M Return vs Nifty])</f>
        <v>1.5892009508570681E-2</v>
      </c>
      <c r="M134">
        <v>4.2548861644419702</v>
      </c>
      <c r="N134">
        <f>(Table2[[#This Row],[1W Return vs Nifty]]-AVERAGE(Table2[1W Return vs Nifty]))/_xlfn.STDEV.P(Table2[1W Return vs Nifty])</f>
        <v>1.4734283445937879</v>
      </c>
      <c r="O134">
        <v>984.61</v>
      </c>
      <c r="P134">
        <v>945.55045964084002</v>
      </c>
      <c r="Q134">
        <v>778.53128561055996</v>
      </c>
      <c r="R134">
        <v>61.475665431088103</v>
      </c>
      <c r="S134" s="2">
        <f>(Table2[[#This Row],[Close Price]]-Table2[[#This Row],[20D EMA]])/Table2[[#This Row],[20D EMA]]</f>
        <v>4.2036948639562859E-2</v>
      </c>
      <c r="T134" s="2">
        <f>(Table2[[#This Row],[Close Price]]-Table2[[#This Row],[50D EMA]])/Table2[[#This Row],[50D EMA]]</f>
        <v>8.5082228599114754E-2</v>
      </c>
      <c r="U134" s="2">
        <f>(Table2[[#This Row],[Close Price]]-Table2[[#This Row],[200D EMA]])/Table2[[#This Row],[200D EMA]]</f>
        <v>0.31786611400640596</v>
      </c>
      <c r="V134">
        <v>1.2570670580463099</v>
      </c>
      <c r="W134">
        <v>1002.55</v>
      </c>
      <c r="X134">
        <v>1026</v>
      </c>
      <c r="Y134">
        <v>976</v>
      </c>
      <c r="Z134">
        <v>1092</v>
      </c>
      <c r="AA134">
        <v>930</v>
      </c>
      <c r="AB134">
        <v>1092</v>
      </c>
      <c r="AC134" s="2">
        <f>(Table2[[#This Row],[Close Price]]/Table2[[#This Row],[Day Low]])-1</f>
        <v>2.339035459578076E-2</v>
      </c>
      <c r="AD134" s="2">
        <f>(Table2[[#This Row],[Day High]]/Table2[[#This Row],[Close Price]])-1</f>
        <v>0</v>
      </c>
      <c r="AE134" s="2">
        <f>(Table2[[#This Row],[Close Price]]/Table2[[#This Row],[Current Week Low]])-1</f>
        <v>5.1229508196721341E-2</v>
      </c>
      <c r="AF134" s="2">
        <f>(Table2[[#This Row],[Current Week High]]/Table2[[#This Row],[Close Price]])-1</f>
        <v>6.4327485380117011E-2</v>
      </c>
      <c r="AG134" s="2">
        <f>(Table2[[#This Row],[Close Price]]/Table2[[#This Row],[Current Month Low]])-1</f>
        <v>0.10322580645161294</v>
      </c>
      <c r="AH134" s="2">
        <f>(Table2[[#This Row],[Current Month High]]/Table2[[#This Row],[Close Price]])-1</f>
        <v>6.4327485380117011E-2</v>
      </c>
      <c r="AI134">
        <v>6.4327485380117002</v>
      </c>
      <c r="AJ134">
        <v>204.83547500557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-0.01</v>
      </c>
      <c r="AM134" t="s">
        <v>10190</v>
      </c>
      <c r="AN134">
        <v>2.09</v>
      </c>
      <c r="AO134" t="s">
        <v>10189</v>
      </c>
      <c r="AP134">
        <v>0.120750247768258</v>
      </c>
      <c r="AQ134">
        <f>(Table2[[#This Row],[Sharpe Ratio]]-AVERAGE(Table2[Sharpe Ratio]))/_xlfn.STDEV.P(Table2[Sharpe Ratio])</f>
        <v>0.77723400854895608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4.8460000383390049</v>
      </c>
      <c r="AS134">
        <f>_xlfn.RANK.AVG(Table2[[#This Row],[1Y Return vs Nifty Z-Score]],Table2[1Y Return vs Nifty Z-Score])</f>
        <v>44</v>
      </c>
      <c r="AT134">
        <f>_xlfn.RANK.AVG(Table2[[#This Row],[6M Return vs Nifty Z-Score]],Table2[6M Return vs Nifty Z-Score])</f>
        <v>314</v>
      </c>
      <c r="AU134">
        <f>_xlfn.RANK.AVG(Table2[[#This Row],[Sharpe Ratio Z-Score]],Table2[Sharpe Ratio Z-Score])</f>
        <v>162</v>
      </c>
      <c r="AV134">
        <f>(Table2[[#This Row],[Rank 1Y]]+Table2[[#This Row],[Rank 6M]]+Table2[[#This Row],[Rank Sharpe]])/3</f>
        <v>173.33333333333334</v>
      </c>
    </row>
    <row r="135" spans="1:48" x14ac:dyDescent="0.3">
      <c r="A135" t="s">
        <v>87</v>
      </c>
      <c r="B135" t="s">
        <v>88</v>
      </c>
      <c r="C135" t="s">
        <v>10151</v>
      </c>
      <c r="D135" t="s">
        <v>89</v>
      </c>
      <c r="E135">
        <v>317383.10532337503</v>
      </c>
      <c r="F135">
        <v>341.25</v>
      </c>
      <c r="G135">
        <v>63.100552421264602</v>
      </c>
      <c r="H135">
        <f>(Table2[[#This Row],[1Y Return vs Nifty]]-AVERAGE(Table2[1Y Return vs Nifty]))/_xlfn.STDEV.P(Table2[1Y Return vs Nifty])</f>
        <v>0.26401972456865702</v>
      </c>
      <c r="I135">
        <v>0.89343670856912605</v>
      </c>
      <c r="J135">
        <f>(Table2[[#This Row],[1M Return vs Nifty]]-AVERAGE(Table2[1M Return vs Nifty]))/_xlfn.STDEV.P(Table2[1M Return vs Nifty])</f>
        <v>0.12059589370896751</v>
      </c>
      <c r="K135">
        <v>30.621226562457501</v>
      </c>
      <c r="L135">
        <f>(Table2[[#This Row],[6M Return vs Nifty]]-AVERAGE(Table2[6M Return vs Nifty]))/_xlfn.STDEV.P(Table2[6M Return vs Nifty])</f>
        <v>0.77117320216912333</v>
      </c>
      <c r="M135">
        <v>-3.3338358886305102</v>
      </c>
      <c r="N135">
        <f>(Table2[[#This Row],[1W Return vs Nifty]]-AVERAGE(Table2[1W Return vs Nifty]))/_xlfn.STDEV.P(Table2[1W Return vs Nifty])</f>
        <v>-0.49095484723286192</v>
      </c>
      <c r="O135">
        <v>335.73</v>
      </c>
      <c r="P135">
        <v>322.76991139779</v>
      </c>
      <c r="Q135">
        <v>274.26185044227998</v>
      </c>
      <c r="R135">
        <v>59.451165184334798</v>
      </c>
      <c r="S135" s="2">
        <f>(Table2[[#This Row],[Close Price]]-Table2[[#This Row],[20D EMA]])/Table2[[#This Row],[20D EMA]]</f>
        <v>1.6441783576087873E-2</v>
      </c>
      <c r="T135" s="2">
        <f>(Table2[[#This Row],[Close Price]]-Table2[[#This Row],[50D EMA]])/Table2[[#This Row],[50D EMA]]</f>
        <v>5.7254681894542095E-2</v>
      </c>
      <c r="U135" s="2">
        <f>(Table2[[#This Row],[Close Price]]-Table2[[#This Row],[200D EMA]])/Table2[[#This Row],[200D EMA]]</f>
        <v>0.24424887912662163</v>
      </c>
      <c r="V135">
        <v>0.54900766313500904</v>
      </c>
      <c r="W135">
        <v>331</v>
      </c>
      <c r="X135">
        <v>341.85</v>
      </c>
      <c r="Y135">
        <v>336.95</v>
      </c>
      <c r="Z135">
        <v>347</v>
      </c>
      <c r="AA135">
        <v>325.25</v>
      </c>
      <c r="AB135">
        <v>348.75</v>
      </c>
      <c r="AC135" s="2">
        <f>(Table2[[#This Row],[Close Price]]/Table2[[#This Row],[Day Low]])-1</f>
        <v>3.09667673716012E-2</v>
      </c>
      <c r="AD135" s="2">
        <f>(Table2[[#This Row],[Day High]]/Table2[[#This Row],[Close Price]])-1</f>
        <v>1.7582417582417964E-3</v>
      </c>
      <c r="AE135" s="2">
        <f>(Table2[[#This Row],[Close Price]]/Table2[[#This Row],[Current Week Low]])-1</f>
        <v>1.2761537320077121E-2</v>
      </c>
      <c r="AF135" s="2">
        <f>(Table2[[#This Row],[Current Week High]]/Table2[[#This Row],[Close Price]])-1</f>
        <v>1.684981684981679E-2</v>
      </c>
      <c r="AG135" s="2">
        <f>(Table2[[#This Row],[Close Price]]/Table2[[#This Row],[Current Month Low]])-1</f>
        <v>4.9192928516525791E-2</v>
      </c>
      <c r="AH135" s="2">
        <f>(Table2[[#This Row],[Current Month High]]/Table2[[#This Row],[Close Price]])-1</f>
        <v>2.19780219780219E-2</v>
      </c>
      <c r="AI135">
        <v>2.19780219780219</v>
      </c>
      <c r="AJ135">
        <v>89.899833055091804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0.08</v>
      </c>
      <c r="AM135" t="s">
        <v>10189</v>
      </c>
      <c r="AN135">
        <v>3.53</v>
      </c>
      <c r="AO135" t="s">
        <v>10189</v>
      </c>
      <c r="AP135">
        <v>0.110670020664188</v>
      </c>
      <c r="AQ135">
        <f>(Table2[[#This Row],[Sharpe Ratio]]-AVERAGE(Table2[Sharpe Ratio]))/_xlfn.STDEV.P(Table2[Sharpe Ratio])</f>
        <v>0.66174623844192748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1.3265802116558134</v>
      </c>
      <c r="AS135">
        <f>_xlfn.RANK.AVG(Table2[[#This Row],[1Y Return vs Nifty Z-Score]],Table2[1Y Return vs Nifty Z-Score])</f>
        <v>208</v>
      </c>
      <c r="AT135">
        <f>_xlfn.RANK.AVG(Table2[[#This Row],[6M Return vs Nifty Z-Score]],Table2[6M Return vs Nifty Z-Score])</f>
        <v>128</v>
      </c>
      <c r="AU135">
        <f>_xlfn.RANK.AVG(Table2[[#This Row],[Sharpe Ratio Z-Score]],Table2[Sharpe Ratio Z-Score])</f>
        <v>186</v>
      </c>
      <c r="AV135">
        <f>(Table2[[#This Row],[Rank 1Y]]+Table2[[#This Row],[Rank 6M]]+Table2[[#This Row],[Rank Sharpe]])/3</f>
        <v>174</v>
      </c>
    </row>
    <row r="136" spans="1:48" x14ac:dyDescent="0.3">
      <c r="A136" t="s">
        <v>802</v>
      </c>
      <c r="B136" t="s">
        <v>803</v>
      </c>
      <c r="C136" t="s">
        <v>10154</v>
      </c>
      <c r="D136" t="s">
        <v>163</v>
      </c>
      <c r="E136">
        <v>19760.818296645</v>
      </c>
      <c r="F136">
        <v>621.65</v>
      </c>
      <c r="G136">
        <v>29.9310006967197</v>
      </c>
      <c r="H136">
        <f>(Table2[[#This Row],[1Y Return vs Nifty]]-AVERAGE(Table2[1Y Return vs Nifty]))/_xlfn.STDEV.P(Table2[1Y Return vs Nifty])</f>
        <v>-0.16102215607672057</v>
      </c>
      <c r="I136">
        <v>4.82676654986117</v>
      </c>
      <c r="J136">
        <f>(Table2[[#This Row],[1M Return vs Nifty]]-AVERAGE(Table2[1M Return vs Nifty]))/_xlfn.STDEV.P(Table2[1M Return vs Nifty])</f>
        <v>0.48952823995085698</v>
      </c>
      <c r="K136">
        <v>40.7752593159789</v>
      </c>
      <c r="L136">
        <f>(Table2[[#This Row],[6M Return vs Nifty]]-AVERAGE(Table2[6M Return vs Nifty]))/_xlfn.STDEV.P(Table2[6M Return vs Nifty])</f>
        <v>1.100179819987849</v>
      </c>
      <c r="M136">
        <v>0.10540621814920299</v>
      </c>
      <c r="N136">
        <f>(Table2[[#This Row],[1W Return vs Nifty]]-AVERAGE(Table2[1W Return vs Nifty]))/_xlfn.STDEV.P(Table2[1W Return vs Nifty])</f>
        <v>0.39931222803117639</v>
      </c>
      <c r="O136">
        <v>619.1</v>
      </c>
      <c r="P136">
        <v>592.57801246296697</v>
      </c>
      <c r="Q136">
        <v>500.34737772371898</v>
      </c>
      <c r="R136">
        <v>46.999573225928501</v>
      </c>
      <c r="S136" s="2">
        <f>(Table2[[#This Row],[Close Price]]-Table2[[#This Row],[20D EMA]])/Table2[[#This Row],[20D EMA]]</f>
        <v>4.11888224842506E-3</v>
      </c>
      <c r="T136" s="2">
        <f>(Table2[[#This Row],[Close Price]]-Table2[[#This Row],[50D EMA]])/Table2[[#This Row],[50D EMA]]</f>
        <v>4.9060186044027169E-2</v>
      </c>
      <c r="U136" s="2">
        <f>(Table2[[#This Row],[Close Price]]-Table2[[#This Row],[200D EMA]])/Table2[[#This Row],[200D EMA]]</f>
        <v>0.24243681025797578</v>
      </c>
      <c r="V136">
        <v>0.326767345614219</v>
      </c>
      <c r="W136">
        <v>605.29999999999995</v>
      </c>
      <c r="X136">
        <v>615.79999999999995</v>
      </c>
      <c r="Y136">
        <v>616.20000000000005</v>
      </c>
      <c r="Z136">
        <v>660</v>
      </c>
      <c r="AA136">
        <v>604</v>
      </c>
      <c r="AB136">
        <v>660</v>
      </c>
      <c r="AC136" s="2">
        <f>(Table2[[#This Row],[Close Price]]/Table2[[#This Row],[Day Low]])-1</f>
        <v>2.7011399306129169E-2</v>
      </c>
      <c r="AD136" s="2">
        <f>(Table2[[#This Row],[Day High]]/Table2[[#This Row],[Close Price]])-1</f>
        <v>-9.4104399581758091E-3</v>
      </c>
      <c r="AE136" s="2">
        <f>(Table2[[#This Row],[Close Price]]/Table2[[#This Row],[Current Week Low]])-1</f>
        <v>8.8445309964295671E-3</v>
      </c>
      <c r="AF136" s="2">
        <f>(Table2[[#This Row],[Current Week High]]/Table2[[#This Row],[Close Price]])-1</f>
        <v>6.1690661948041514E-2</v>
      </c>
      <c r="AG136" s="2">
        <f>(Table2[[#This Row],[Close Price]]/Table2[[#This Row],[Current Month Low]])-1</f>
        <v>2.9221854304635642E-2</v>
      </c>
      <c r="AH136" s="2">
        <f>(Table2[[#This Row],[Current Month High]]/Table2[[#This Row],[Close Price]])-1</f>
        <v>6.1690661948041514E-2</v>
      </c>
      <c r="AI136">
        <v>8.7589479610713497</v>
      </c>
      <c r="AJ136">
        <v>99.246794871794805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0.06</v>
      </c>
      <c r="AM136" t="s">
        <v>10189</v>
      </c>
      <c r="AN136">
        <v>1.96</v>
      </c>
      <c r="AO136" t="s">
        <v>10189</v>
      </c>
      <c r="AP136">
        <v>0.152489411962489</v>
      </c>
      <c r="AQ136">
        <f>(Table2[[#This Row],[Sharpe Ratio]]-AVERAGE(Table2[Sharpe Ratio]))/_xlfn.STDEV.P(Table2[Sharpe Ratio])</f>
        <v>1.1408652303467868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2.9688633622399485</v>
      </c>
      <c r="AS136">
        <f>_xlfn.RANK.AVG(Table2[[#This Row],[1Y Return vs Nifty Z-Score]],Table2[1Y Return vs Nifty Z-Score])</f>
        <v>342</v>
      </c>
      <c r="AT136">
        <f>_xlfn.RANK.AVG(Table2[[#This Row],[6M Return vs Nifty Z-Score]],Table2[6M Return vs Nifty Z-Score])</f>
        <v>84</v>
      </c>
      <c r="AU136">
        <f>_xlfn.RANK.AVG(Table2[[#This Row],[Sharpe Ratio Z-Score]],Table2[Sharpe Ratio Z-Score])</f>
        <v>97</v>
      </c>
      <c r="AV136">
        <f>(Table2[[#This Row],[Rank 1Y]]+Table2[[#This Row],[Rank 6M]]+Table2[[#This Row],[Rank Sharpe]])/3</f>
        <v>174.33333333333334</v>
      </c>
    </row>
    <row r="137" spans="1:48" x14ac:dyDescent="0.3">
      <c r="A137" t="s">
        <v>554</v>
      </c>
      <c r="B137" t="s">
        <v>555</v>
      </c>
      <c r="C137" t="s">
        <v>10152</v>
      </c>
      <c r="D137" t="s">
        <v>173</v>
      </c>
      <c r="E137">
        <v>35309.246105074999</v>
      </c>
      <c r="F137">
        <v>192.25</v>
      </c>
      <c r="G137">
        <v>81.252937046798706</v>
      </c>
      <c r="H137">
        <f>(Table2[[#This Row],[1Y Return vs Nifty]]-AVERAGE(Table2[1Y Return vs Nifty]))/_xlfn.STDEV.P(Table2[1Y Return vs Nifty])</f>
        <v>0.49662834597869249</v>
      </c>
      <c r="I137">
        <v>-1.2524130010911301</v>
      </c>
      <c r="J137">
        <f>(Table2[[#This Row],[1M Return vs Nifty]]-AVERAGE(Table2[1M Return vs Nifty]))/_xlfn.STDEV.P(Table2[1M Return vs Nifty])</f>
        <v>-8.0677175169329762E-2</v>
      </c>
      <c r="K137">
        <v>30.920505494420102</v>
      </c>
      <c r="L137">
        <f>(Table2[[#This Row],[6M Return vs Nifty]]-AVERAGE(Table2[6M Return vs Nifty]))/_xlfn.STDEV.P(Table2[6M Return vs Nifty])</f>
        <v>0.78087030986805883</v>
      </c>
      <c r="M137">
        <v>-2.3730277340105199</v>
      </c>
      <c r="N137">
        <f>(Table2[[#This Row],[1W Return vs Nifty]]-AVERAGE(Table2[1W Return vs Nifty]))/_xlfn.STDEV.P(Table2[1W Return vs Nifty])</f>
        <v>-0.24224427695425599</v>
      </c>
      <c r="O137">
        <v>194.96</v>
      </c>
      <c r="P137">
        <v>189.01102209429101</v>
      </c>
      <c r="Q137">
        <v>154.88804697261901</v>
      </c>
      <c r="R137">
        <v>40.192072557455603</v>
      </c>
      <c r="S137" s="2">
        <f>(Table2[[#This Row],[Close Price]]-Table2[[#This Row],[20D EMA]])/Table2[[#This Row],[20D EMA]]</f>
        <v>-1.3900287238407919E-2</v>
      </c>
      <c r="T137" s="2">
        <f>(Table2[[#This Row],[Close Price]]-Table2[[#This Row],[50D EMA]])/Table2[[#This Row],[50D EMA]]</f>
        <v>1.7136449873770745E-2</v>
      </c>
      <c r="U137" s="2">
        <f>(Table2[[#This Row],[Close Price]]-Table2[[#This Row],[200D EMA]])/Table2[[#This Row],[200D EMA]]</f>
        <v>0.24121908538226847</v>
      </c>
      <c r="V137">
        <v>0.78616122194901905</v>
      </c>
      <c r="W137">
        <v>186.51</v>
      </c>
      <c r="X137">
        <v>191.4</v>
      </c>
      <c r="Y137">
        <v>191.5</v>
      </c>
      <c r="Z137">
        <v>203.17</v>
      </c>
      <c r="AA137">
        <v>187.41</v>
      </c>
      <c r="AB137">
        <v>209</v>
      </c>
      <c r="AC137" s="2">
        <f>(Table2[[#This Row],[Close Price]]/Table2[[#This Row],[Day Low]])-1</f>
        <v>3.0775829714224434E-2</v>
      </c>
      <c r="AD137" s="2">
        <f>(Table2[[#This Row],[Day High]]/Table2[[#This Row],[Close Price]])-1</f>
        <v>-4.4213263979193673E-3</v>
      </c>
      <c r="AE137" s="2">
        <f>(Table2[[#This Row],[Close Price]]/Table2[[#This Row],[Current Week Low]])-1</f>
        <v>3.916449086161844E-3</v>
      </c>
      <c r="AF137" s="2">
        <f>(Table2[[#This Row],[Current Week High]]/Table2[[#This Row],[Close Price]])-1</f>
        <v>5.6801040312093543E-2</v>
      </c>
      <c r="AG137" s="2">
        <f>(Table2[[#This Row],[Close Price]]/Table2[[#This Row],[Current Month Low]])-1</f>
        <v>2.5825729683581544E-2</v>
      </c>
      <c r="AH137" s="2">
        <f>(Table2[[#This Row],[Current Month High]]/Table2[[#This Row],[Close Price]])-1</f>
        <v>8.7126137841352369E-2</v>
      </c>
      <c r="AI137">
        <v>8.7126137841352307</v>
      </c>
      <c r="AJ137">
        <v>123.027842227378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-0.02</v>
      </c>
      <c r="AM137" t="s">
        <v>10190</v>
      </c>
      <c r="AN137">
        <v>0.49</v>
      </c>
      <c r="AO137" t="s">
        <v>10189</v>
      </c>
      <c r="AP137">
        <v>8.0049026175499E-2</v>
      </c>
      <c r="AQ137">
        <f>(Table2[[#This Row],[Sharpe Ratio]]-AVERAGE(Table2[Sharpe Ratio]))/_xlfn.STDEV.P(Table2[Sharpe Ratio])</f>
        <v>0.31092573256954825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1.2655029362927137</v>
      </c>
      <c r="AS137">
        <f>_xlfn.RANK.AVG(Table2[[#This Row],[1Y Return vs Nifty Z-Score]],Table2[1Y Return vs Nifty Z-Score])</f>
        <v>153</v>
      </c>
      <c r="AT137">
        <f>_xlfn.RANK.AVG(Table2[[#This Row],[6M Return vs Nifty Z-Score]],Table2[6M Return vs Nifty Z-Score])</f>
        <v>124</v>
      </c>
      <c r="AU137">
        <f>_xlfn.RANK.AVG(Table2[[#This Row],[Sharpe Ratio Z-Score]],Table2[Sharpe Ratio Z-Score])</f>
        <v>248</v>
      </c>
      <c r="AV137">
        <f>(Table2[[#This Row],[Rank 1Y]]+Table2[[#This Row],[Rank 6M]]+Table2[[#This Row],[Rank Sharpe]])/3</f>
        <v>175</v>
      </c>
    </row>
    <row r="138" spans="1:48" x14ac:dyDescent="0.3">
      <c r="A138" t="s">
        <v>1563</v>
      </c>
      <c r="B138" t="s">
        <v>1564</v>
      </c>
      <c r="C138" t="s">
        <v>10158</v>
      </c>
      <c r="D138" t="s">
        <v>135</v>
      </c>
      <c r="E138">
        <v>5875.3680298500003</v>
      </c>
      <c r="F138">
        <v>199.1</v>
      </c>
      <c r="G138">
        <v>152.88284559978399</v>
      </c>
      <c r="H138">
        <f>(Table2[[#This Row],[1Y Return vs Nifty]]-AVERAGE(Table2[1Y Return vs Nifty]))/_xlfn.STDEV.P(Table2[1Y Return vs Nifty])</f>
        <v>1.4145096394810095</v>
      </c>
      <c r="I138">
        <v>1.85405893122195</v>
      </c>
      <c r="J138">
        <f>(Table2[[#This Row],[1M Return vs Nifty]]-AVERAGE(Table2[1M Return vs Nifty]))/_xlfn.STDEV.P(Table2[1M Return vs Nifty])</f>
        <v>0.21069884076793782</v>
      </c>
      <c r="K138">
        <v>5.5513709793002404</v>
      </c>
      <c r="L138">
        <f>(Table2[[#This Row],[6M Return vs Nifty]]-AVERAGE(Table2[6M Return vs Nifty]))/_xlfn.STDEV.P(Table2[6M Return vs Nifty])</f>
        <v>-4.1129514872834533E-2</v>
      </c>
      <c r="M138">
        <v>-3.92980198812542</v>
      </c>
      <c r="N138">
        <f>(Table2[[#This Row],[1W Return vs Nifty]]-AVERAGE(Table2[1W Return vs Nifty]))/_xlfn.STDEV.P(Table2[1W Return vs Nifty])</f>
        <v>-0.64522400883330577</v>
      </c>
      <c r="O138">
        <v>205.09</v>
      </c>
      <c r="P138">
        <v>189.118236042424</v>
      </c>
      <c r="Q138">
        <v>149.21573440805301</v>
      </c>
      <c r="R138">
        <v>38.646956415464999</v>
      </c>
      <c r="S138" s="2">
        <f>(Table2[[#This Row],[Close Price]]-Table2[[#This Row],[20D EMA]])/Table2[[#This Row],[20D EMA]]</f>
        <v>-2.9206689745965232E-2</v>
      </c>
      <c r="T138" s="2">
        <f>(Table2[[#This Row],[Close Price]]-Table2[[#This Row],[50D EMA]])/Table2[[#This Row],[50D EMA]]</f>
        <v>5.2780547061240732E-2</v>
      </c>
      <c r="U138" s="2">
        <f>(Table2[[#This Row],[Close Price]]-Table2[[#This Row],[200D EMA]])/Table2[[#This Row],[200D EMA]]</f>
        <v>0.33430968784787074</v>
      </c>
      <c r="V138">
        <v>1.50758652496364</v>
      </c>
      <c r="W138">
        <v>191</v>
      </c>
      <c r="X138">
        <v>202.98</v>
      </c>
      <c r="Y138">
        <v>196</v>
      </c>
      <c r="Z138">
        <v>213.17</v>
      </c>
      <c r="AA138">
        <v>190.05</v>
      </c>
      <c r="AB138">
        <v>238.97</v>
      </c>
      <c r="AC138" s="2">
        <f>(Table2[[#This Row],[Close Price]]/Table2[[#This Row],[Day Low]])-1</f>
        <v>4.2408376963350758E-2</v>
      </c>
      <c r="AD138" s="2">
        <f>(Table2[[#This Row],[Day High]]/Table2[[#This Row],[Close Price]])-1</f>
        <v>1.9487694625816232E-2</v>
      </c>
      <c r="AE138" s="2">
        <f>(Table2[[#This Row],[Close Price]]/Table2[[#This Row],[Current Week Low]])-1</f>
        <v>1.5816326530612157E-2</v>
      </c>
      <c r="AF138" s="2">
        <f>(Table2[[#This Row],[Current Week High]]/Table2[[#This Row],[Close Price]])-1</f>
        <v>7.0668006027122088E-2</v>
      </c>
      <c r="AG138" s="2">
        <f>(Table2[[#This Row],[Close Price]]/Table2[[#This Row],[Current Month Low]])-1</f>
        <v>4.761904761904745E-2</v>
      </c>
      <c r="AH138" s="2">
        <f>(Table2[[#This Row],[Current Month High]]/Table2[[#This Row],[Close Price]])-1</f>
        <v>0.2002511300853842</v>
      </c>
      <c r="AI138">
        <v>20.025113008538401</v>
      </c>
      <c r="AJ138">
        <v>194.962962962962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0.08</v>
      </c>
      <c r="AM138" t="s">
        <v>10189</v>
      </c>
      <c r="AN138">
        <v>3.98</v>
      </c>
      <c r="AO138" t="s">
        <v>10189</v>
      </c>
      <c r="AP138">
        <v>0.13563697992481999</v>
      </c>
      <c r="AQ138">
        <f>(Table2[[#This Row],[Sharpe Ratio]]-AVERAGE(Table2[Sharpe Ratio]))/_xlfn.STDEV.P(Table2[Sharpe Ratio])</f>
        <v>0.9477892433856574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1.8866441999284644</v>
      </c>
      <c r="AS138">
        <f>_xlfn.RANK.AVG(Table2[[#This Row],[1Y Return vs Nifty Z-Score]],Table2[1Y Return vs Nifty Z-Score])</f>
        <v>58</v>
      </c>
      <c r="AT138">
        <f>_xlfn.RANK.AVG(Table2[[#This Row],[6M Return vs Nifty Z-Score]],Table2[6M Return vs Nifty Z-Score])</f>
        <v>333</v>
      </c>
      <c r="AU138">
        <f>_xlfn.RANK.AVG(Table2[[#This Row],[Sharpe Ratio Z-Score]],Table2[Sharpe Ratio Z-Score])</f>
        <v>135</v>
      </c>
      <c r="AV138">
        <f>(Table2[[#This Row],[Rank 1Y]]+Table2[[#This Row],[Rank 6M]]+Table2[[#This Row],[Rank Sharpe]])/3</f>
        <v>175.33333333333334</v>
      </c>
    </row>
    <row r="139" spans="1:48" x14ac:dyDescent="0.3">
      <c r="A139" t="s">
        <v>65</v>
      </c>
      <c r="B139" t="s">
        <v>66</v>
      </c>
      <c r="C139" t="s">
        <v>10151</v>
      </c>
      <c r="D139" t="s">
        <v>67</v>
      </c>
      <c r="E139">
        <v>366291.56321185001</v>
      </c>
      <c r="F139">
        <v>377.75</v>
      </c>
      <c r="G139">
        <v>76.049276180145895</v>
      </c>
      <c r="H139">
        <f>(Table2[[#This Row],[1Y Return vs Nifty]]-AVERAGE(Table2[1Y Return vs Nifty]))/_xlfn.STDEV.P(Table2[1Y Return vs Nifty])</f>
        <v>0.42994749905708063</v>
      </c>
      <c r="I139">
        <v>-2.7289795907906198</v>
      </c>
      <c r="J139">
        <f>(Table2[[#This Row],[1M Return vs Nifty]]-AVERAGE(Table2[1M Return vs Nifty]))/_xlfn.STDEV.P(Table2[1M Return vs Nifty])</f>
        <v>-0.21917386837858124</v>
      </c>
      <c r="K139">
        <v>10.6554743900973</v>
      </c>
      <c r="L139">
        <f>(Table2[[#This Row],[6M Return vs Nifty]]-AVERAGE(Table2[6M Return vs Nifty]))/_xlfn.STDEV.P(Table2[6M Return vs Nifty])</f>
        <v>0.124251456505359</v>
      </c>
      <c r="M139">
        <v>-2.5431121741940999</v>
      </c>
      <c r="N139">
        <f>(Table2[[#This Row],[1W Return vs Nifty]]-AVERAGE(Table2[1W Return vs Nifty]))/_xlfn.STDEV.P(Table2[1W Return vs Nifty])</f>
        <v>-0.2862715865791482</v>
      </c>
      <c r="O139">
        <v>374.59</v>
      </c>
      <c r="P139">
        <v>366.92004840389899</v>
      </c>
      <c r="Q139">
        <v>320.84763192339398</v>
      </c>
      <c r="R139">
        <v>52.293889329487499</v>
      </c>
      <c r="S139" s="2">
        <f>(Table2[[#This Row],[Close Price]]-Table2[[#This Row],[20D EMA]])/Table2[[#This Row],[20D EMA]]</f>
        <v>8.4358899062976188E-3</v>
      </c>
      <c r="T139" s="2">
        <f>(Table2[[#This Row],[Close Price]]-Table2[[#This Row],[50D EMA]])/Table2[[#This Row],[50D EMA]]</f>
        <v>2.9515834970618982E-2</v>
      </c>
      <c r="U139" s="2">
        <f>(Table2[[#This Row],[Close Price]]-Table2[[#This Row],[200D EMA]])/Table2[[#This Row],[200D EMA]]</f>
        <v>0.17735012639953693</v>
      </c>
      <c r="V139">
        <v>0.85122753599432199</v>
      </c>
      <c r="W139">
        <v>372</v>
      </c>
      <c r="X139">
        <v>378</v>
      </c>
      <c r="Y139">
        <v>374.2</v>
      </c>
      <c r="Z139">
        <v>388.95</v>
      </c>
      <c r="AA139">
        <v>365.15</v>
      </c>
      <c r="AB139">
        <v>388.95</v>
      </c>
      <c r="AC139" s="2">
        <f>(Table2[[#This Row],[Close Price]]/Table2[[#This Row],[Day Low]])-1</f>
        <v>1.5456989247311759E-2</v>
      </c>
      <c r="AD139" s="2">
        <f>(Table2[[#This Row],[Day High]]/Table2[[#This Row],[Close Price]])-1</f>
        <v>6.6181336863002649E-4</v>
      </c>
      <c r="AE139" s="2">
        <f>(Table2[[#This Row],[Close Price]]/Table2[[#This Row],[Current Week Low]])-1</f>
        <v>9.4869053981827545E-3</v>
      </c>
      <c r="AF139" s="2">
        <f>(Table2[[#This Row],[Current Week High]]/Table2[[#This Row],[Close Price]])-1</f>
        <v>2.9649238914626119E-2</v>
      </c>
      <c r="AG139" s="2">
        <f>(Table2[[#This Row],[Close Price]]/Table2[[#This Row],[Current Month Low]])-1</f>
        <v>3.4506367246337266E-2</v>
      </c>
      <c r="AH139" s="2">
        <f>(Table2[[#This Row],[Current Month High]]/Table2[[#This Row],[Close Price]])-1</f>
        <v>2.9649238914626119E-2</v>
      </c>
      <c r="AI139">
        <v>4.0900066181336703</v>
      </c>
      <c r="AJ139">
        <v>102.76435856145901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-0.03</v>
      </c>
      <c r="AM139" t="s">
        <v>10190</v>
      </c>
      <c r="AN139">
        <v>2.16</v>
      </c>
      <c r="AO139" t="s">
        <v>10189</v>
      </c>
      <c r="AP139">
        <v>0.163832553827334</v>
      </c>
      <c r="AQ139">
        <f>(Table2[[#This Row],[Sharpe Ratio]]-AVERAGE(Table2[Sharpe Ratio]))/_xlfn.STDEV.P(Table2[Sharpe Ratio])</f>
        <v>1.2708220404914419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1.3195755410961518</v>
      </c>
      <c r="AS139">
        <f>_xlfn.RANK.AVG(Table2[[#This Row],[1Y Return vs Nifty Z-Score]],Table2[1Y Return vs Nifty Z-Score])</f>
        <v>169</v>
      </c>
      <c r="AT139">
        <f>_xlfn.RANK.AVG(Table2[[#This Row],[6M Return vs Nifty Z-Score]],Table2[6M Return vs Nifty Z-Score])</f>
        <v>284</v>
      </c>
      <c r="AU139">
        <f>_xlfn.RANK.AVG(Table2[[#This Row],[Sharpe Ratio Z-Score]],Table2[Sharpe Ratio Z-Score])</f>
        <v>78</v>
      </c>
      <c r="AV139">
        <f>(Table2[[#This Row],[Rank 1Y]]+Table2[[#This Row],[Rank 6M]]+Table2[[#This Row],[Rank Sharpe]])/3</f>
        <v>177</v>
      </c>
    </row>
    <row r="140" spans="1:48" x14ac:dyDescent="0.3">
      <c r="A140" t="s">
        <v>1552</v>
      </c>
      <c r="B140" t="s">
        <v>1553</v>
      </c>
      <c r="C140" t="s">
        <v>10154</v>
      </c>
      <c r="D140" t="s">
        <v>163</v>
      </c>
      <c r="E140">
        <v>5961.7936056750004</v>
      </c>
      <c r="F140">
        <v>381.75</v>
      </c>
      <c r="G140">
        <v>30.078799492985802</v>
      </c>
      <c r="H140">
        <f>(Table2[[#This Row],[1Y Return vs Nifty]]-AVERAGE(Table2[1Y Return vs Nifty]))/_xlfn.STDEV.P(Table2[1Y Return vs Nifty])</f>
        <v>-0.15912823001936055</v>
      </c>
      <c r="I140">
        <v>-0.16281966654743299</v>
      </c>
      <c r="J140">
        <f>(Table2[[#This Row],[1M Return vs Nifty]]-AVERAGE(Table2[1M Return vs Nifty]))/_xlfn.STDEV.P(Table2[1M Return vs Nifty])</f>
        <v>2.1522803368621512E-2</v>
      </c>
      <c r="K140">
        <v>25.807025627376099</v>
      </c>
      <c r="L140">
        <f>(Table2[[#This Row],[6M Return vs Nifty]]-AVERAGE(Table2[6M Return vs Nifty]))/_xlfn.STDEV.P(Table2[6M Return vs Nifty])</f>
        <v>0.61518552657278613</v>
      </c>
      <c r="M140">
        <v>-5.5231390642101204</v>
      </c>
      <c r="N140">
        <f>(Table2[[#This Row],[1W Return vs Nifty]]-AVERAGE(Table2[1W Return vs Nifty]))/_xlfn.STDEV.P(Table2[1W Return vs Nifty])</f>
        <v>-1.0576682318903063</v>
      </c>
      <c r="O140">
        <v>382.14</v>
      </c>
      <c r="P140">
        <v>358.80462373432101</v>
      </c>
      <c r="Q140">
        <v>302.87762524140197</v>
      </c>
      <c r="R140">
        <v>44.458548351727003</v>
      </c>
      <c r="S140" s="2">
        <f>(Table2[[#This Row],[Close Price]]-Table2[[#This Row],[20D EMA]])/Table2[[#This Row],[20D EMA]]</f>
        <v>-1.0205683780812958E-3</v>
      </c>
      <c r="T140" s="2">
        <f>(Table2[[#This Row],[Close Price]]-Table2[[#This Row],[50D EMA]])/Table2[[#This Row],[50D EMA]]</f>
        <v>6.3949499944763885E-2</v>
      </c>
      <c r="U140" s="2">
        <f>(Table2[[#This Row],[Close Price]]-Table2[[#This Row],[200D EMA]])/Table2[[#This Row],[200D EMA]]</f>
        <v>0.26041004083987562</v>
      </c>
      <c r="V140">
        <v>0.90869678858266301</v>
      </c>
      <c r="W140">
        <v>370.7</v>
      </c>
      <c r="X140">
        <v>381.4</v>
      </c>
      <c r="Y140">
        <v>379.35</v>
      </c>
      <c r="Z140">
        <v>408.95</v>
      </c>
      <c r="AA140">
        <v>348.85</v>
      </c>
      <c r="AB140">
        <v>423.5</v>
      </c>
      <c r="AC140" s="2">
        <f>(Table2[[#This Row],[Close Price]]/Table2[[#This Row],[Day Low]])-1</f>
        <v>2.9808470461289538E-2</v>
      </c>
      <c r="AD140" s="2">
        <f>(Table2[[#This Row],[Day High]]/Table2[[#This Row],[Close Price]])-1</f>
        <v>-9.1683038637857539E-4</v>
      </c>
      <c r="AE140" s="2">
        <f>(Table2[[#This Row],[Close Price]]/Table2[[#This Row],[Current Week Low]])-1</f>
        <v>6.3266113088176201E-3</v>
      </c>
      <c r="AF140" s="2">
        <f>(Table2[[#This Row],[Current Week High]]/Table2[[#This Row],[Close Price]])-1</f>
        <v>7.1250818598559196E-2</v>
      </c>
      <c r="AG140" s="2">
        <f>(Table2[[#This Row],[Close Price]]/Table2[[#This Row],[Current Month Low]])-1</f>
        <v>9.4309875304572133E-2</v>
      </c>
      <c r="AH140" s="2">
        <f>(Table2[[#This Row],[Current Month High]]/Table2[[#This Row],[Close Price]])-1</f>
        <v>0.10936476751800916</v>
      </c>
      <c r="AI140">
        <v>10.9364767518009</v>
      </c>
      <c r="AJ140">
        <v>68.878566688785597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0.01</v>
      </c>
      <c r="AM140" t="s">
        <v>10189</v>
      </c>
      <c r="AN140">
        <v>5.59</v>
      </c>
      <c r="AO140" t="s">
        <v>10189</v>
      </c>
      <c r="AP140">
        <v>0.211464854806071</v>
      </c>
      <c r="AQ140">
        <f>(Table2[[#This Row],[Sharpe Ratio]]-AVERAGE(Table2[Sharpe Ratio]))/_xlfn.STDEV.P(Table2[Sharpe Ratio])</f>
        <v>1.8165387359893148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1.2364506040210552</v>
      </c>
      <c r="AS140">
        <f>_xlfn.RANK.AVG(Table2[[#This Row],[1Y Return vs Nifty Z-Score]],Table2[1Y Return vs Nifty Z-Score])</f>
        <v>341</v>
      </c>
      <c r="AT140">
        <f>_xlfn.RANK.AVG(Table2[[#This Row],[6M Return vs Nifty Z-Score]],Table2[6M Return vs Nifty Z-Score])</f>
        <v>165</v>
      </c>
      <c r="AU140">
        <f>_xlfn.RANK.AVG(Table2[[#This Row],[Sharpe Ratio Z-Score]],Table2[Sharpe Ratio Z-Score])</f>
        <v>26</v>
      </c>
      <c r="AV140">
        <f>(Table2[[#This Row],[Rank 1Y]]+Table2[[#This Row],[Rank 6M]]+Table2[[#This Row],[Rank Sharpe]])/3</f>
        <v>177.33333333333334</v>
      </c>
    </row>
    <row r="141" spans="1:48" x14ac:dyDescent="0.3">
      <c r="A141" t="s">
        <v>1567</v>
      </c>
      <c r="B141" t="s">
        <v>1568</v>
      </c>
      <c r="C141" t="s">
        <v>10143</v>
      </c>
      <c r="D141" t="s">
        <v>269</v>
      </c>
      <c r="E141">
        <v>5836.6060843199903</v>
      </c>
      <c r="F141">
        <v>1186.4000000000001</v>
      </c>
      <c r="G141">
        <v>121.562229958785</v>
      </c>
      <c r="H141">
        <f>(Table2[[#This Row],[1Y Return vs Nifty]]-AVERAGE(Table2[1Y Return vs Nifty]))/_xlfn.STDEV.P(Table2[1Y Return vs Nifty])</f>
        <v>1.0131604296522203</v>
      </c>
      <c r="I141">
        <v>18.8258914142151</v>
      </c>
      <c r="J141">
        <f>(Table2[[#This Row],[1M Return vs Nifty]]-AVERAGE(Table2[1M Return vs Nifty]))/_xlfn.STDEV.P(Table2[1M Return vs Nifty])</f>
        <v>1.8025963501611937</v>
      </c>
      <c r="K141">
        <v>41.572981993926597</v>
      </c>
      <c r="L141">
        <f>(Table2[[#This Row],[6M Return vs Nifty]]-AVERAGE(Table2[6M Return vs Nifty]))/_xlfn.STDEV.P(Table2[6M Return vs Nifty])</f>
        <v>1.126027288338574</v>
      </c>
      <c r="M141">
        <v>-1.21524486782617</v>
      </c>
      <c r="N141">
        <f>(Table2[[#This Row],[1W Return vs Nifty]]-AVERAGE(Table2[1W Return vs Nifty]))/_xlfn.STDEV.P(Table2[1W Return vs Nifty])</f>
        <v>5.7454300251718021E-2</v>
      </c>
      <c r="O141">
        <v>1183.83</v>
      </c>
      <c r="P141">
        <v>1098.430938082</v>
      </c>
      <c r="Q141">
        <v>891.58823304673797</v>
      </c>
      <c r="R141">
        <v>44.671641753909398</v>
      </c>
      <c r="S141" s="2">
        <f>(Table2[[#This Row],[Close Price]]-Table2[[#This Row],[20D EMA]])/Table2[[#This Row],[20D EMA]]</f>
        <v>2.1709198111216675E-3</v>
      </c>
      <c r="T141" s="2">
        <f>(Table2[[#This Row],[Close Price]]-Table2[[#This Row],[50D EMA]])/Table2[[#This Row],[50D EMA]]</f>
        <v>8.0086110895242299E-2</v>
      </c>
      <c r="U141" s="2">
        <f>(Table2[[#This Row],[Close Price]]-Table2[[#This Row],[200D EMA]])/Table2[[#This Row],[200D EMA]]</f>
        <v>0.33065910475941396</v>
      </c>
      <c r="V141">
        <v>1.20217697717215</v>
      </c>
      <c r="W141">
        <v>1167.5</v>
      </c>
      <c r="X141">
        <v>1191.7</v>
      </c>
      <c r="Y141">
        <v>1180</v>
      </c>
      <c r="Z141">
        <v>1269.9000000000001</v>
      </c>
      <c r="AA141">
        <v>1159.95</v>
      </c>
      <c r="AB141">
        <v>1349</v>
      </c>
      <c r="AC141" s="2">
        <f>(Table2[[#This Row],[Close Price]]/Table2[[#This Row],[Day Low]])-1</f>
        <v>1.6188436830835151E-2</v>
      </c>
      <c r="AD141" s="2">
        <f>(Table2[[#This Row],[Day High]]/Table2[[#This Row],[Close Price]])-1</f>
        <v>4.4672960215779156E-3</v>
      </c>
      <c r="AE141" s="2">
        <f>(Table2[[#This Row],[Close Price]]/Table2[[#This Row],[Current Week Low]])-1</f>
        <v>5.4237288135594586E-3</v>
      </c>
      <c r="AF141" s="2">
        <f>(Table2[[#This Row],[Current Week High]]/Table2[[#This Row],[Close Price]])-1</f>
        <v>7.0380984490896914E-2</v>
      </c>
      <c r="AG141" s="2">
        <f>(Table2[[#This Row],[Close Price]]/Table2[[#This Row],[Current Month Low]])-1</f>
        <v>2.2802707013233281E-2</v>
      </c>
      <c r="AH141" s="2">
        <f>(Table2[[#This Row],[Current Month High]]/Table2[[#This Row],[Close Price]])-1</f>
        <v>0.13705327039784221</v>
      </c>
      <c r="AI141">
        <v>13.7053270397842</v>
      </c>
      <c r="AJ141">
        <v>148.12297396214501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</v>
      </c>
      <c r="AM141" t="s">
        <v>10191</v>
      </c>
      <c r="AN141">
        <v>-5.08</v>
      </c>
      <c r="AO141" t="s">
        <v>10190</v>
      </c>
      <c r="AP141">
        <v>4.55607009833E-2</v>
      </c>
      <c r="AQ141">
        <f>(Table2[[#This Row],[Sharpe Ratio]]-AVERAGE(Table2[Sharpe Ratio]))/_xlfn.STDEV.P(Table2[Sharpe Ratio])</f>
        <v>-8.4202247192430593E-2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3.9150361212112754</v>
      </c>
      <c r="AS141">
        <f>_xlfn.RANK.AVG(Table2[[#This Row],[1Y Return vs Nifty Z-Score]],Table2[1Y Return vs Nifty Z-Score])</f>
        <v>90</v>
      </c>
      <c r="AT141">
        <f>_xlfn.RANK.AVG(Table2[[#This Row],[6M Return vs Nifty Z-Score]],Table2[6M Return vs Nifty Z-Score])</f>
        <v>81</v>
      </c>
      <c r="AU141">
        <f>_xlfn.RANK.AVG(Table2[[#This Row],[Sharpe Ratio Z-Score]],Table2[Sharpe Ratio Z-Score])</f>
        <v>361</v>
      </c>
      <c r="AV141">
        <f>(Table2[[#This Row],[Rank 1Y]]+Table2[[#This Row],[Rank 6M]]+Table2[[#This Row],[Rank Sharpe]])/3</f>
        <v>177.33333333333334</v>
      </c>
    </row>
    <row r="142" spans="1:48" x14ac:dyDescent="0.3">
      <c r="A142" t="s">
        <v>927</v>
      </c>
      <c r="B142" t="s">
        <v>928</v>
      </c>
      <c r="C142" t="s">
        <v>10148</v>
      </c>
      <c r="D142" t="s">
        <v>330</v>
      </c>
      <c r="E142">
        <v>15783.904843259999</v>
      </c>
      <c r="F142">
        <v>676.6</v>
      </c>
      <c r="G142">
        <v>78.185800437447696</v>
      </c>
      <c r="H142">
        <f>(Table2[[#This Row],[1Y Return vs Nifty]]-AVERAGE(Table2[1Y Return vs Nifty]))/_xlfn.STDEV.P(Table2[1Y Return vs Nifty])</f>
        <v>0.45732538754678359</v>
      </c>
      <c r="I142">
        <v>-13.934870676885801</v>
      </c>
      <c r="J142">
        <f>(Table2[[#This Row],[1M Return vs Nifty]]-AVERAGE(Table2[1M Return vs Nifty]))/_xlfn.STDEV.P(Table2[1M Return vs Nifty])</f>
        <v>-1.2702465871532005</v>
      </c>
      <c r="K142">
        <v>32.399705352802101</v>
      </c>
      <c r="L142">
        <f>(Table2[[#This Row],[6M Return vs Nifty]]-AVERAGE(Table2[6M Return vs Nifty]))/_xlfn.STDEV.P(Table2[6M Return vs Nifty])</f>
        <v>0.82879870977551673</v>
      </c>
      <c r="M142">
        <v>-2.17405926559409</v>
      </c>
      <c r="N142">
        <f>(Table2[[#This Row],[1W Return vs Nifty]]-AVERAGE(Table2[1W Return vs Nifty]))/_xlfn.STDEV.P(Table2[1W Return vs Nifty])</f>
        <v>-0.19074017490291242</v>
      </c>
      <c r="O142">
        <v>704.37</v>
      </c>
      <c r="P142">
        <v>699.34796304053998</v>
      </c>
      <c r="Q142">
        <v>568.05427677255898</v>
      </c>
      <c r="R142">
        <v>36.276769928685603</v>
      </c>
      <c r="S142" s="2">
        <f>(Table2[[#This Row],[Close Price]]-Table2[[#This Row],[20D EMA]])/Table2[[#This Row],[20D EMA]]</f>
        <v>-3.9425302042960353E-2</v>
      </c>
      <c r="T142" s="2">
        <f>(Table2[[#This Row],[Close Price]]-Table2[[#This Row],[50D EMA]])/Table2[[#This Row],[50D EMA]]</f>
        <v>-3.252738871453794E-2</v>
      </c>
      <c r="U142" s="2">
        <f>(Table2[[#This Row],[Close Price]]-Table2[[#This Row],[200D EMA]])/Table2[[#This Row],[200D EMA]]</f>
        <v>0.19108336591381961</v>
      </c>
      <c r="V142">
        <v>0.66349112707395197</v>
      </c>
      <c r="W142">
        <v>672.45</v>
      </c>
      <c r="X142">
        <v>702</v>
      </c>
      <c r="Y142">
        <v>661</v>
      </c>
      <c r="Z142">
        <v>717.8</v>
      </c>
      <c r="AA142">
        <v>659</v>
      </c>
      <c r="AB142">
        <v>734</v>
      </c>
      <c r="AC142" s="2">
        <f>(Table2[[#This Row],[Close Price]]/Table2[[#This Row],[Day Low]])-1</f>
        <v>6.1714625622721897E-3</v>
      </c>
      <c r="AD142" s="2">
        <f>(Table2[[#This Row],[Day High]]/Table2[[#This Row],[Close Price]])-1</f>
        <v>3.7540644398462941E-2</v>
      </c>
      <c r="AE142" s="2">
        <f>(Table2[[#This Row],[Close Price]]/Table2[[#This Row],[Current Week Low]])-1</f>
        <v>2.3600605143721642E-2</v>
      </c>
      <c r="AF142" s="2">
        <f>(Table2[[#This Row],[Current Week High]]/Table2[[#This Row],[Close Price]])-1</f>
        <v>6.0892698788057809E-2</v>
      </c>
      <c r="AG142" s="2">
        <f>(Table2[[#This Row],[Close Price]]/Table2[[#This Row],[Current Month Low]])-1</f>
        <v>2.6707132018209512E-2</v>
      </c>
      <c r="AH142" s="2">
        <f>(Table2[[#This Row],[Current Month High]]/Table2[[#This Row],[Close Price]])-1</f>
        <v>8.4835944428022447E-2</v>
      </c>
      <c r="AI142">
        <v>22.3765888264853</v>
      </c>
      <c r="AJ142">
        <v>167.43083003952501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-7.0000000000000007E-2</v>
      </c>
      <c r="AM142" t="s">
        <v>10190</v>
      </c>
      <c r="AN142">
        <v>-4.6399999999999997</v>
      </c>
      <c r="AO142" t="s">
        <v>10190</v>
      </c>
      <c r="AP142">
        <v>7.7501222365144007E-2</v>
      </c>
      <c r="AQ142">
        <f>(Table2[[#This Row],[Sharpe Ratio]]-AVERAGE(Table2[Sharpe Ratio]))/_xlfn.STDEV.P(Table2[Sharpe Ratio])</f>
        <v>0.28173589610154981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0.10687323136773727</v>
      </c>
      <c r="AS142">
        <f>_xlfn.RANK.AVG(Table2[[#This Row],[1Y Return vs Nifty Z-Score]],Table2[1Y Return vs Nifty Z-Score])</f>
        <v>163</v>
      </c>
      <c r="AT142">
        <f>_xlfn.RANK.AVG(Table2[[#This Row],[6M Return vs Nifty Z-Score]],Table2[6M Return vs Nifty Z-Score])</f>
        <v>116</v>
      </c>
      <c r="AU142">
        <f>_xlfn.RANK.AVG(Table2[[#This Row],[Sharpe Ratio Z-Score]],Table2[Sharpe Ratio Z-Score])</f>
        <v>254</v>
      </c>
      <c r="AV142">
        <f>(Table2[[#This Row],[Rank 1Y]]+Table2[[#This Row],[Rank 6M]]+Table2[[#This Row],[Rank Sharpe]])/3</f>
        <v>177.66666666666666</v>
      </c>
    </row>
    <row r="143" spans="1:48" x14ac:dyDescent="0.3">
      <c r="A143" t="s">
        <v>112</v>
      </c>
      <c r="B143" t="s">
        <v>113</v>
      </c>
      <c r="C143" t="s">
        <v>10149</v>
      </c>
      <c r="D143" t="s">
        <v>114</v>
      </c>
      <c r="E143">
        <v>268744.01672071998</v>
      </c>
      <c r="F143">
        <v>9626.2000000000007</v>
      </c>
      <c r="G143">
        <v>74.362672401793404</v>
      </c>
      <c r="H143">
        <f>(Table2[[#This Row],[1Y Return vs Nifty]]-AVERAGE(Table2[1Y Return vs Nifty]))/_xlfn.STDEV.P(Table2[1Y Return vs Nifty])</f>
        <v>0.40833498985563532</v>
      </c>
      <c r="I143">
        <v>-7.6430489746428902</v>
      </c>
      <c r="J143">
        <f>(Table2[[#This Row],[1M Return vs Nifty]]-AVERAGE(Table2[1M Return vs Nifty]))/_xlfn.STDEV.P(Table2[1M Return vs Nifty])</f>
        <v>-0.68009609471913213</v>
      </c>
      <c r="K143">
        <v>20.338493119759899</v>
      </c>
      <c r="L143">
        <f>(Table2[[#This Row],[6M Return vs Nifty]]-AVERAGE(Table2[6M Return vs Nifty]))/_xlfn.STDEV.P(Table2[6M Return vs Nifty])</f>
        <v>0.43799647977375877</v>
      </c>
      <c r="M143">
        <v>0.119913944989924</v>
      </c>
      <c r="N143">
        <f>(Table2[[#This Row],[1W Return vs Nifty]]-AVERAGE(Table2[1W Return vs Nifty]))/_xlfn.STDEV.P(Table2[1W Return vs Nifty])</f>
        <v>0.40306763435100412</v>
      </c>
      <c r="O143">
        <v>9553.0499999999993</v>
      </c>
      <c r="P143">
        <v>9369.5569272954599</v>
      </c>
      <c r="Q143">
        <v>7929.4278117889198</v>
      </c>
      <c r="R143">
        <v>55.073339914138501</v>
      </c>
      <c r="S143" s="2">
        <f>(Table2[[#This Row],[Close Price]]-Table2[[#This Row],[20D EMA]])/Table2[[#This Row],[20D EMA]]</f>
        <v>7.6572403577916436E-3</v>
      </c>
      <c r="T143" s="2">
        <f>(Table2[[#This Row],[Close Price]]-Table2[[#This Row],[50D EMA]])/Table2[[#This Row],[50D EMA]]</f>
        <v>2.739116424565247E-2</v>
      </c>
      <c r="U143" s="2">
        <f>(Table2[[#This Row],[Close Price]]-Table2[[#This Row],[200D EMA]])/Table2[[#This Row],[200D EMA]]</f>
        <v>0.21398419009356998</v>
      </c>
      <c r="V143">
        <v>1.1041353033618999</v>
      </c>
      <c r="W143">
        <v>9591.7999999999993</v>
      </c>
      <c r="X143">
        <v>9675</v>
      </c>
      <c r="Y143">
        <v>9291.5</v>
      </c>
      <c r="Z143">
        <v>9909.9500000000007</v>
      </c>
      <c r="AA143">
        <v>9291.5</v>
      </c>
      <c r="AB143">
        <v>9909.9500000000007</v>
      </c>
      <c r="AC143" s="2">
        <f>(Table2[[#This Row],[Close Price]]/Table2[[#This Row],[Day Low]])-1</f>
        <v>3.5863967138598518E-3</v>
      </c>
      <c r="AD143" s="2">
        <f>(Table2[[#This Row],[Day High]]/Table2[[#This Row],[Close Price]])-1</f>
        <v>5.06949782884214E-3</v>
      </c>
      <c r="AE143" s="2">
        <f>(Table2[[#This Row],[Close Price]]/Table2[[#This Row],[Current Week Low]])-1</f>
        <v>3.6022170801270015E-2</v>
      </c>
      <c r="AF143" s="2">
        <f>(Table2[[#This Row],[Current Week High]]/Table2[[#This Row],[Close Price]])-1</f>
        <v>2.9476844445367911E-2</v>
      </c>
      <c r="AG143" s="2">
        <f>(Table2[[#This Row],[Close Price]]/Table2[[#This Row],[Current Month Low]])-1</f>
        <v>3.6022170801270015E-2</v>
      </c>
      <c r="AH143" s="2">
        <f>(Table2[[#This Row],[Current Month High]]/Table2[[#This Row],[Close Price]])-1</f>
        <v>2.9476844445367911E-2</v>
      </c>
      <c r="AI143">
        <v>4.2862188610250902</v>
      </c>
      <c r="AJ143">
        <v>111.984144461572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-0.05</v>
      </c>
      <c r="AM143" t="s">
        <v>10190</v>
      </c>
      <c r="AN143">
        <v>0.98</v>
      </c>
      <c r="AO143" t="s">
        <v>10189</v>
      </c>
      <c r="AP143">
        <v>0.116342605398191</v>
      </c>
      <c r="AQ143">
        <f>(Table2[[#This Row],[Sharpe Ratio]]-AVERAGE(Table2[Sharpe Ratio]))/_xlfn.STDEV.P(Table2[Sharpe Ratio])</f>
        <v>0.72673625849898238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1.2960392677602486</v>
      </c>
      <c r="AS143">
        <f>_xlfn.RANK.AVG(Table2[[#This Row],[1Y Return vs Nifty Z-Score]],Table2[1Y Return vs Nifty Z-Score])</f>
        <v>172</v>
      </c>
      <c r="AT143">
        <f>_xlfn.RANK.AVG(Table2[[#This Row],[6M Return vs Nifty Z-Score]],Table2[6M Return vs Nifty Z-Score])</f>
        <v>199</v>
      </c>
      <c r="AU143">
        <f>_xlfn.RANK.AVG(Table2[[#This Row],[Sharpe Ratio Z-Score]],Table2[Sharpe Ratio Z-Score])</f>
        <v>169</v>
      </c>
      <c r="AV143">
        <f>(Table2[[#This Row],[Rank 1Y]]+Table2[[#This Row],[Rank 6M]]+Table2[[#This Row],[Rank Sharpe]])/3</f>
        <v>180</v>
      </c>
    </row>
    <row r="144" spans="1:48" x14ac:dyDescent="0.3">
      <c r="A144" t="s">
        <v>177</v>
      </c>
      <c r="B144" t="s">
        <v>178</v>
      </c>
      <c r="C144" t="s">
        <v>10143</v>
      </c>
      <c r="D144" t="s">
        <v>179</v>
      </c>
      <c r="E144">
        <v>150477.27270969801</v>
      </c>
      <c r="F144">
        <v>228.86</v>
      </c>
      <c r="G144">
        <v>84.5774136579886</v>
      </c>
      <c r="H144">
        <f>(Table2[[#This Row],[1Y Return vs Nifty]]-AVERAGE(Table2[1Y Return vs Nifty]))/_xlfn.STDEV.P(Table2[1Y Return vs Nifty])</f>
        <v>0.5392289154020079</v>
      </c>
      <c r="I144">
        <v>-1.0752565449685201</v>
      </c>
      <c r="J144">
        <f>(Table2[[#This Row],[1M Return vs Nifty]]-AVERAGE(Table2[1M Return vs Nifty]))/_xlfn.STDEV.P(Table2[1M Return vs Nifty])</f>
        <v>-6.4060529821391321E-2</v>
      </c>
      <c r="K144">
        <v>24.377057298877801</v>
      </c>
      <c r="L144">
        <f>(Table2[[#This Row],[6M Return vs Nifty]]-AVERAGE(Table2[6M Return vs Nifty]))/_xlfn.STDEV.P(Table2[6M Return vs Nifty])</f>
        <v>0.5688523055986896</v>
      </c>
      <c r="M144">
        <v>-0.29932291608369499</v>
      </c>
      <c r="N144">
        <f>(Table2[[#This Row],[1W Return vs Nifty]]-AVERAGE(Table2[1W Return vs Nifty]))/_xlfn.STDEV.P(Table2[1W Return vs Nifty])</f>
        <v>0.29454582560275111</v>
      </c>
      <c r="O144">
        <v>224.44</v>
      </c>
      <c r="P144">
        <v>214.73049845766701</v>
      </c>
      <c r="Q144">
        <v>179.58403790814199</v>
      </c>
      <c r="R144">
        <v>54.477001577596802</v>
      </c>
      <c r="S144" s="2">
        <f>(Table2[[#This Row],[Close Price]]-Table2[[#This Row],[20D EMA]])/Table2[[#This Row],[20D EMA]]</f>
        <v>1.9693459276421386E-2</v>
      </c>
      <c r="T144" s="2">
        <f>(Table2[[#This Row],[Close Price]]-Table2[[#This Row],[50D EMA]])/Table2[[#This Row],[50D EMA]]</f>
        <v>6.5801093202037905E-2</v>
      </c>
      <c r="U144" s="2">
        <f>(Table2[[#This Row],[Close Price]]-Table2[[#This Row],[200D EMA]])/Table2[[#This Row],[200D EMA]]</f>
        <v>0.27438943163235302</v>
      </c>
      <c r="V144">
        <v>0.81310913524397499</v>
      </c>
      <c r="W144">
        <v>223</v>
      </c>
      <c r="X144">
        <v>228.86</v>
      </c>
      <c r="Y144">
        <v>227.76</v>
      </c>
      <c r="Z144">
        <v>239.11</v>
      </c>
      <c r="AA144">
        <v>217.28</v>
      </c>
      <c r="AB144">
        <v>239.11</v>
      </c>
      <c r="AC144" s="2">
        <f>(Table2[[#This Row],[Close Price]]/Table2[[#This Row],[Day Low]])-1</f>
        <v>2.6278026905829588E-2</v>
      </c>
      <c r="AD144" s="2">
        <f>(Table2[[#This Row],[Day High]]/Table2[[#This Row],[Close Price]])-1</f>
        <v>0</v>
      </c>
      <c r="AE144" s="2">
        <f>(Table2[[#This Row],[Close Price]]/Table2[[#This Row],[Current Week Low]])-1</f>
        <v>4.8296452406042523E-3</v>
      </c>
      <c r="AF144" s="2">
        <f>(Table2[[#This Row],[Current Week High]]/Table2[[#This Row],[Close Price]])-1</f>
        <v>4.478720615223275E-2</v>
      </c>
      <c r="AG144" s="2">
        <f>(Table2[[#This Row],[Close Price]]/Table2[[#This Row],[Current Month Low]])-1</f>
        <v>5.3295287187039797E-2</v>
      </c>
      <c r="AH144" s="2">
        <f>(Table2[[#This Row],[Current Month High]]/Table2[[#This Row],[Close Price]])-1</f>
        <v>4.478720615223275E-2</v>
      </c>
      <c r="AI144">
        <v>4.4787206152232697</v>
      </c>
      <c r="AJ144">
        <v>111.22288878633999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0.02</v>
      </c>
      <c r="AM144" t="s">
        <v>10189</v>
      </c>
      <c r="AN144">
        <v>2.84</v>
      </c>
      <c r="AO144" t="s">
        <v>10189</v>
      </c>
      <c r="AP144">
        <v>9.4527196277244999E-2</v>
      </c>
      <c r="AQ144">
        <f>(Table2[[#This Row],[Sharpe Ratio]]-AVERAGE(Table2[Sharpe Ratio]))/_xlfn.STDEV.P(Table2[Sharpe Ratio])</f>
        <v>0.4768001283563047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1.8153666451383621</v>
      </c>
      <c r="AS144">
        <f>_xlfn.RANK.AVG(Table2[[#This Row],[1Y Return vs Nifty Z-Score]],Table2[1Y Return vs Nifty Z-Score])</f>
        <v>146</v>
      </c>
      <c r="AT144">
        <f>_xlfn.RANK.AVG(Table2[[#This Row],[6M Return vs Nifty Z-Score]],Table2[6M Return vs Nifty Z-Score])</f>
        <v>173</v>
      </c>
      <c r="AU144">
        <f>_xlfn.RANK.AVG(Table2[[#This Row],[Sharpe Ratio Z-Score]],Table2[Sharpe Ratio Z-Score])</f>
        <v>221</v>
      </c>
      <c r="AV144">
        <f>(Table2[[#This Row],[Rank 1Y]]+Table2[[#This Row],[Rank 6M]]+Table2[[#This Row],[Rank Sharpe]])/3</f>
        <v>180</v>
      </c>
    </row>
    <row r="145" spans="1:48" x14ac:dyDescent="0.3">
      <c r="A145" t="s">
        <v>1483</v>
      </c>
      <c r="B145" t="s">
        <v>1484</v>
      </c>
      <c r="C145" t="s">
        <v>10153</v>
      </c>
      <c r="D145" t="s">
        <v>391</v>
      </c>
      <c r="E145">
        <v>6578.3030640249999</v>
      </c>
      <c r="F145">
        <v>211.75</v>
      </c>
      <c r="G145">
        <v>181.97395782815099</v>
      </c>
      <c r="H145">
        <f>(Table2[[#This Row],[1Y Return vs Nifty]]-AVERAGE(Table2[1Y Return vs Nifty]))/_xlfn.STDEV.P(Table2[1Y Return vs Nifty])</f>
        <v>1.7872895056153173</v>
      </c>
      <c r="I145">
        <v>-0.67211595400514101</v>
      </c>
      <c r="J145">
        <f>(Table2[[#This Row],[1M Return vs Nifty]]-AVERAGE(Table2[1M Return vs Nifty]))/_xlfn.STDEV.P(Table2[1M Return vs Nifty])</f>
        <v>-2.6247376566843762E-2</v>
      </c>
      <c r="K145">
        <v>11.1269354190672</v>
      </c>
      <c r="L145">
        <f>(Table2[[#This Row],[6M Return vs Nifty]]-AVERAGE(Table2[6M Return vs Nifty]))/_xlfn.STDEV.P(Table2[6M Return vs Nifty])</f>
        <v>0.13952753472373286</v>
      </c>
      <c r="M145">
        <v>1.5717193484530101E-2</v>
      </c>
      <c r="N145">
        <f>(Table2[[#This Row],[1W Return vs Nifty]]-AVERAGE(Table2[1W Return vs Nifty]))/_xlfn.STDEV.P(Table2[1W Return vs Nifty])</f>
        <v>0.37609572183811096</v>
      </c>
      <c r="O145">
        <v>207.93</v>
      </c>
      <c r="P145">
        <v>197.42650220638501</v>
      </c>
      <c r="Q145">
        <v>161.59042063459199</v>
      </c>
      <c r="R145">
        <v>56.3024133731655</v>
      </c>
      <c r="S145" s="2">
        <f>(Table2[[#This Row],[Close Price]]-Table2[[#This Row],[20D EMA]])/Table2[[#This Row],[20D EMA]]</f>
        <v>1.8371567354398082E-2</v>
      </c>
      <c r="T145" s="2">
        <f>(Table2[[#This Row],[Close Price]]-Table2[[#This Row],[50D EMA]])/Table2[[#This Row],[50D EMA]]</f>
        <v>7.2551038657624314E-2</v>
      </c>
      <c r="U145" s="2">
        <f>(Table2[[#This Row],[Close Price]]-Table2[[#This Row],[200D EMA]])/Table2[[#This Row],[200D EMA]]</f>
        <v>0.31041183733802497</v>
      </c>
      <c r="V145">
        <v>0.58298612004868899</v>
      </c>
      <c r="W145">
        <v>207.61</v>
      </c>
      <c r="X145">
        <v>211.75</v>
      </c>
      <c r="Y145">
        <v>208.59</v>
      </c>
      <c r="Z145">
        <v>216.71</v>
      </c>
      <c r="AA145">
        <v>207.55</v>
      </c>
      <c r="AB145">
        <v>217.97</v>
      </c>
      <c r="AC145" s="2">
        <f>(Table2[[#This Row],[Close Price]]/Table2[[#This Row],[Day Low]])-1</f>
        <v>1.994123597129227E-2</v>
      </c>
      <c r="AD145" s="2">
        <f>(Table2[[#This Row],[Day High]]/Table2[[#This Row],[Close Price]])-1</f>
        <v>0</v>
      </c>
      <c r="AE145" s="2">
        <f>(Table2[[#This Row],[Close Price]]/Table2[[#This Row],[Current Week Low]])-1</f>
        <v>1.5149336018025705E-2</v>
      </c>
      <c r="AF145" s="2">
        <f>(Table2[[#This Row],[Current Week High]]/Table2[[#This Row],[Close Price]])-1</f>
        <v>2.3423848878394438E-2</v>
      </c>
      <c r="AG145" s="2">
        <f>(Table2[[#This Row],[Close Price]]/Table2[[#This Row],[Current Month Low]])-1</f>
        <v>2.0236087689713189E-2</v>
      </c>
      <c r="AH145" s="2">
        <f>(Table2[[#This Row],[Current Month High]]/Table2[[#This Row],[Close Price]])-1</f>
        <v>2.9374262101534931E-2</v>
      </c>
      <c r="AI145">
        <v>2.93742621015349</v>
      </c>
      <c r="AJ145">
        <v>211.39705882352899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0.08</v>
      </c>
      <c r="AM145" t="s">
        <v>10189</v>
      </c>
      <c r="AN145">
        <v>-1.1299999999999999</v>
      </c>
      <c r="AO145" t="s">
        <v>10190</v>
      </c>
      <c r="AP145">
        <v>9.4594217484490997E-2</v>
      </c>
      <c r="AQ145">
        <f>(Table2[[#This Row],[Sharpe Ratio]]-AVERAGE(Table2[Sharpe Ratio]))/_xlfn.STDEV.P(Table2[Sharpe Ratio])</f>
        <v>0.47756798107378923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2.7542333666841068</v>
      </c>
      <c r="AS145">
        <f>_xlfn.RANK.AVG(Table2[[#This Row],[1Y Return vs Nifty Z-Score]],Table2[1Y Return vs Nifty Z-Score])</f>
        <v>41</v>
      </c>
      <c r="AT145">
        <f>_xlfn.RANK.AVG(Table2[[#This Row],[6M Return vs Nifty Z-Score]],Table2[6M Return vs Nifty Z-Score])</f>
        <v>280</v>
      </c>
      <c r="AU145">
        <f>_xlfn.RANK.AVG(Table2[[#This Row],[Sharpe Ratio Z-Score]],Table2[Sharpe Ratio Z-Score])</f>
        <v>220</v>
      </c>
      <c r="AV145">
        <f>(Table2[[#This Row],[Rank 1Y]]+Table2[[#This Row],[Rank 6M]]+Table2[[#This Row],[Rank Sharpe]])/3</f>
        <v>180.33333333333334</v>
      </c>
    </row>
    <row r="146" spans="1:48" x14ac:dyDescent="0.3">
      <c r="A146" t="s">
        <v>699</v>
      </c>
      <c r="B146" t="s">
        <v>700</v>
      </c>
      <c r="C146" t="s">
        <v>10154</v>
      </c>
      <c r="D146" t="s">
        <v>529</v>
      </c>
      <c r="E146">
        <v>24052.770788149999</v>
      </c>
      <c r="F146">
        <v>1572.7</v>
      </c>
      <c r="G146">
        <v>49.808839200250802</v>
      </c>
      <c r="H146">
        <f>(Table2[[#This Row],[1Y Return vs Nifty]]-AVERAGE(Table2[1Y Return vs Nifty]))/_xlfn.STDEV.P(Table2[1Y Return vs Nifty])</f>
        <v>9.3696808197189271E-2</v>
      </c>
      <c r="I146">
        <v>-3.0229934405076202</v>
      </c>
      <c r="J146">
        <f>(Table2[[#This Row],[1M Return vs Nifty]]-AVERAGE(Table2[1M Return vs Nifty]))/_xlfn.STDEV.P(Table2[1M Return vs Nifty])</f>
        <v>-0.24675132152399862</v>
      </c>
      <c r="K146">
        <v>32.833237979026002</v>
      </c>
      <c r="L146">
        <f>(Table2[[#This Row],[6M Return vs Nifty]]-AVERAGE(Table2[6M Return vs Nifty]))/_xlfn.STDEV.P(Table2[6M Return vs Nifty])</f>
        <v>0.84284584814214547</v>
      </c>
      <c r="M146">
        <v>1.7934296607225599</v>
      </c>
      <c r="N146">
        <f>(Table2[[#This Row],[1W Return vs Nifty]]-AVERAGE(Table2[1W Return vs Nifty]))/_xlfn.STDEV.P(Table2[1W Return vs Nifty])</f>
        <v>0.83626654719192717</v>
      </c>
      <c r="O146">
        <v>1590.31</v>
      </c>
      <c r="P146">
        <v>1457.8463318136501</v>
      </c>
      <c r="Q146">
        <v>1160.54029823561</v>
      </c>
      <c r="R146">
        <v>43.058670174887801</v>
      </c>
      <c r="S146" s="2">
        <f>(Table2[[#This Row],[Close Price]]-Table2[[#This Row],[20D EMA]])/Table2[[#This Row],[20D EMA]]</f>
        <v>-1.107331275034421E-2</v>
      </c>
      <c r="T146" s="2">
        <f>(Table2[[#This Row],[Close Price]]-Table2[[#This Row],[50D EMA]])/Table2[[#This Row],[50D EMA]]</f>
        <v>7.8783110181074423E-2</v>
      </c>
      <c r="U146" s="2">
        <f>(Table2[[#This Row],[Close Price]]-Table2[[#This Row],[200D EMA]])/Table2[[#This Row],[200D EMA]]</f>
        <v>0.35514467045306725</v>
      </c>
      <c r="V146">
        <v>0.35076578959114602</v>
      </c>
      <c r="W146">
        <v>1563</v>
      </c>
      <c r="X146">
        <v>1587.95</v>
      </c>
      <c r="Y146">
        <v>1555.05</v>
      </c>
      <c r="Z146">
        <v>1674.9</v>
      </c>
      <c r="AA146">
        <v>1555.05</v>
      </c>
      <c r="AB146">
        <v>1697.95</v>
      </c>
      <c r="AC146" s="2">
        <f>(Table2[[#This Row],[Close Price]]/Table2[[#This Row],[Day Low]])-1</f>
        <v>6.2060140754958137E-3</v>
      </c>
      <c r="AD146" s="2">
        <f>(Table2[[#This Row],[Day High]]/Table2[[#This Row],[Close Price]])-1</f>
        <v>9.6966999427736678E-3</v>
      </c>
      <c r="AE146" s="2">
        <f>(Table2[[#This Row],[Close Price]]/Table2[[#This Row],[Current Week Low]])-1</f>
        <v>1.1350117359570477E-2</v>
      </c>
      <c r="AF146" s="2">
        <f>(Table2[[#This Row],[Current Week High]]/Table2[[#This Row],[Close Price]])-1</f>
        <v>6.4983785845997399E-2</v>
      </c>
      <c r="AG146" s="2">
        <f>(Table2[[#This Row],[Close Price]]/Table2[[#This Row],[Current Month Low]])-1</f>
        <v>1.1350117359570477E-2</v>
      </c>
      <c r="AH146" s="2">
        <f>(Table2[[#This Row],[Current Month High]]/Table2[[#This Row],[Close Price]])-1</f>
        <v>7.9640109366058365E-2</v>
      </c>
      <c r="AI146">
        <v>8.0943600178037691</v>
      </c>
      <c r="AJ146">
        <v>89.196992481202997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0.36</v>
      </c>
      <c r="AM146" t="s">
        <v>10189</v>
      </c>
      <c r="AN146">
        <v>-4.32</v>
      </c>
      <c r="AO146" t="s">
        <v>10190</v>
      </c>
      <c r="AP146">
        <v>0.112290862249147</v>
      </c>
      <c r="AQ146">
        <f>(Table2[[#This Row],[Sharpe Ratio]]-AVERAGE(Table2[Sharpe Ratio]))/_xlfn.STDEV.P(Table2[Sharpe Ratio])</f>
        <v>0.68031599668359222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2.2063738786908553</v>
      </c>
      <c r="AS146">
        <f>_xlfn.RANK.AVG(Table2[[#This Row],[1Y Return vs Nifty Z-Score]],Table2[1Y Return vs Nifty Z-Score])</f>
        <v>254</v>
      </c>
      <c r="AT146">
        <f>_xlfn.RANK.AVG(Table2[[#This Row],[6M Return vs Nifty Z-Score]],Table2[6M Return vs Nifty Z-Score])</f>
        <v>113</v>
      </c>
      <c r="AU146">
        <f>_xlfn.RANK.AVG(Table2[[#This Row],[Sharpe Ratio Z-Score]],Table2[Sharpe Ratio Z-Score])</f>
        <v>181</v>
      </c>
      <c r="AV146">
        <f>(Table2[[#This Row],[Rank 1Y]]+Table2[[#This Row],[Rank 6M]]+Table2[[#This Row],[Rank Sharpe]])/3</f>
        <v>182.66666666666666</v>
      </c>
    </row>
    <row r="147" spans="1:48" x14ac:dyDescent="0.3">
      <c r="A147" t="s">
        <v>25</v>
      </c>
      <c r="B147" t="s">
        <v>26</v>
      </c>
      <c r="C147" t="s">
        <v>10146</v>
      </c>
      <c r="D147" t="s">
        <v>27</v>
      </c>
      <c r="E147">
        <v>886384.99075962498</v>
      </c>
      <c r="F147">
        <v>1483.65</v>
      </c>
      <c r="G147">
        <v>43.894149676368997</v>
      </c>
      <c r="H147">
        <f>(Table2[[#This Row],[1Y Return vs Nifty]]-AVERAGE(Table2[1Y Return vs Nifty]))/_xlfn.STDEV.P(Table2[1Y Return vs Nifty])</f>
        <v>1.7904684759960997E-2</v>
      </c>
      <c r="I147">
        <v>-3.0454069831500701</v>
      </c>
      <c r="J147">
        <f>(Table2[[#This Row],[1M Return vs Nifty]]-AVERAGE(Table2[1M Return vs Nifty]))/_xlfn.STDEV.P(Table2[1M Return vs Nifty])</f>
        <v>-0.2488536320873953</v>
      </c>
      <c r="K147">
        <v>20.928377388865801</v>
      </c>
      <c r="L147">
        <f>(Table2[[#This Row],[6M Return vs Nifty]]-AVERAGE(Table2[6M Return vs Nifty]))/_xlfn.STDEV.P(Table2[6M Return vs Nifty])</f>
        <v>0.45710965706932133</v>
      </c>
      <c r="M147">
        <v>-0.75149949855810205</v>
      </c>
      <c r="N147">
        <f>(Table2[[#This Row],[1W Return vs Nifty]]-AVERAGE(Table2[1W Return vs Nifty]))/_xlfn.STDEV.P(Table2[1W Return vs Nifty])</f>
        <v>0.17749738554416272</v>
      </c>
      <c r="O147">
        <v>1435.7</v>
      </c>
      <c r="P147">
        <v>1391.37333674515</v>
      </c>
      <c r="Q147">
        <v>1197.41861022445</v>
      </c>
      <c r="R147">
        <v>74.380082366912006</v>
      </c>
      <c r="S147" s="2">
        <f>(Table2[[#This Row],[Close Price]]-Table2[[#This Row],[20D EMA]])/Table2[[#This Row],[20D EMA]]</f>
        <v>3.339834227206244E-2</v>
      </c>
      <c r="T147" s="2">
        <f>(Table2[[#This Row],[Close Price]]-Table2[[#This Row],[50D EMA]])/Table2[[#This Row],[50D EMA]]</f>
        <v>6.6320563157199447E-2</v>
      </c>
      <c r="U147" s="2">
        <f>(Table2[[#This Row],[Close Price]]-Table2[[#This Row],[200D EMA]])/Table2[[#This Row],[200D EMA]]</f>
        <v>0.23904037178935897</v>
      </c>
      <c r="V147">
        <v>0.61514595111062598</v>
      </c>
      <c r="W147">
        <v>1466.75</v>
      </c>
      <c r="X147">
        <v>1480</v>
      </c>
      <c r="Y147">
        <v>1426.05</v>
      </c>
      <c r="Z147">
        <v>1485.95</v>
      </c>
      <c r="AA147">
        <v>1408.45</v>
      </c>
      <c r="AB147">
        <v>1485.95</v>
      </c>
      <c r="AC147" s="2">
        <f>(Table2[[#This Row],[Close Price]]/Table2[[#This Row],[Day Low]])-1</f>
        <v>1.1522072609510881E-2</v>
      </c>
      <c r="AD147" s="2">
        <f>(Table2[[#This Row],[Day High]]/Table2[[#This Row],[Close Price]])-1</f>
        <v>-2.4601489569643364E-3</v>
      </c>
      <c r="AE147" s="2">
        <f>(Table2[[#This Row],[Close Price]]/Table2[[#This Row],[Current Week Low]])-1</f>
        <v>4.0391290627958432E-2</v>
      </c>
      <c r="AF147" s="2">
        <f>(Table2[[#This Row],[Current Week High]]/Table2[[#This Row],[Close Price]])-1</f>
        <v>1.5502308495938255E-3</v>
      </c>
      <c r="AG147" s="2">
        <f>(Table2[[#This Row],[Close Price]]/Table2[[#This Row],[Current Month Low]])-1</f>
        <v>5.3392026696013284E-2</v>
      </c>
      <c r="AH147" s="2">
        <f>(Table2[[#This Row],[Current Month High]]/Table2[[#This Row],[Close Price]])-1</f>
        <v>1.5502308495938255E-3</v>
      </c>
      <c r="AI147">
        <v>3.5453105516799699</v>
      </c>
      <c r="AJ147">
        <v>75.154949530724295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0.01</v>
      </c>
      <c r="AM147" t="s">
        <v>10189</v>
      </c>
      <c r="AN147">
        <v>2.04</v>
      </c>
      <c r="AO147" t="s">
        <v>10189</v>
      </c>
      <c r="AP147">
        <v>0.16361603419347401</v>
      </c>
      <c r="AQ147">
        <f>(Table2[[#This Row],[Sharpe Ratio]]-AVERAGE(Table2[Sharpe Ratio]))/_xlfn.STDEV.P(Table2[Sharpe Ratio])</f>
        <v>1.2683414049421908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1.6719995002282406</v>
      </c>
      <c r="AS147">
        <f>_xlfn.RANK.AVG(Table2[[#This Row],[1Y Return vs Nifty Z-Score]],Table2[1Y Return vs Nifty Z-Score])</f>
        <v>276</v>
      </c>
      <c r="AT147">
        <f>_xlfn.RANK.AVG(Table2[[#This Row],[6M Return vs Nifty Z-Score]],Table2[6M Return vs Nifty Z-Score])</f>
        <v>194</v>
      </c>
      <c r="AU147">
        <f>_xlfn.RANK.AVG(Table2[[#This Row],[Sharpe Ratio Z-Score]],Table2[Sharpe Ratio Z-Score])</f>
        <v>79</v>
      </c>
      <c r="AV147">
        <f>(Table2[[#This Row],[Rank 1Y]]+Table2[[#This Row],[Rank 6M]]+Table2[[#This Row],[Rank Sharpe]])/3</f>
        <v>183</v>
      </c>
    </row>
    <row r="148" spans="1:48" x14ac:dyDescent="0.3">
      <c r="A148" t="s">
        <v>277</v>
      </c>
      <c r="B148" t="s">
        <v>278</v>
      </c>
      <c r="C148" t="s">
        <v>10154</v>
      </c>
      <c r="D148" t="s">
        <v>220</v>
      </c>
      <c r="E148">
        <v>98520.505725374998</v>
      </c>
      <c r="F148">
        <v>6552.25</v>
      </c>
      <c r="G148">
        <v>33.142526086200597</v>
      </c>
      <c r="H148">
        <f>(Table2[[#This Row],[1Y Return vs Nifty]]-AVERAGE(Table2[1Y Return vs Nifty]))/_xlfn.STDEV.P(Table2[1Y Return vs Nifty])</f>
        <v>-0.11986896827903207</v>
      </c>
      <c r="I148">
        <v>-11.928828709033001</v>
      </c>
      <c r="J148">
        <f>(Table2[[#This Row],[1M Return vs Nifty]]-AVERAGE(Table2[1M Return vs Nifty]))/_xlfn.STDEV.P(Table2[1M Return vs Nifty])</f>
        <v>-1.0820869870886098</v>
      </c>
      <c r="K148">
        <v>32.148917085383999</v>
      </c>
      <c r="L148">
        <f>(Table2[[#This Row],[6M Return vs Nifty]]-AVERAGE(Table2[6M Return vs Nifty]))/_xlfn.STDEV.P(Table2[6M Return vs Nifty])</f>
        <v>0.82067277580871589</v>
      </c>
      <c r="M148">
        <v>1.5870856757601499</v>
      </c>
      <c r="N148">
        <f>(Table2[[#This Row],[1W Return vs Nifty]]-AVERAGE(Table2[1W Return vs Nifty]))/_xlfn.STDEV.P(Table2[1W Return vs Nifty])</f>
        <v>0.78285325138798112</v>
      </c>
      <c r="O148">
        <v>6679.12</v>
      </c>
      <c r="P148">
        <v>6527.8101991496396</v>
      </c>
      <c r="Q148">
        <v>5542.3817164802804</v>
      </c>
      <c r="R148">
        <v>41.750589586434401</v>
      </c>
      <c r="S148" s="2">
        <f>(Table2[[#This Row],[Close Price]]-Table2[[#This Row],[20D EMA]])/Table2[[#This Row],[20D EMA]]</f>
        <v>-1.8995017307669258E-2</v>
      </c>
      <c r="T148" s="2">
        <f>(Table2[[#This Row],[Close Price]]-Table2[[#This Row],[50D EMA]])/Table2[[#This Row],[50D EMA]]</f>
        <v>3.7439508969706378E-3</v>
      </c>
      <c r="U148" s="2">
        <f>(Table2[[#This Row],[Close Price]]-Table2[[#This Row],[200D EMA]])/Table2[[#This Row],[200D EMA]]</f>
        <v>0.18220836008405461</v>
      </c>
      <c r="V148">
        <v>0.83233637289757401</v>
      </c>
      <c r="W148">
        <v>6420</v>
      </c>
      <c r="X148">
        <v>6524.85</v>
      </c>
      <c r="Y148">
        <v>6494.55</v>
      </c>
      <c r="Z148">
        <v>6717.85</v>
      </c>
      <c r="AA148">
        <v>6311.1</v>
      </c>
      <c r="AB148">
        <v>6786</v>
      </c>
      <c r="AC148" s="2">
        <f>(Table2[[#This Row],[Close Price]]/Table2[[#This Row],[Day Low]])-1</f>
        <v>2.0599688473520228E-2</v>
      </c>
      <c r="AD148" s="2">
        <f>(Table2[[#This Row],[Day High]]/Table2[[#This Row],[Close Price]])-1</f>
        <v>-4.1817696211224886E-3</v>
      </c>
      <c r="AE148" s="2">
        <f>(Table2[[#This Row],[Close Price]]/Table2[[#This Row],[Current Week Low]])-1</f>
        <v>8.8843722813742865E-3</v>
      </c>
      <c r="AF148" s="2">
        <f>(Table2[[#This Row],[Current Week High]]/Table2[[#This Row],[Close Price]])-1</f>
        <v>2.5273760921820765E-2</v>
      </c>
      <c r="AG148" s="2">
        <f>(Table2[[#This Row],[Close Price]]/Table2[[#This Row],[Current Month Low]])-1</f>
        <v>3.8210454595870802E-2</v>
      </c>
      <c r="AH148" s="2">
        <f>(Table2[[#This Row],[Current Month High]]/Table2[[#This Row],[Close Price]])-1</f>
        <v>3.5674768209393637E-2</v>
      </c>
      <c r="AI148">
        <v>11.892098134228601</v>
      </c>
      <c r="AJ148">
        <v>72.382267824256701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0.04</v>
      </c>
      <c r="AM148" t="s">
        <v>10189</v>
      </c>
      <c r="AN148">
        <v>-2.73</v>
      </c>
      <c r="AO148" t="s">
        <v>10190</v>
      </c>
      <c r="AP148">
        <v>0.14500786941469099</v>
      </c>
      <c r="AQ148">
        <f>(Table2[[#This Row],[Sharpe Ratio]]-AVERAGE(Table2[Sharpe Ratio]))/_xlfn.STDEV.P(Table2[Sharpe Ratio])</f>
        <v>1.0551502303883842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1.4567203022174393</v>
      </c>
      <c r="AS148">
        <f>_xlfn.RANK.AVG(Table2[[#This Row],[1Y Return vs Nifty Z-Score]],Table2[1Y Return vs Nifty Z-Score])</f>
        <v>324</v>
      </c>
      <c r="AT148">
        <f>_xlfn.RANK.AVG(Table2[[#This Row],[6M Return vs Nifty Z-Score]],Table2[6M Return vs Nifty Z-Score])</f>
        <v>117</v>
      </c>
      <c r="AU148">
        <f>_xlfn.RANK.AVG(Table2[[#This Row],[Sharpe Ratio Z-Score]],Table2[Sharpe Ratio Z-Score])</f>
        <v>110</v>
      </c>
      <c r="AV148">
        <f>(Table2[[#This Row],[Rank 1Y]]+Table2[[#This Row],[Rank 6M]]+Table2[[#This Row],[Rank Sharpe]])/3</f>
        <v>183.66666666666666</v>
      </c>
    </row>
    <row r="149" spans="1:48" x14ac:dyDescent="0.3">
      <c r="A149" t="s">
        <v>296</v>
      </c>
      <c r="B149" t="s">
        <v>297</v>
      </c>
      <c r="C149" t="s">
        <v>10158</v>
      </c>
      <c r="D149" t="s">
        <v>135</v>
      </c>
      <c r="E149">
        <v>93500.825335725007</v>
      </c>
      <c r="F149">
        <v>3362.65</v>
      </c>
      <c r="G149">
        <v>83.586859341772595</v>
      </c>
      <c r="H149">
        <f>(Table2[[#This Row],[1Y Return vs Nifty]]-AVERAGE(Table2[1Y Return vs Nifty]))/_xlfn.STDEV.P(Table2[1Y Return vs Nifty])</f>
        <v>0.52653573603852877</v>
      </c>
      <c r="I149">
        <v>7.0627210297823098</v>
      </c>
      <c r="J149">
        <f>(Table2[[#This Row],[1M Return vs Nifty]]-AVERAGE(Table2[1M Return vs Nifty]))/_xlfn.STDEV.P(Table2[1M Return vs Nifty])</f>
        <v>0.69925281573075049</v>
      </c>
      <c r="K149">
        <v>29.6615373364193</v>
      </c>
      <c r="L149">
        <f>(Table2[[#This Row],[6M Return vs Nifty]]-AVERAGE(Table2[6M Return vs Nifty]))/_xlfn.STDEV.P(Table2[6M Return vs Nifty])</f>
        <v>0.7400777631371388</v>
      </c>
      <c r="M149">
        <v>-9.8729639894502105E-2</v>
      </c>
      <c r="N149">
        <f>(Table2[[#This Row],[1W Return vs Nifty]]-AVERAGE(Table2[1W Return vs Nifty]))/_xlfn.STDEV.P(Table2[1W Return vs Nifty])</f>
        <v>0.3464705182431877</v>
      </c>
      <c r="O149">
        <v>3220.49</v>
      </c>
      <c r="P149">
        <v>3017.2681172705802</v>
      </c>
      <c r="Q149">
        <v>2447.4027611630599</v>
      </c>
      <c r="R149">
        <v>66.380556552368006</v>
      </c>
      <c r="S149" s="2">
        <f>(Table2[[#This Row],[Close Price]]-Table2[[#This Row],[20D EMA]])/Table2[[#This Row],[20D EMA]]</f>
        <v>4.4142351008697532E-2</v>
      </c>
      <c r="T149" s="2">
        <f>(Table2[[#This Row],[Close Price]]-Table2[[#This Row],[50D EMA]])/Table2[[#This Row],[50D EMA]]</f>
        <v>0.11446840960287355</v>
      </c>
      <c r="U149" s="2">
        <f>(Table2[[#This Row],[Close Price]]-Table2[[#This Row],[200D EMA]])/Table2[[#This Row],[200D EMA]]</f>
        <v>0.37396674276938152</v>
      </c>
      <c r="V149">
        <v>0.56725681367286995</v>
      </c>
      <c r="W149">
        <v>3313.4</v>
      </c>
      <c r="X149">
        <v>3372.65</v>
      </c>
      <c r="Y149">
        <v>3202.05</v>
      </c>
      <c r="Z149">
        <v>3402.7</v>
      </c>
      <c r="AA149">
        <v>3154.05</v>
      </c>
      <c r="AB149">
        <v>3402.7</v>
      </c>
      <c r="AC149" s="2">
        <f>(Table2[[#This Row],[Close Price]]/Table2[[#This Row],[Day Low]])-1</f>
        <v>1.4863886038510188E-2</v>
      </c>
      <c r="AD149" s="2">
        <f>(Table2[[#This Row],[Day High]]/Table2[[#This Row],[Close Price]])-1</f>
        <v>2.9738450329352961E-3</v>
      </c>
      <c r="AE149" s="2">
        <f>(Table2[[#This Row],[Close Price]]/Table2[[#This Row],[Current Week Low]])-1</f>
        <v>5.0155369216595691E-2</v>
      </c>
      <c r="AF149" s="2">
        <f>(Table2[[#This Row],[Current Week High]]/Table2[[#This Row],[Close Price]])-1</f>
        <v>1.1910249356905878E-2</v>
      </c>
      <c r="AG149" s="2">
        <f>(Table2[[#This Row],[Close Price]]/Table2[[#This Row],[Current Month Low]])-1</f>
        <v>6.6137188693901505E-2</v>
      </c>
      <c r="AH149" s="2">
        <f>(Table2[[#This Row],[Current Month High]]/Table2[[#This Row],[Close Price]])-1</f>
        <v>1.1910249356905878E-2</v>
      </c>
      <c r="AI149">
        <v>1.19102493569058</v>
      </c>
      <c r="AJ149">
        <v>124.881294723466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0.09</v>
      </c>
      <c r="AM149" t="s">
        <v>10189</v>
      </c>
      <c r="AN149">
        <v>6.36</v>
      </c>
      <c r="AO149" t="s">
        <v>10189</v>
      </c>
      <c r="AP149">
        <v>7.2547929940668998E-2</v>
      </c>
      <c r="AQ149">
        <f>(Table2[[#This Row],[Sharpe Ratio]]-AVERAGE(Table2[Sharpe Ratio]))/_xlfn.STDEV.P(Table2[Sharpe Ratio])</f>
        <v>0.22498670871868942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2.5373235418682949</v>
      </c>
      <c r="AS149">
        <f>_xlfn.RANK.AVG(Table2[[#This Row],[1Y Return vs Nifty Z-Score]],Table2[1Y Return vs Nifty Z-Score])</f>
        <v>147</v>
      </c>
      <c r="AT149">
        <f>_xlfn.RANK.AVG(Table2[[#This Row],[6M Return vs Nifty Z-Score]],Table2[6M Return vs Nifty Z-Score])</f>
        <v>136</v>
      </c>
      <c r="AU149">
        <f>_xlfn.RANK.AVG(Table2[[#This Row],[Sharpe Ratio Z-Score]],Table2[Sharpe Ratio Z-Score])</f>
        <v>269</v>
      </c>
      <c r="AV149">
        <f>(Table2[[#This Row],[Rank 1Y]]+Table2[[#This Row],[Rank 6M]]+Table2[[#This Row],[Rank Sharpe]])/3</f>
        <v>184</v>
      </c>
    </row>
    <row r="150" spans="1:48" x14ac:dyDescent="0.3">
      <c r="A150" t="s">
        <v>773</v>
      </c>
      <c r="B150" t="s">
        <v>774</v>
      </c>
      <c r="C150" t="s">
        <v>10159</v>
      </c>
      <c r="D150" t="s">
        <v>269</v>
      </c>
      <c r="E150">
        <v>20448.799577289999</v>
      </c>
      <c r="F150">
        <v>414.35</v>
      </c>
      <c r="G150">
        <v>161.168711982536</v>
      </c>
      <c r="H150">
        <f>(Table2[[#This Row],[1Y Return vs Nifty]]-AVERAGE(Table2[1Y Return vs Nifty]))/_xlfn.STDEV.P(Table2[1Y Return vs Nifty])</f>
        <v>1.520686541096931</v>
      </c>
      <c r="I150">
        <v>13.7878561037385</v>
      </c>
      <c r="J150">
        <f>(Table2[[#This Row],[1M Return vs Nifty]]-AVERAGE(Table2[1M Return vs Nifty]))/_xlfn.STDEV.P(Table2[1M Return vs Nifty])</f>
        <v>1.3300465609136531</v>
      </c>
      <c r="K150">
        <v>-5.3562168966639199</v>
      </c>
      <c r="L150">
        <f>(Table2[[#This Row],[6M Return vs Nifty]]-AVERAGE(Table2[6M Return vs Nifty]))/_xlfn.STDEV.P(Table2[6M Return vs Nifty])</f>
        <v>-0.39455250283660315</v>
      </c>
      <c r="M150">
        <v>-3.0918089617884301</v>
      </c>
      <c r="N150">
        <f>(Table2[[#This Row],[1W Return vs Nifty]]-AVERAGE(Table2[1W Return vs Nifty]))/_xlfn.STDEV.P(Table2[1W Return vs Nifty])</f>
        <v>-0.4283048221386434</v>
      </c>
      <c r="O150">
        <v>405.69</v>
      </c>
      <c r="P150">
        <v>382.46662278159698</v>
      </c>
      <c r="Q150">
        <v>322.21576110090399</v>
      </c>
      <c r="R150">
        <v>51.596528658507196</v>
      </c>
      <c r="S150" s="2">
        <f>(Table2[[#This Row],[Close Price]]-Table2[[#This Row],[20D EMA]])/Table2[[#This Row],[20D EMA]]</f>
        <v>2.1346348196899172E-2</v>
      </c>
      <c r="T150" s="2">
        <f>(Table2[[#This Row],[Close Price]]-Table2[[#This Row],[50D EMA]])/Table2[[#This Row],[50D EMA]]</f>
        <v>8.3362508828932938E-2</v>
      </c>
      <c r="U150" s="2">
        <f>(Table2[[#This Row],[Close Price]]-Table2[[#This Row],[200D EMA]])/Table2[[#This Row],[200D EMA]]</f>
        <v>0.2859395784498685</v>
      </c>
      <c r="V150">
        <v>1.56772505811048</v>
      </c>
      <c r="W150">
        <v>403</v>
      </c>
      <c r="X150">
        <v>415.25</v>
      </c>
      <c r="Y150">
        <v>411.25</v>
      </c>
      <c r="Z150">
        <v>439</v>
      </c>
      <c r="AA150">
        <v>393</v>
      </c>
      <c r="AB150">
        <v>442.9</v>
      </c>
      <c r="AC150" s="2">
        <f>(Table2[[#This Row],[Close Price]]/Table2[[#This Row],[Day Low]])-1</f>
        <v>2.8163771712158781E-2</v>
      </c>
      <c r="AD150" s="2">
        <f>(Table2[[#This Row],[Day High]]/Table2[[#This Row],[Close Price]])-1</f>
        <v>2.1720767467117152E-3</v>
      </c>
      <c r="AE150" s="2">
        <f>(Table2[[#This Row],[Close Price]]/Table2[[#This Row],[Current Week Low]])-1</f>
        <v>7.5379939209727631E-3</v>
      </c>
      <c r="AF150" s="2">
        <f>(Table2[[#This Row],[Current Week High]]/Table2[[#This Row],[Close Price]])-1</f>
        <v>5.9490768673826411E-2</v>
      </c>
      <c r="AG150" s="2">
        <f>(Table2[[#This Row],[Close Price]]/Table2[[#This Row],[Current Month Low]])-1</f>
        <v>5.432569974554724E-2</v>
      </c>
      <c r="AH150" s="2">
        <f>(Table2[[#This Row],[Current Month High]]/Table2[[#This Row],[Close Price]])-1</f>
        <v>6.8903101242910436E-2</v>
      </c>
      <c r="AI150">
        <v>6.8903101242910401</v>
      </c>
      <c r="AJ150">
        <v>210.374531835206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0.03</v>
      </c>
      <c r="AM150" t="s">
        <v>10189</v>
      </c>
      <c r="AN150">
        <v>4.41</v>
      </c>
      <c r="AO150" t="s">
        <v>10189</v>
      </c>
      <c r="AP150">
        <v>0.189028412345112</v>
      </c>
      <c r="AQ150">
        <f>(Table2[[#This Row],[Sharpe Ratio]]-AVERAGE(Table2[Sharpe Ratio]))/_xlfn.STDEV.P(Table2[Sharpe Ratio])</f>
        <v>1.5594875126190983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3.5873632896544363</v>
      </c>
      <c r="AS150">
        <f>_xlfn.RANK.AVG(Table2[[#This Row],[1Y Return vs Nifty Z-Score]],Table2[1Y Return vs Nifty Z-Score])</f>
        <v>52</v>
      </c>
      <c r="AT150">
        <f>_xlfn.RANK.AVG(Table2[[#This Row],[6M Return vs Nifty Z-Score]],Table2[6M Return vs Nifty Z-Score])</f>
        <v>456</v>
      </c>
      <c r="AU150">
        <f>_xlfn.RANK.AVG(Table2[[#This Row],[Sharpe Ratio Z-Score]],Table2[Sharpe Ratio Z-Score])</f>
        <v>44</v>
      </c>
      <c r="AV150">
        <f>(Table2[[#This Row],[Rank 1Y]]+Table2[[#This Row],[Rank 6M]]+Table2[[#This Row],[Rank Sharpe]])/3</f>
        <v>184</v>
      </c>
    </row>
    <row r="151" spans="1:48" x14ac:dyDescent="0.3">
      <c r="A151" t="s">
        <v>1178</v>
      </c>
      <c r="B151" t="s">
        <v>1179</v>
      </c>
      <c r="C151" t="s">
        <v>10162</v>
      </c>
      <c r="D151" t="s">
        <v>688</v>
      </c>
      <c r="E151">
        <v>9951.5406982799996</v>
      </c>
      <c r="F151">
        <v>587.45000000000005</v>
      </c>
      <c r="G151">
        <v>56.2662227859783</v>
      </c>
      <c r="H151">
        <f>(Table2[[#This Row],[1Y Return vs Nifty]]-AVERAGE(Table2[1Y Return vs Nifty]))/_xlfn.STDEV.P(Table2[1Y Return vs Nifty])</f>
        <v>0.17644313187738564</v>
      </c>
      <c r="I151">
        <v>12.2440935128683</v>
      </c>
      <c r="J151">
        <f>(Table2[[#This Row],[1M Return vs Nifty]]-AVERAGE(Table2[1M Return vs Nifty]))/_xlfn.STDEV.P(Table2[1M Return vs Nifty])</f>
        <v>1.1852471218452241</v>
      </c>
      <c r="K151">
        <v>31.2701085698417</v>
      </c>
      <c r="L151">
        <f>(Table2[[#This Row],[6M Return vs Nifty]]-AVERAGE(Table2[6M Return vs Nifty]))/_xlfn.STDEV.P(Table2[6M Return vs Nifty])</f>
        <v>0.79219799889718823</v>
      </c>
      <c r="M151">
        <v>2.3274888653378598</v>
      </c>
      <c r="N151">
        <f>(Table2[[#This Row],[1W Return vs Nifty]]-AVERAGE(Table2[1W Return vs Nifty]))/_xlfn.STDEV.P(Table2[1W Return vs Nifty])</f>
        <v>0.9745107624431435</v>
      </c>
      <c r="O151">
        <v>547.16</v>
      </c>
      <c r="P151">
        <v>487.34360949209298</v>
      </c>
      <c r="Q151">
        <v>411.952789190982</v>
      </c>
      <c r="R151">
        <v>64.901237406048097</v>
      </c>
      <c r="S151" s="2">
        <f>(Table2[[#This Row],[Close Price]]-Table2[[#This Row],[20D EMA]])/Table2[[#This Row],[20D EMA]]</f>
        <v>7.3634768623437527E-2</v>
      </c>
      <c r="T151" s="2">
        <f>(Table2[[#This Row],[Close Price]]-Table2[[#This Row],[50D EMA]])/Table2[[#This Row],[50D EMA]]</f>
        <v>0.20541233855972266</v>
      </c>
      <c r="U151" s="2">
        <f>(Table2[[#This Row],[Close Price]]-Table2[[#This Row],[200D EMA]])/Table2[[#This Row],[200D EMA]]</f>
        <v>0.42601292044573885</v>
      </c>
      <c r="V151">
        <v>0.48009320440126302</v>
      </c>
      <c r="W151">
        <v>584.70000000000005</v>
      </c>
      <c r="X151">
        <v>599</v>
      </c>
      <c r="Y151">
        <v>556.15</v>
      </c>
      <c r="Z151">
        <v>596.79999999999995</v>
      </c>
      <c r="AA151">
        <v>531.29999999999995</v>
      </c>
      <c r="AB151">
        <v>638.75</v>
      </c>
      <c r="AC151" s="2">
        <f>(Table2[[#This Row],[Close Price]]/Table2[[#This Row],[Day Low]])-1</f>
        <v>4.7032666324611228E-3</v>
      </c>
      <c r="AD151" s="2">
        <f>(Table2[[#This Row],[Day High]]/Table2[[#This Row],[Close Price]])-1</f>
        <v>1.9661247765767165E-2</v>
      </c>
      <c r="AE151" s="2">
        <f>(Table2[[#This Row],[Close Price]]/Table2[[#This Row],[Current Week Low]])-1</f>
        <v>5.6279780634721055E-2</v>
      </c>
      <c r="AF151" s="2">
        <f>(Table2[[#This Row],[Current Week High]]/Table2[[#This Row],[Close Price]])-1</f>
        <v>1.5916248191335303E-2</v>
      </c>
      <c r="AG151" s="2">
        <f>(Table2[[#This Row],[Close Price]]/Table2[[#This Row],[Current Month Low]])-1</f>
        <v>0.10568417090156235</v>
      </c>
      <c r="AH151" s="2">
        <f>(Table2[[#This Row],[Current Month High]]/Table2[[#This Row],[Close Price]])-1</f>
        <v>8.7326580985615632E-2</v>
      </c>
      <c r="AI151">
        <v>8.7326580985615596</v>
      </c>
      <c r="AJ151">
        <v>88.255087325749003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0.38</v>
      </c>
      <c r="AM151" t="s">
        <v>10189</v>
      </c>
      <c r="AN151">
        <v>9.83</v>
      </c>
      <c r="AO151" t="s">
        <v>10189</v>
      </c>
      <c r="AP151">
        <v>9.9346926937744995E-2</v>
      </c>
      <c r="AQ151">
        <f>(Table2[[#This Row],[Sharpe Ratio]]-AVERAGE(Table2[Sharpe Ratio]))/_xlfn.STDEV.P(Table2[Sharpe Ratio])</f>
        <v>0.5320191170508034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3.6604181321137448</v>
      </c>
      <c r="AS151">
        <f>_xlfn.RANK.AVG(Table2[[#This Row],[1Y Return vs Nifty Z-Score]],Table2[1Y Return vs Nifty Z-Score])</f>
        <v>230</v>
      </c>
      <c r="AT151">
        <f>_xlfn.RANK.AVG(Table2[[#This Row],[6M Return vs Nifty Z-Score]],Table2[6M Return vs Nifty Z-Score])</f>
        <v>122</v>
      </c>
      <c r="AU151">
        <f>_xlfn.RANK.AVG(Table2[[#This Row],[Sharpe Ratio Z-Score]],Table2[Sharpe Ratio Z-Score])</f>
        <v>206</v>
      </c>
      <c r="AV151">
        <f>(Table2[[#This Row],[Rank 1Y]]+Table2[[#This Row],[Rank 6M]]+Table2[[#This Row],[Rank Sharpe]])/3</f>
        <v>186</v>
      </c>
    </row>
    <row r="152" spans="1:48" x14ac:dyDescent="0.3">
      <c r="A152" t="s">
        <v>824</v>
      </c>
      <c r="B152" t="s">
        <v>825</v>
      </c>
      <c r="C152" t="s">
        <v>10156</v>
      </c>
      <c r="D152" t="s">
        <v>441</v>
      </c>
      <c r="E152">
        <v>19101.532305994999</v>
      </c>
      <c r="F152">
        <v>1337.95</v>
      </c>
      <c r="G152">
        <v>45.187101650051702</v>
      </c>
      <c r="H152">
        <f>(Table2[[#This Row],[1Y Return vs Nifty]]-AVERAGE(Table2[1Y Return vs Nifty]))/_xlfn.STDEV.P(Table2[1Y Return vs Nifty])</f>
        <v>3.447285375549148E-2</v>
      </c>
      <c r="I152">
        <v>5.4607954490355102</v>
      </c>
      <c r="J152">
        <f>(Table2[[#This Row],[1M Return vs Nifty]]-AVERAGE(Table2[1M Return vs Nifty]))/_xlfn.STDEV.P(Table2[1M Return vs Nifty])</f>
        <v>0.5489978951274781</v>
      </c>
      <c r="K152">
        <v>23.915804646083298</v>
      </c>
      <c r="L152">
        <f>(Table2[[#This Row],[6M Return vs Nifty]]-AVERAGE(Table2[6M Return vs Nifty]))/_xlfn.STDEV.P(Table2[6M Return vs Nifty])</f>
        <v>0.55390699481040151</v>
      </c>
      <c r="M152">
        <v>-3.40628685302541</v>
      </c>
      <c r="N152">
        <f>(Table2[[#This Row],[1W Return vs Nifty]]-AVERAGE(Table2[1W Return vs Nifty]))/_xlfn.STDEV.P(Table2[1W Return vs Nifty])</f>
        <v>-0.50970918501116413</v>
      </c>
      <c r="O152">
        <v>1296.95</v>
      </c>
      <c r="P152">
        <v>1194.94823344006</v>
      </c>
      <c r="Q152">
        <v>1006.75851694582</v>
      </c>
      <c r="R152">
        <v>52.382760964260697</v>
      </c>
      <c r="S152" s="2">
        <f>(Table2[[#This Row],[Close Price]]-Table2[[#This Row],[20D EMA]])/Table2[[#This Row],[20D EMA]]</f>
        <v>3.161262963105748E-2</v>
      </c>
      <c r="T152" s="2">
        <f>(Table2[[#This Row],[Close Price]]-Table2[[#This Row],[50D EMA]])/Table2[[#This Row],[50D EMA]]</f>
        <v>0.11967193436343382</v>
      </c>
      <c r="U152" s="2">
        <f>(Table2[[#This Row],[Close Price]]-Table2[[#This Row],[200D EMA]])/Table2[[#This Row],[200D EMA]]</f>
        <v>0.32896814626302634</v>
      </c>
      <c r="V152">
        <v>2.4985306958677498</v>
      </c>
      <c r="W152">
        <v>1315.5</v>
      </c>
      <c r="X152">
        <v>1348.15</v>
      </c>
      <c r="Y152">
        <v>1317.2</v>
      </c>
      <c r="Z152">
        <v>1454.6</v>
      </c>
      <c r="AA152">
        <v>1206.05</v>
      </c>
      <c r="AB152">
        <v>1543.7</v>
      </c>
      <c r="AC152" s="2">
        <f>(Table2[[#This Row],[Close Price]]/Table2[[#This Row],[Day Low]])-1</f>
        <v>1.7065754465982463E-2</v>
      </c>
      <c r="AD152" s="2">
        <f>(Table2[[#This Row],[Day High]]/Table2[[#This Row],[Close Price]])-1</f>
        <v>7.6236032736649584E-3</v>
      </c>
      <c r="AE152" s="2">
        <f>(Table2[[#This Row],[Close Price]]/Table2[[#This Row],[Current Week Low]])-1</f>
        <v>1.57531126632251E-2</v>
      </c>
      <c r="AF152" s="2">
        <f>(Table2[[#This Row],[Current Week High]]/Table2[[#This Row],[Close Price]])-1</f>
        <v>8.7185619791471991E-2</v>
      </c>
      <c r="AG152" s="2">
        <f>(Table2[[#This Row],[Close Price]]/Table2[[#This Row],[Current Month Low]])-1</f>
        <v>0.10936528336304474</v>
      </c>
      <c r="AH152" s="2">
        <f>(Table2[[#This Row],[Current Month High]]/Table2[[#This Row],[Close Price]])-1</f>
        <v>0.15378003662319228</v>
      </c>
      <c r="AI152">
        <v>15.3780036623192</v>
      </c>
      <c r="AJ152">
        <v>84.544827586206793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0.13</v>
      </c>
      <c r="AM152" t="s">
        <v>10189</v>
      </c>
      <c r="AN152">
        <v>9.7899999999999991</v>
      </c>
      <c r="AO152" t="s">
        <v>10189</v>
      </c>
      <c r="AP152">
        <v>0.14470003602829501</v>
      </c>
      <c r="AQ152">
        <f>(Table2[[#This Row],[Sharpe Ratio]]-AVERAGE(Table2[Sharpe Ratio]))/_xlfn.STDEV.P(Table2[Sharpe Ratio])</f>
        <v>1.051623425784447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1.6792919844666541</v>
      </c>
      <c r="AS152">
        <f>_xlfn.RANK.AVG(Table2[[#This Row],[1Y Return vs Nifty Z-Score]],Table2[1Y Return vs Nifty Z-Score])</f>
        <v>271</v>
      </c>
      <c r="AT152">
        <f>_xlfn.RANK.AVG(Table2[[#This Row],[6M Return vs Nifty Z-Score]],Table2[6M Return vs Nifty Z-Score])</f>
        <v>177</v>
      </c>
      <c r="AU152">
        <f>_xlfn.RANK.AVG(Table2[[#This Row],[Sharpe Ratio Z-Score]],Table2[Sharpe Ratio Z-Score])</f>
        <v>111</v>
      </c>
      <c r="AV152">
        <f>(Table2[[#This Row],[Rank 1Y]]+Table2[[#This Row],[Rank 6M]]+Table2[[#This Row],[Rank Sharpe]])/3</f>
        <v>186.33333333333334</v>
      </c>
    </row>
    <row r="153" spans="1:48" x14ac:dyDescent="0.3">
      <c r="A153" t="s">
        <v>216</v>
      </c>
      <c r="B153" t="s">
        <v>217</v>
      </c>
      <c r="C153" t="s">
        <v>10150</v>
      </c>
      <c r="D153" t="s">
        <v>62</v>
      </c>
      <c r="E153">
        <v>119304.13302435</v>
      </c>
      <c r="F153">
        <v>1185.6500000000001</v>
      </c>
      <c r="G153">
        <v>71.215593327100507</v>
      </c>
      <c r="H153">
        <f>(Table2[[#This Row],[1Y Return vs Nifty]]-AVERAGE(Table2[1Y Return vs Nifty]))/_xlfn.STDEV.P(Table2[1Y Return vs Nifty])</f>
        <v>0.3680076312119141</v>
      </c>
      <c r="I153">
        <v>2.8951278735208601</v>
      </c>
      <c r="J153">
        <f>(Table2[[#This Row],[1M Return vs Nifty]]-AVERAGE(Table2[1M Return vs Nifty]))/_xlfn.STDEV.P(Table2[1M Return vs Nifty])</f>
        <v>0.30834740393947518</v>
      </c>
      <c r="K153">
        <v>51.696395706620102</v>
      </c>
      <c r="L153">
        <f>(Table2[[#This Row],[6M Return vs Nifty]]-AVERAGE(Table2[6M Return vs Nifty]))/_xlfn.STDEV.P(Table2[6M Return vs Nifty])</f>
        <v>1.4540418011180338</v>
      </c>
      <c r="M153">
        <v>-3.0216474083597902</v>
      </c>
      <c r="N153">
        <f>(Table2[[#This Row],[1W Return vs Nifty]]-AVERAGE(Table2[1W Return vs Nifty]))/_xlfn.STDEV.P(Table2[1W Return vs Nifty])</f>
        <v>-0.41014311120710834</v>
      </c>
      <c r="O153">
        <v>1135.6500000000001</v>
      </c>
      <c r="P153">
        <v>1079.9266366566801</v>
      </c>
      <c r="Q153">
        <v>888.00962320036001</v>
      </c>
      <c r="R153">
        <v>73.795823623220699</v>
      </c>
      <c r="S153" s="2">
        <f>(Table2[[#This Row],[Close Price]]-Table2[[#This Row],[20D EMA]])/Table2[[#This Row],[20D EMA]]</f>
        <v>4.4027649363800464E-2</v>
      </c>
      <c r="T153" s="2">
        <f>(Table2[[#This Row],[Close Price]]-Table2[[#This Row],[50D EMA]])/Table2[[#This Row],[50D EMA]]</f>
        <v>9.7898653255397525E-2</v>
      </c>
      <c r="U153" s="2">
        <f>(Table2[[#This Row],[Close Price]]-Table2[[#This Row],[200D EMA]])/Table2[[#This Row],[200D EMA]]</f>
        <v>0.33517697221225273</v>
      </c>
      <c r="V153">
        <v>1.0613820832487499</v>
      </c>
      <c r="W153">
        <v>1150.05</v>
      </c>
      <c r="X153">
        <v>1170</v>
      </c>
      <c r="Y153">
        <v>1160.0999999999999</v>
      </c>
      <c r="Z153">
        <v>1198.95</v>
      </c>
      <c r="AA153">
        <v>1059</v>
      </c>
      <c r="AB153">
        <v>1203</v>
      </c>
      <c r="AC153" s="2">
        <f>(Table2[[#This Row],[Close Price]]/Table2[[#This Row],[Day Low]])-1</f>
        <v>3.0955175861919093E-2</v>
      </c>
      <c r="AD153" s="2">
        <f>(Table2[[#This Row],[Day High]]/Table2[[#This Row],[Close Price]])-1</f>
        <v>-1.3199510816851556E-2</v>
      </c>
      <c r="AE153" s="2">
        <f>(Table2[[#This Row],[Close Price]]/Table2[[#This Row],[Current Week Low]])-1</f>
        <v>2.2023963451426765E-2</v>
      </c>
      <c r="AF153" s="2">
        <f>(Table2[[#This Row],[Current Week High]]/Table2[[#This Row],[Close Price]])-1</f>
        <v>1.1217475646269959E-2</v>
      </c>
      <c r="AG153" s="2">
        <f>(Table2[[#This Row],[Close Price]]/Table2[[#This Row],[Current Month Low]])-1</f>
        <v>0.11959395656279526</v>
      </c>
      <c r="AH153" s="2">
        <f>(Table2[[#This Row],[Current Month High]]/Table2[[#This Row],[Close Price]])-1</f>
        <v>1.4633323493442374E-2</v>
      </c>
      <c r="AI153">
        <v>1.4633323493442301</v>
      </c>
      <c r="AJ153">
        <v>108.833113166006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0.13</v>
      </c>
      <c r="AM153" t="s">
        <v>10189</v>
      </c>
      <c r="AN153">
        <v>11.09</v>
      </c>
      <c r="AO153" t="s">
        <v>10189</v>
      </c>
      <c r="AP153">
        <v>5.6644566470269997E-2</v>
      </c>
      <c r="AQ153">
        <f>(Table2[[#This Row],[Sharpe Ratio]]-AVERAGE(Table2[Sharpe Ratio]))/_xlfn.STDEV.P(Table2[Sharpe Ratio])</f>
        <v>4.2784069290417844E-2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1.7630377943527324</v>
      </c>
      <c r="AS153">
        <f>_xlfn.RANK.AVG(Table2[[#This Row],[1Y Return vs Nifty Z-Score]],Table2[1Y Return vs Nifty Z-Score])</f>
        <v>182</v>
      </c>
      <c r="AT153">
        <f>_xlfn.RANK.AVG(Table2[[#This Row],[6M Return vs Nifty Z-Score]],Table2[6M Return vs Nifty Z-Score])</f>
        <v>57</v>
      </c>
      <c r="AU153">
        <f>_xlfn.RANK.AVG(Table2[[#This Row],[Sharpe Ratio Z-Score]],Table2[Sharpe Ratio Z-Score])</f>
        <v>323</v>
      </c>
      <c r="AV153">
        <f>(Table2[[#This Row],[Rank 1Y]]+Table2[[#This Row],[Rank 6M]]+Table2[[#This Row],[Rank Sharpe]])/3</f>
        <v>187.33333333333334</v>
      </c>
    </row>
    <row r="154" spans="1:48" x14ac:dyDescent="0.3">
      <c r="A154" t="s">
        <v>183</v>
      </c>
      <c r="B154" t="s">
        <v>184</v>
      </c>
      <c r="C154" t="s">
        <v>10158</v>
      </c>
      <c r="D154" t="s">
        <v>135</v>
      </c>
      <c r="E154">
        <v>146913.49571508</v>
      </c>
      <c r="F154">
        <v>1476.6</v>
      </c>
      <c r="G154">
        <v>85.665942331378702</v>
      </c>
      <c r="H154">
        <f>(Table2[[#This Row],[1Y Return vs Nifty]]-AVERAGE(Table2[1Y Return vs Nifty]))/_xlfn.STDEV.P(Table2[1Y Return vs Nifty])</f>
        <v>0.55317755957773784</v>
      </c>
      <c r="I154">
        <v>-10.6707839277723</v>
      </c>
      <c r="J154">
        <f>(Table2[[#This Row],[1M Return vs Nifty]]-AVERAGE(Table2[1M Return vs Nifty]))/_xlfn.STDEV.P(Table2[1M Return vs Nifty])</f>
        <v>-0.96408686211678352</v>
      </c>
      <c r="K154">
        <v>15.412428903545999</v>
      </c>
      <c r="L154">
        <f>(Table2[[#This Row],[6M Return vs Nifty]]-AVERAGE(Table2[6M Return vs Nifty]))/_xlfn.STDEV.P(Table2[6M Return vs Nifty])</f>
        <v>0.27838425808062622</v>
      </c>
      <c r="M154">
        <v>-6.6504908548520802</v>
      </c>
      <c r="N154">
        <f>(Table2[[#This Row],[1W Return vs Nifty]]-AVERAGE(Table2[1W Return vs Nifty]))/_xlfn.STDEV.P(Table2[1W Return vs Nifty])</f>
        <v>-1.3494895548120132</v>
      </c>
      <c r="O154">
        <v>1482.89</v>
      </c>
      <c r="P154">
        <v>1414.65807945044</v>
      </c>
      <c r="Q154">
        <v>1145.23733814759</v>
      </c>
      <c r="R154">
        <v>47.914826604777197</v>
      </c>
      <c r="S154" s="2">
        <f>(Table2[[#This Row],[Close Price]]-Table2[[#This Row],[20D EMA]])/Table2[[#This Row],[20D EMA]]</f>
        <v>-4.2417171873842235E-3</v>
      </c>
      <c r="T154" s="2">
        <f>(Table2[[#This Row],[Close Price]]-Table2[[#This Row],[50D EMA]])/Table2[[#This Row],[50D EMA]]</f>
        <v>4.3785789265504214E-2</v>
      </c>
      <c r="U154" s="2">
        <f>(Table2[[#This Row],[Close Price]]-Table2[[#This Row],[200D EMA]])/Table2[[#This Row],[200D EMA]]</f>
        <v>0.28933972969165128</v>
      </c>
      <c r="V154">
        <v>0.77293126090313002</v>
      </c>
      <c r="W154">
        <v>1442</v>
      </c>
      <c r="X154">
        <v>1480</v>
      </c>
      <c r="Y154">
        <v>1370</v>
      </c>
      <c r="Z154">
        <v>1522.75</v>
      </c>
      <c r="AA154">
        <v>1370</v>
      </c>
      <c r="AB154">
        <v>1595</v>
      </c>
      <c r="AC154" s="2">
        <f>(Table2[[#This Row],[Close Price]]/Table2[[#This Row],[Day Low]])-1</f>
        <v>2.3994452149791901E-2</v>
      </c>
      <c r="AD154" s="2">
        <f>(Table2[[#This Row],[Day High]]/Table2[[#This Row],[Close Price]])-1</f>
        <v>2.3025870242450175E-3</v>
      </c>
      <c r="AE154" s="2">
        <f>(Table2[[#This Row],[Close Price]]/Table2[[#This Row],[Current Week Low]])-1</f>
        <v>7.781021897810203E-2</v>
      </c>
      <c r="AF154" s="2">
        <f>(Table2[[#This Row],[Current Week High]]/Table2[[#This Row],[Close Price]])-1</f>
        <v>3.1254232696735773E-2</v>
      </c>
      <c r="AG154" s="2">
        <f>(Table2[[#This Row],[Close Price]]/Table2[[#This Row],[Current Month Low]])-1</f>
        <v>7.781021897810203E-2</v>
      </c>
      <c r="AH154" s="2">
        <f>(Table2[[#This Row],[Current Month High]]/Table2[[#This Row],[Close Price]])-1</f>
        <v>8.0184206961939619E-2</v>
      </c>
      <c r="AI154">
        <v>11.739807666260299</v>
      </c>
      <c r="AJ154">
        <v>130.34084704781199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0.03</v>
      </c>
      <c r="AM154" t="s">
        <v>10189</v>
      </c>
      <c r="AN154">
        <v>-2.95</v>
      </c>
      <c r="AO154" t="s">
        <v>10190</v>
      </c>
      <c r="AP154">
        <v>0.113554932963586</v>
      </c>
      <c r="AQ154">
        <f>(Table2[[#This Row],[Sharpe Ratio]]-AVERAGE(Table2[Sharpe Ratio]))/_xlfn.STDEV.P(Table2[Sharpe Ratio])</f>
        <v>0.69479828032273916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-0.78721631894769351</v>
      </c>
      <c r="AS154">
        <f>_xlfn.RANK.AVG(Table2[[#This Row],[1Y Return vs Nifty Z-Score]],Table2[1Y Return vs Nifty Z-Score])</f>
        <v>142</v>
      </c>
      <c r="AT154">
        <f>_xlfn.RANK.AVG(Table2[[#This Row],[6M Return vs Nifty Z-Score]],Table2[6M Return vs Nifty Z-Score])</f>
        <v>244</v>
      </c>
      <c r="AU154">
        <f>_xlfn.RANK.AVG(Table2[[#This Row],[Sharpe Ratio Z-Score]],Table2[Sharpe Ratio Z-Score])</f>
        <v>177</v>
      </c>
      <c r="AV154">
        <f>(Table2[[#This Row],[Rank 1Y]]+Table2[[#This Row],[Rank 6M]]+Table2[[#This Row],[Rank Sharpe]])/3</f>
        <v>187.66666666666666</v>
      </c>
    </row>
    <row r="155" spans="1:48" x14ac:dyDescent="0.3">
      <c r="A155" t="s">
        <v>1443</v>
      </c>
      <c r="B155" t="s">
        <v>1444</v>
      </c>
      <c r="C155" t="s">
        <v>10157</v>
      </c>
      <c r="D155" t="s">
        <v>97</v>
      </c>
      <c r="E155">
        <v>6948.0393322600003</v>
      </c>
      <c r="F155">
        <v>2838.2</v>
      </c>
      <c r="G155">
        <v>68.798597142697304</v>
      </c>
      <c r="H155">
        <f>(Table2[[#This Row],[1Y Return vs Nifty]]-AVERAGE(Table2[1Y Return vs Nifty]))/_xlfn.STDEV.P(Table2[1Y Return vs Nifty])</f>
        <v>0.33703571418804801</v>
      </c>
      <c r="I155">
        <v>6.6803507665695303</v>
      </c>
      <c r="J155">
        <f>(Table2[[#This Row],[1M Return vs Nifty]]-AVERAGE(Table2[1M Return vs Nifty]))/_xlfn.STDEV.P(Table2[1M Return vs Nifty])</f>
        <v>0.66338784532850215</v>
      </c>
      <c r="K155">
        <v>5.5330986694093296</v>
      </c>
      <c r="L155">
        <f>(Table2[[#This Row],[6M Return vs Nifty]]-AVERAGE(Table2[6M Return vs Nifty]))/_xlfn.STDEV.P(Table2[6M Return vs Nifty])</f>
        <v>-4.172156642741115E-2</v>
      </c>
      <c r="M155">
        <v>-5.6257450696875404</v>
      </c>
      <c r="N155">
        <f>(Table2[[#This Row],[1W Return vs Nifty]]-AVERAGE(Table2[1W Return vs Nifty]))/_xlfn.STDEV.P(Table2[1W Return vs Nifty])</f>
        <v>-1.0842283708874529</v>
      </c>
      <c r="O155">
        <v>2799.48</v>
      </c>
      <c r="P155">
        <v>2663.8591646538598</v>
      </c>
      <c r="Q155">
        <v>2301.33953744366</v>
      </c>
      <c r="R155">
        <v>50.533149187163502</v>
      </c>
      <c r="S155" s="2">
        <f>(Table2[[#This Row],[Close Price]]-Table2[[#This Row],[20D EMA]])/Table2[[#This Row],[20D EMA]]</f>
        <v>1.3831140068869862E-2</v>
      </c>
      <c r="T155" s="2">
        <f>(Table2[[#This Row],[Close Price]]-Table2[[#This Row],[50D EMA]])/Table2[[#This Row],[50D EMA]]</f>
        <v>6.5446716425338405E-2</v>
      </c>
      <c r="U155" s="2">
        <f>(Table2[[#This Row],[Close Price]]-Table2[[#This Row],[200D EMA]])/Table2[[#This Row],[200D EMA]]</f>
        <v>0.23328172736852523</v>
      </c>
      <c r="V155">
        <v>1.0192905944955699</v>
      </c>
      <c r="W155">
        <v>2800</v>
      </c>
      <c r="X155">
        <v>2863.4</v>
      </c>
      <c r="Y155">
        <v>2755</v>
      </c>
      <c r="Z155">
        <v>2975.35</v>
      </c>
      <c r="AA155">
        <v>2664.55</v>
      </c>
      <c r="AB155">
        <v>3018.6</v>
      </c>
      <c r="AC155" s="2">
        <f>(Table2[[#This Row],[Close Price]]/Table2[[#This Row],[Day Low]])-1</f>
        <v>1.3642857142857068E-2</v>
      </c>
      <c r="AD155" s="2">
        <f>(Table2[[#This Row],[Day High]]/Table2[[#This Row],[Close Price]])-1</f>
        <v>8.8788668874639765E-3</v>
      </c>
      <c r="AE155" s="2">
        <f>(Table2[[#This Row],[Close Price]]/Table2[[#This Row],[Current Week Low]])-1</f>
        <v>3.0199637023593295E-2</v>
      </c>
      <c r="AF155" s="2">
        <f>(Table2[[#This Row],[Current Week High]]/Table2[[#This Row],[Close Price]])-1</f>
        <v>4.8322880699034565E-2</v>
      </c>
      <c r="AG155" s="2">
        <f>(Table2[[#This Row],[Close Price]]/Table2[[#This Row],[Current Month Low]])-1</f>
        <v>6.5170479067759857E-2</v>
      </c>
      <c r="AH155" s="2">
        <f>(Table2[[#This Row],[Current Month High]]/Table2[[#This Row],[Close Price]])-1</f>
        <v>6.356141216263822E-2</v>
      </c>
      <c r="AI155">
        <v>7.25107462476217</v>
      </c>
      <c r="AJ155">
        <v>104.909392823622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0.06</v>
      </c>
      <c r="AM155" t="s">
        <v>10189</v>
      </c>
      <c r="AN155">
        <v>-0.33</v>
      </c>
      <c r="AO155" t="s">
        <v>10190</v>
      </c>
      <c r="AP155">
        <v>0.186358844812166</v>
      </c>
      <c r="AQ155">
        <f>(Table2[[#This Row],[Sharpe Ratio]]-AVERAGE(Table2[Sharpe Ratio]))/_xlfn.STDEV.P(Table2[Sharpe Ratio])</f>
        <v>1.5289026459938637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1.4033762681955497</v>
      </c>
      <c r="AS155">
        <f>_xlfn.RANK.AVG(Table2[[#This Row],[1Y Return vs Nifty Z-Score]],Table2[1Y Return vs Nifty Z-Score])</f>
        <v>189</v>
      </c>
      <c r="AT155">
        <f>_xlfn.RANK.AVG(Table2[[#This Row],[6M Return vs Nifty Z-Score]],Table2[6M Return vs Nifty Z-Score])</f>
        <v>334</v>
      </c>
      <c r="AU155">
        <f>_xlfn.RANK.AVG(Table2[[#This Row],[Sharpe Ratio Z-Score]],Table2[Sharpe Ratio Z-Score])</f>
        <v>46</v>
      </c>
      <c r="AV155">
        <f>(Table2[[#This Row],[Rank 1Y]]+Table2[[#This Row],[Rank 6M]]+Table2[[#This Row],[Rank Sharpe]])/3</f>
        <v>189.66666666666666</v>
      </c>
    </row>
    <row r="156" spans="1:48" x14ac:dyDescent="0.3">
      <c r="A156" t="s">
        <v>189</v>
      </c>
      <c r="B156" t="s">
        <v>190</v>
      </c>
      <c r="C156" t="s">
        <v>10149</v>
      </c>
      <c r="D156" t="s">
        <v>191</v>
      </c>
      <c r="E156">
        <v>138449.064928746</v>
      </c>
      <c r="F156">
        <v>204.31</v>
      </c>
      <c r="G156">
        <v>86.251270850013498</v>
      </c>
      <c r="H156">
        <f>(Table2[[#This Row],[1Y Return vs Nifty]]-AVERAGE(Table2[1Y Return vs Nifty]))/_xlfn.STDEV.P(Table2[1Y Return vs Nifty])</f>
        <v>0.56067808706215982</v>
      </c>
      <c r="I156">
        <v>8.8499072155773693</v>
      </c>
      <c r="J156">
        <f>(Table2[[#This Row],[1M Return vs Nifty]]-AVERAGE(Table2[1M Return vs Nifty]))/_xlfn.STDEV.P(Table2[1M Return vs Nifty])</f>
        <v>0.86688452202057376</v>
      </c>
      <c r="K156">
        <v>73.883350715958002</v>
      </c>
      <c r="L156">
        <f>(Table2[[#This Row],[6M Return vs Nifty]]-AVERAGE(Table2[6M Return vs Nifty]))/_xlfn.STDEV.P(Table2[6M Return vs Nifty])</f>
        <v>2.1729340092199809</v>
      </c>
      <c r="M156">
        <v>1.9020259938656602E-2</v>
      </c>
      <c r="N156">
        <f>(Table2[[#This Row],[1W Return vs Nifty]]-AVERAGE(Table2[1W Return vs Nifty]))/_xlfn.STDEV.P(Table2[1W Return vs Nifty])</f>
        <v>0.37695073908325377</v>
      </c>
      <c r="O156">
        <v>194.37</v>
      </c>
      <c r="P156">
        <v>173.59413289141699</v>
      </c>
      <c r="Q156">
        <v>131.676336819261</v>
      </c>
      <c r="R156">
        <v>66.080608766451505</v>
      </c>
      <c r="S156" s="2">
        <f>(Table2[[#This Row],[Close Price]]-Table2[[#This Row],[20D EMA]])/Table2[[#This Row],[20D EMA]]</f>
        <v>5.1139579153161481E-2</v>
      </c>
      <c r="T156" s="2">
        <f>(Table2[[#This Row],[Close Price]]-Table2[[#This Row],[50D EMA]])/Table2[[#This Row],[50D EMA]]</f>
        <v>0.17694069838060578</v>
      </c>
      <c r="U156" s="2">
        <f>(Table2[[#This Row],[Close Price]]-Table2[[#This Row],[200D EMA]])/Table2[[#This Row],[200D EMA]]</f>
        <v>0.55160756241598674</v>
      </c>
      <c r="V156">
        <v>0.70413670198572598</v>
      </c>
      <c r="W156">
        <v>200.65</v>
      </c>
      <c r="X156">
        <v>205.8</v>
      </c>
      <c r="Y156">
        <v>196.56</v>
      </c>
      <c r="Z156">
        <v>205.9</v>
      </c>
      <c r="AA156">
        <v>192.09</v>
      </c>
      <c r="AB156">
        <v>208.88</v>
      </c>
      <c r="AC156" s="2">
        <f>(Table2[[#This Row],[Close Price]]/Table2[[#This Row],[Day Low]])-1</f>
        <v>1.8240717667580286E-2</v>
      </c>
      <c r="AD156" s="2">
        <f>(Table2[[#This Row],[Day High]]/Table2[[#This Row],[Close Price]])-1</f>
        <v>7.2928393128091074E-3</v>
      </c>
      <c r="AE156" s="2">
        <f>(Table2[[#This Row],[Close Price]]/Table2[[#This Row],[Current Week Low]])-1</f>
        <v>3.9428164428164436E-2</v>
      </c>
      <c r="AF156" s="2">
        <f>(Table2[[#This Row],[Current Week High]]/Table2[[#This Row],[Close Price]])-1</f>
        <v>7.7822916156820021E-3</v>
      </c>
      <c r="AG156" s="2">
        <f>(Table2[[#This Row],[Close Price]]/Table2[[#This Row],[Current Month Low]])-1</f>
        <v>6.3616013327086218E-2</v>
      </c>
      <c r="AH156" s="2">
        <f>(Table2[[#This Row],[Current Month High]]/Table2[[#This Row],[Close Price]])-1</f>
        <v>2.2367970241299995E-2</v>
      </c>
      <c r="AI156">
        <v>2.2367970241299902</v>
      </c>
      <c r="AJ156">
        <v>135.38018433179701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0.35</v>
      </c>
      <c r="AM156" t="s">
        <v>10189</v>
      </c>
      <c r="AN156">
        <v>3.84</v>
      </c>
      <c r="AO156" t="s">
        <v>10189</v>
      </c>
      <c r="AP156">
        <v>2.6989421876258E-2</v>
      </c>
      <c r="AQ156">
        <f>(Table2[[#This Row],[Sharpe Ratio]]-AVERAGE(Table2[Sharpe Ratio]))/_xlfn.STDEV.P(Table2[Sharpe Ratio])</f>
        <v>-0.29697082769807831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3.6804765296878901</v>
      </c>
      <c r="AS156">
        <f>_xlfn.RANK.AVG(Table2[[#This Row],[1Y Return vs Nifty Z-Score]],Table2[1Y Return vs Nifty Z-Score])</f>
        <v>141</v>
      </c>
      <c r="AT156">
        <f>_xlfn.RANK.AVG(Table2[[#This Row],[6M Return vs Nifty Z-Score]],Table2[6M Return vs Nifty Z-Score])</f>
        <v>21</v>
      </c>
      <c r="AU156">
        <f>_xlfn.RANK.AVG(Table2[[#This Row],[Sharpe Ratio Z-Score]],Table2[Sharpe Ratio Z-Score])</f>
        <v>416</v>
      </c>
      <c r="AV156">
        <f>(Table2[[#This Row],[Rank 1Y]]+Table2[[#This Row],[Rank 6M]]+Table2[[#This Row],[Rank Sharpe]])/3</f>
        <v>192.66666666666666</v>
      </c>
    </row>
    <row r="157" spans="1:48" x14ac:dyDescent="0.3">
      <c r="A157" t="s">
        <v>459</v>
      </c>
      <c r="B157" t="s">
        <v>460</v>
      </c>
      <c r="C157" t="s">
        <v>10145</v>
      </c>
      <c r="D157" t="s">
        <v>32</v>
      </c>
      <c r="E157">
        <v>47579.7494804409</v>
      </c>
      <c r="F157">
        <v>67.19</v>
      </c>
      <c r="G157">
        <v>87.722894439832999</v>
      </c>
      <c r="H157">
        <f>(Table2[[#This Row],[1Y Return vs Nifty]]-AVERAGE(Table2[1Y Return vs Nifty]))/_xlfn.STDEV.P(Table2[1Y Return vs Nifty])</f>
        <v>0.57953579317207149</v>
      </c>
      <c r="I157">
        <v>-3.5784330559575399</v>
      </c>
      <c r="J157">
        <f>(Table2[[#This Row],[1M Return vs Nifty]]-AVERAGE(Table2[1M Return vs Nifty]))/_xlfn.STDEV.P(Table2[1M Return vs Nifty])</f>
        <v>-0.29884958146965285</v>
      </c>
      <c r="K157">
        <v>13.7802149219832</v>
      </c>
      <c r="L157">
        <f>(Table2[[#This Row],[6M Return vs Nifty]]-AVERAGE(Table2[6M Return vs Nifty]))/_xlfn.STDEV.P(Table2[6M Return vs Nifty])</f>
        <v>0.22549796012731516</v>
      </c>
      <c r="M157">
        <v>3.5406033714258802</v>
      </c>
      <c r="N157">
        <f>(Table2[[#This Row],[1W Return vs Nifty]]-AVERAGE(Table2[1W Return vs Nifty]))/_xlfn.STDEV.P(Table2[1W Return vs Nifty])</f>
        <v>1.2885322444337206</v>
      </c>
      <c r="O157">
        <v>65.48</v>
      </c>
      <c r="P157">
        <v>65.197591144241301</v>
      </c>
      <c r="Q157">
        <v>56.766319504411001</v>
      </c>
      <c r="R157">
        <v>61.378728820369503</v>
      </c>
      <c r="S157" s="2">
        <f>(Table2[[#This Row],[Close Price]]-Table2[[#This Row],[20D EMA]])/Table2[[#This Row],[20D EMA]]</f>
        <v>2.6114844227244863E-2</v>
      </c>
      <c r="T157" s="2">
        <f>(Table2[[#This Row],[Close Price]]-Table2[[#This Row],[50D EMA]])/Table2[[#This Row],[50D EMA]]</f>
        <v>3.055954707514804E-2</v>
      </c>
      <c r="U157" s="2">
        <f>(Table2[[#This Row],[Close Price]]-Table2[[#This Row],[200D EMA]])/Table2[[#This Row],[200D EMA]]</f>
        <v>0.18362438478645826</v>
      </c>
      <c r="V157">
        <v>1.20042457581262</v>
      </c>
      <c r="W157">
        <v>66.33</v>
      </c>
      <c r="X157">
        <v>67.69</v>
      </c>
      <c r="Y157">
        <v>64.8</v>
      </c>
      <c r="Z157">
        <v>70.8</v>
      </c>
      <c r="AA157">
        <v>63.05</v>
      </c>
      <c r="AB157">
        <v>70.8</v>
      </c>
      <c r="AC157" s="2">
        <f>(Table2[[#This Row],[Close Price]]/Table2[[#This Row],[Day Low]])-1</f>
        <v>1.2965475652042757E-2</v>
      </c>
      <c r="AD157" s="2">
        <f>(Table2[[#This Row],[Day High]]/Table2[[#This Row],[Close Price]])-1</f>
        <v>7.4415835689833898E-3</v>
      </c>
      <c r="AE157" s="2">
        <f>(Table2[[#This Row],[Close Price]]/Table2[[#This Row],[Current Week Low]])-1</f>
        <v>3.6882716049382758E-2</v>
      </c>
      <c r="AF157" s="2">
        <f>(Table2[[#This Row],[Current Week High]]/Table2[[#This Row],[Close Price]])-1</f>
        <v>5.3728233368060652E-2</v>
      </c>
      <c r="AG157" s="2">
        <f>(Table2[[#This Row],[Close Price]]/Table2[[#This Row],[Current Month Low]])-1</f>
        <v>6.5662172878667713E-2</v>
      </c>
      <c r="AH157" s="2">
        <f>(Table2[[#This Row],[Current Month High]]/Table2[[#This Row],[Close Price]])-1</f>
        <v>5.3728233368060652E-2</v>
      </c>
      <c r="AI157">
        <v>9.3912784640571605</v>
      </c>
      <c r="AJ157">
        <v>116.392914653784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-0.11</v>
      </c>
      <c r="AM157" t="s">
        <v>10190</v>
      </c>
      <c r="AN157">
        <v>4.46</v>
      </c>
      <c r="AO157" t="s">
        <v>10189</v>
      </c>
      <c r="AP157">
        <v>0.10949091725412299</v>
      </c>
      <c r="AQ157">
        <f>(Table2[[#This Row],[Sharpe Ratio]]-AVERAGE(Table2[Sharpe Ratio]))/_xlfn.STDEV.P(Table2[Sharpe Ratio])</f>
        <v>0.64823741347715857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2.4429538297406133</v>
      </c>
      <c r="AS157">
        <f>_xlfn.RANK.AVG(Table2[[#This Row],[1Y Return vs Nifty Z-Score]],Table2[1Y Return vs Nifty Z-Score])</f>
        <v>135</v>
      </c>
      <c r="AT157">
        <f>_xlfn.RANK.AVG(Table2[[#This Row],[6M Return vs Nifty Z-Score]],Table2[6M Return vs Nifty Z-Score])</f>
        <v>255</v>
      </c>
      <c r="AU157">
        <f>_xlfn.RANK.AVG(Table2[[#This Row],[Sharpe Ratio Z-Score]],Table2[Sharpe Ratio Z-Score])</f>
        <v>188</v>
      </c>
      <c r="AV157">
        <f>(Table2[[#This Row],[Rank 1Y]]+Table2[[#This Row],[Rank 6M]]+Table2[[#This Row],[Rank Sharpe]])/3</f>
        <v>192.66666666666666</v>
      </c>
    </row>
    <row r="158" spans="1:48" x14ac:dyDescent="0.3">
      <c r="A158" t="s">
        <v>488</v>
      </c>
      <c r="B158" t="s">
        <v>489</v>
      </c>
      <c r="C158" t="s">
        <v>10154</v>
      </c>
      <c r="D158" t="s">
        <v>490</v>
      </c>
      <c r="E158">
        <v>43361.028681944998</v>
      </c>
      <c r="F158">
        <v>3993.05</v>
      </c>
      <c r="G158">
        <v>44.664325684397902</v>
      </c>
      <c r="H158">
        <f>(Table2[[#This Row],[1Y Return vs Nifty]]-AVERAGE(Table2[1Y Return vs Nifty]))/_xlfn.STDEV.P(Table2[1Y Return vs Nifty])</f>
        <v>2.7773888347609021E-2</v>
      </c>
      <c r="I158">
        <v>-11.2705916410951</v>
      </c>
      <c r="J158">
        <f>(Table2[[#This Row],[1M Return vs Nifty]]-AVERAGE(Table2[1M Return vs Nifty]))/_xlfn.STDEV.P(Table2[1M Return vs Nifty])</f>
        <v>-1.0203466918028374</v>
      </c>
      <c r="K158">
        <v>21.766345419220102</v>
      </c>
      <c r="L158">
        <f>(Table2[[#This Row],[6M Return vs Nifty]]-AVERAGE(Table2[6M Return vs Nifty]))/_xlfn.STDEV.P(Table2[6M Return vs Nifty])</f>
        <v>0.48426113808177684</v>
      </c>
      <c r="M158">
        <v>-2.8646502942714802</v>
      </c>
      <c r="N158">
        <f>(Table2[[#This Row],[1W Return vs Nifty]]-AVERAGE(Table2[1W Return vs Nifty]))/_xlfn.STDEV.P(Table2[1W Return vs Nifty])</f>
        <v>-0.36950352921642221</v>
      </c>
      <c r="O158">
        <v>4060.23</v>
      </c>
      <c r="P158">
        <v>3912.66769138886</v>
      </c>
      <c r="Q158">
        <v>3320.2073760148401</v>
      </c>
      <c r="R158">
        <v>40.689451418449401</v>
      </c>
      <c r="S158" s="2">
        <f>(Table2[[#This Row],[Close Price]]-Table2[[#This Row],[20D EMA]])/Table2[[#This Row],[20D EMA]]</f>
        <v>-1.6545860702472479E-2</v>
      </c>
      <c r="T158" s="2">
        <f>(Table2[[#This Row],[Close Price]]-Table2[[#This Row],[50D EMA]])/Table2[[#This Row],[50D EMA]]</f>
        <v>2.0544118476518831E-2</v>
      </c>
      <c r="U158" s="2">
        <f>(Table2[[#This Row],[Close Price]]-Table2[[#This Row],[200D EMA]])/Table2[[#This Row],[200D EMA]]</f>
        <v>0.20265078285343607</v>
      </c>
      <c r="V158">
        <v>1.0272748887752301</v>
      </c>
      <c r="W158">
        <v>3945.6</v>
      </c>
      <c r="X158">
        <v>4016.05</v>
      </c>
      <c r="Y158">
        <v>3880</v>
      </c>
      <c r="Z158">
        <v>4081.9</v>
      </c>
      <c r="AA158">
        <v>3880</v>
      </c>
      <c r="AB158">
        <v>4223</v>
      </c>
      <c r="AC158" s="2">
        <f>(Table2[[#This Row],[Close Price]]/Table2[[#This Row],[Day Low]])-1</f>
        <v>1.2026054339010717E-2</v>
      </c>
      <c r="AD158" s="2">
        <f>(Table2[[#This Row],[Day High]]/Table2[[#This Row],[Close Price]])-1</f>
        <v>5.7600080139241783E-3</v>
      </c>
      <c r="AE158" s="2">
        <f>(Table2[[#This Row],[Close Price]]/Table2[[#This Row],[Current Week Low]])-1</f>
        <v>2.9136597938144382E-2</v>
      </c>
      <c r="AF158" s="2">
        <f>(Table2[[#This Row],[Current Week High]]/Table2[[#This Row],[Close Price]])-1</f>
        <v>2.225116139292016E-2</v>
      </c>
      <c r="AG158" s="2">
        <f>(Table2[[#This Row],[Close Price]]/Table2[[#This Row],[Current Month Low]])-1</f>
        <v>2.9136597938144382E-2</v>
      </c>
      <c r="AH158" s="2">
        <f>(Table2[[#This Row],[Current Month High]]/Table2[[#This Row],[Close Price]])-1</f>
        <v>5.7587558382689918E-2</v>
      </c>
      <c r="AI158">
        <v>10.430623207823499</v>
      </c>
      <c r="AJ158">
        <v>72.836861013721105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0.05</v>
      </c>
      <c r="AM158" t="s">
        <v>10189</v>
      </c>
      <c r="AN158">
        <v>-3.59</v>
      </c>
      <c r="AO158" t="s">
        <v>10190</v>
      </c>
      <c r="AP158">
        <v>0.141228566179604</v>
      </c>
      <c r="AQ158">
        <f>(Table2[[#This Row],[Sharpe Ratio]]-AVERAGE(Table2[Sharpe Ratio]))/_xlfn.STDEV.P(Table2[Sharpe Ratio])</f>
        <v>1.0118512750501409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0.13403608046026722</v>
      </c>
      <c r="AS158">
        <f>_xlfn.RANK.AVG(Table2[[#This Row],[1Y Return vs Nifty Z-Score]],Table2[1Y Return vs Nifty Z-Score])</f>
        <v>273</v>
      </c>
      <c r="AT158">
        <f>_xlfn.RANK.AVG(Table2[[#This Row],[6M Return vs Nifty Z-Score]],Table2[6M Return vs Nifty Z-Score])</f>
        <v>191</v>
      </c>
      <c r="AU158">
        <f>_xlfn.RANK.AVG(Table2[[#This Row],[Sharpe Ratio Z-Score]],Table2[Sharpe Ratio Z-Score])</f>
        <v>116</v>
      </c>
      <c r="AV158">
        <f>(Table2[[#This Row],[Rank 1Y]]+Table2[[#This Row],[Rank 6M]]+Table2[[#This Row],[Rank Sharpe]])/3</f>
        <v>193.33333333333334</v>
      </c>
    </row>
    <row r="159" spans="1:48" x14ac:dyDescent="0.3">
      <c r="A159" t="s">
        <v>194</v>
      </c>
      <c r="B159" t="s">
        <v>195</v>
      </c>
      <c r="C159" t="s">
        <v>10151</v>
      </c>
      <c r="D159" t="s">
        <v>89</v>
      </c>
      <c r="E159">
        <v>137383.62382326499</v>
      </c>
      <c r="F159">
        <v>429.95</v>
      </c>
      <c r="G159">
        <v>68.529659282715201</v>
      </c>
      <c r="H159">
        <f>(Table2[[#This Row],[1Y Return vs Nifty]]-AVERAGE(Table2[1Y Return vs Nifty]))/_xlfn.STDEV.P(Table2[1Y Return vs Nifty])</f>
        <v>0.33358948570920638</v>
      </c>
      <c r="I159">
        <v>-8.7236632142660806</v>
      </c>
      <c r="J159">
        <f>(Table2[[#This Row],[1M Return vs Nifty]]-AVERAGE(Table2[1M Return vs Nifty]))/_xlfn.STDEV.P(Table2[1M Return vs Nifty])</f>
        <v>-0.78145386609678502</v>
      </c>
      <c r="K159">
        <v>8.8691449994190794</v>
      </c>
      <c r="L159">
        <f>(Table2[[#This Row],[6M Return vs Nifty]]-AVERAGE(Table2[6M Return vs Nifty]))/_xlfn.STDEV.P(Table2[6M Return vs Nifty])</f>
        <v>6.6371577111291824E-2</v>
      </c>
      <c r="M159">
        <v>-2.4498489904508198</v>
      </c>
      <c r="N159">
        <f>(Table2[[#This Row],[1W Return vs Nifty]]-AVERAGE(Table2[1W Return vs Nifty]))/_xlfn.STDEV.P(Table2[1W Return vs Nifty])</f>
        <v>-0.26212988929727649</v>
      </c>
      <c r="O159">
        <v>436.87</v>
      </c>
      <c r="P159">
        <v>433.81090545211299</v>
      </c>
      <c r="Q159">
        <v>375.28659769991702</v>
      </c>
      <c r="R159">
        <v>38.921988223911399</v>
      </c>
      <c r="S159" s="2">
        <f>(Table2[[#This Row],[Close Price]]-Table2[[#This Row],[20D EMA]])/Table2[[#This Row],[20D EMA]]</f>
        <v>-1.5839952388582452E-2</v>
      </c>
      <c r="T159" s="2">
        <f>(Table2[[#This Row],[Close Price]]-Table2[[#This Row],[50D EMA]])/Table2[[#This Row],[50D EMA]]</f>
        <v>-8.8999732454609643E-3</v>
      </c>
      <c r="U159" s="2">
        <f>(Table2[[#This Row],[Close Price]]-Table2[[#This Row],[200D EMA]])/Table2[[#This Row],[200D EMA]]</f>
        <v>0.14565775232877454</v>
      </c>
      <c r="V159">
        <v>0.66401419537269002</v>
      </c>
      <c r="W159">
        <v>421.65</v>
      </c>
      <c r="X159">
        <v>429.95</v>
      </c>
      <c r="Y159">
        <v>429</v>
      </c>
      <c r="Z159">
        <v>445.25</v>
      </c>
      <c r="AA159">
        <v>426.85</v>
      </c>
      <c r="AB159">
        <v>445.25</v>
      </c>
      <c r="AC159" s="2">
        <f>(Table2[[#This Row],[Close Price]]/Table2[[#This Row],[Day Low]])-1</f>
        <v>1.9684572512747467E-2</v>
      </c>
      <c r="AD159" s="2">
        <f>(Table2[[#This Row],[Day High]]/Table2[[#This Row],[Close Price]])-1</f>
        <v>0</v>
      </c>
      <c r="AE159" s="2">
        <f>(Table2[[#This Row],[Close Price]]/Table2[[#This Row],[Current Week Low]])-1</f>
        <v>2.2144522144522671E-3</v>
      </c>
      <c r="AF159" s="2">
        <f>(Table2[[#This Row],[Current Week High]]/Table2[[#This Row],[Close Price]])-1</f>
        <v>3.5585533201535124E-2</v>
      </c>
      <c r="AG159" s="2">
        <f>(Table2[[#This Row],[Close Price]]/Table2[[#This Row],[Current Month Low]])-1</f>
        <v>7.2625043926437538E-3</v>
      </c>
      <c r="AH159" s="2">
        <f>(Table2[[#This Row],[Current Month High]]/Table2[[#This Row],[Close Price]])-1</f>
        <v>3.5585533201535124E-2</v>
      </c>
      <c r="AI159">
        <v>7.9660425630887204</v>
      </c>
      <c r="AJ159">
        <v>98.3621683967704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-0.1</v>
      </c>
      <c r="AM159" t="s">
        <v>10190</v>
      </c>
      <c r="AN159">
        <v>-1.25</v>
      </c>
      <c r="AO159" t="s">
        <v>10190</v>
      </c>
      <c r="AP159">
        <v>0.14797837375655301</v>
      </c>
      <c r="AQ159">
        <f>(Table2[[#This Row],[Sharpe Ratio]]-AVERAGE(Table2[Sharpe Ratio]))/_xlfn.STDEV.P(Table2[Sharpe Ratio])</f>
        <v>1.0891828884816108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0.44556019590804746</v>
      </c>
      <c r="AS159">
        <f>_xlfn.RANK.AVG(Table2[[#This Row],[1Y Return vs Nifty Z-Score]],Table2[1Y Return vs Nifty Z-Score])</f>
        <v>190</v>
      </c>
      <c r="AT159">
        <f>_xlfn.RANK.AVG(Table2[[#This Row],[6M Return vs Nifty Z-Score]],Table2[6M Return vs Nifty Z-Score])</f>
        <v>297</v>
      </c>
      <c r="AU159">
        <f>_xlfn.RANK.AVG(Table2[[#This Row],[Sharpe Ratio Z-Score]],Table2[Sharpe Ratio Z-Score])</f>
        <v>105</v>
      </c>
      <c r="AV159">
        <f>(Table2[[#This Row],[Rank 1Y]]+Table2[[#This Row],[Rank 6M]]+Table2[[#This Row],[Rank Sharpe]])/3</f>
        <v>197.33333333333334</v>
      </c>
    </row>
    <row r="160" spans="1:48" x14ac:dyDescent="0.3">
      <c r="A160" t="s">
        <v>753</v>
      </c>
      <c r="B160" t="s">
        <v>754</v>
      </c>
      <c r="C160" t="s">
        <v>10145</v>
      </c>
      <c r="D160" t="s">
        <v>595</v>
      </c>
      <c r="E160">
        <v>20706.502820129899</v>
      </c>
      <c r="F160">
        <v>4067.85</v>
      </c>
      <c r="G160">
        <v>123.36109730176599</v>
      </c>
      <c r="H160">
        <f>(Table2[[#This Row],[1Y Return vs Nifty]]-AVERAGE(Table2[1Y Return vs Nifty]))/_xlfn.STDEV.P(Table2[1Y Return vs Nifty])</f>
        <v>1.036211508691266</v>
      </c>
      <c r="I160">
        <v>-4.7225452481712402</v>
      </c>
      <c r="J160">
        <f>(Table2[[#This Row],[1M Return vs Nifty]]-AVERAGE(Table2[1M Return vs Nifty]))/_xlfn.STDEV.P(Table2[1M Return vs Nifty])</f>
        <v>-0.40616323490551576</v>
      </c>
      <c r="K160">
        <v>11.8293495431016</v>
      </c>
      <c r="L160">
        <f>(Table2[[#This Row],[6M Return vs Nifty]]-AVERAGE(Table2[6M Return vs Nifty]))/_xlfn.STDEV.P(Table2[6M Return vs Nifty])</f>
        <v>0.16228685615457186</v>
      </c>
      <c r="M160">
        <v>3.8250840619064599</v>
      </c>
      <c r="N160">
        <f>(Table2[[#This Row],[1W Return vs Nifty]]-AVERAGE(Table2[1W Return vs Nifty]))/_xlfn.STDEV.P(Table2[1W Return vs Nifty])</f>
        <v>1.3621716639395431</v>
      </c>
      <c r="O160">
        <v>3874.82</v>
      </c>
      <c r="P160">
        <v>3819.66370371229</v>
      </c>
      <c r="Q160">
        <v>3305.7027412858502</v>
      </c>
      <c r="R160">
        <v>69.274457650469898</v>
      </c>
      <c r="S160" s="2">
        <f>(Table2[[#This Row],[Close Price]]-Table2[[#This Row],[20D EMA]])/Table2[[#This Row],[20D EMA]]</f>
        <v>4.981650760551451E-2</v>
      </c>
      <c r="T160" s="2">
        <f>(Table2[[#This Row],[Close Price]]-Table2[[#This Row],[50D EMA]])/Table2[[#This Row],[50D EMA]]</f>
        <v>6.4975954832489649E-2</v>
      </c>
      <c r="U160" s="2">
        <f>(Table2[[#This Row],[Close Price]]-Table2[[#This Row],[200D EMA]])/Table2[[#This Row],[200D EMA]]</f>
        <v>0.23055529137435091</v>
      </c>
      <c r="V160">
        <v>0.82475056156376103</v>
      </c>
      <c r="W160">
        <v>3896</v>
      </c>
      <c r="X160">
        <v>4039.95</v>
      </c>
      <c r="Y160">
        <v>3767.75</v>
      </c>
      <c r="Z160">
        <v>4093.05</v>
      </c>
      <c r="AA160">
        <v>3680</v>
      </c>
      <c r="AB160">
        <v>4093.05</v>
      </c>
      <c r="AC160" s="2">
        <f>(Table2[[#This Row],[Close Price]]/Table2[[#This Row],[Day Low]])-1</f>
        <v>4.4109342915811034E-2</v>
      </c>
      <c r="AD160" s="2">
        <f>(Table2[[#This Row],[Day High]]/Table2[[#This Row],[Close Price]])-1</f>
        <v>-6.8586599800878334E-3</v>
      </c>
      <c r="AE160" s="2">
        <f>(Table2[[#This Row],[Close Price]]/Table2[[#This Row],[Current Week Low]])-1</f>
        <v>7.9649658284121738E-2</v>
      </c>
      <c r="AF160" s="2">
        <f>(Table2[[#This Row],[Current Week High]]/Table2[[#This Row],[Close Price]])-1</f>
        <v>6.1949186916923082E-3</v>
      </c>
      <c r="AG160" s="2">
        <f>(Table2[[#This Row],[Close Price]]/Table2[[#This Row],[Current Month Low]])-1</f>
        <v>0.10539402173913048</v>
      </c>
      <c r="AH160" s="2">
        <f>(Table2[[#This Row],[Current Month High]]/Table2[[#This Row],[Close Price]])-1</f>
        <v>6.1949186916923082E-3</v>
      </c>
      <c r="AI160">
        <v>4.9694556092284499</v>
      </c>
      <c r="AJ160">
        <v>164.48959687906299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-0.08</v>
      </c>
      <c r="AM160" t="s">
        <v>10190</v>
      </c>
      <c r="AN160">
        <v>4.28</v>
      </c>
      <c r="AO160" t="s">
        <v>10189</v>
      </c>
      <c r="AP160">
        <v>8.7996581588714998E-2</v>
      </c>
      <c r="AQ160">
        <f>(Table2[[#This Row],[Sharpe Ratio]]-AVERAGE(Table2[Sharpe Ratio]))/_xlfn.STDEV.P(Table2[Sharpe Ratio])</f>
        <v>0.40197977758245973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2.5564865714623251</v>
      </c>
      <c r="AS160">
        <f>_xlfn.RANK.AVG(Table2[[#This Row],[1Y Return vs Nifty Z-Score]],Table2[1Y Return vs Nifty Z-Score])</f>
        <v>86</v>
      </c>
      <c r="AT160">
        <f>_xlfn.RANK.AVG(Table2[[#This Row],[6M Return vs Nifty Z-Score]],Table2[6M Return vs Nifty Z-Score])</f>
        <v>273</v>
      </c>
      <c r="AU160">
        <f>_xlfn.RANK.AVG(Table2[[#This Row],[Sharpe Ratio Z-Score]],Table2[Sharpe Ratio Z-Score])</f>
        <v>233</v>
      </c>
      <c r="AV160">
        <f>(Table2[[#This Row],[Rank 1Y]]+Table2[[#This Row],[Rank 6M]]+Table2[[#This Row],[Rank Sharpe]])/3</f>
        <v>197.33333333333334</v>
      </c>
    </row>
    <row r="161" spans="1:48" x14ac:dyDescent="0.3">
      <c r="A161" t="s">
        <v>415</v>
      </c>
      <c r="B161" t="s">
        <v>416</v>
      </c>
      <c r="C161" t="s">
        <v>10149</v>
      </c>
      <c r="D161" t="s">
        <v>191</v>
      </c>
      <c r="E161">
        <v>57057.532096875002</v>
      </c>
      <c r="F161">
        <v>993.75</v>
      </c>
      <c r="G161">
        <v>47.6239215173307</v>
      </c>
      <c r="H161">
        <f>(Table2[[#This Row],[1Y Return vs Nifty]]-AVERAGE(Table2[1Y Return vs Nifty]))/_xlfn.STDEV.P(Table2[1Y Return vs Nifty])</f>
        <v>6.5698795781589089E-2</v>
      </c>
      <c r="I161">
        <v>-8.94124374173402</v>
      </c>
      <c r="J161">
        <f>(Table2[[#This Row],[1M Return vs Nifty]]-AVERAGE(Table2[1M Return vs Nifty]))/_xlfn.STDEV.P(Table2[1M Return vs Nifty])</f>
        <v>-0.80186214552776358</v>
      </c>
      <c r="K161">
        <v>30.433737671380801</v>
      </c>
      <c r="L161">
        <f>(Table2[[#This Row],[6M Return vs Nifty]]-AVERAGE(Table2[6M Return vs Nifty]))/_xlfn.STDEV.P(Table2[6M Return vs Nifty])</f>
        <v>0.76509826746789966</v>
      </c>
      <c r="M161">
        <v>-6.11603653681202</v>
      </c>
      <c r="N161">
        <f>(Table2[[#This Row],[1W Return vs Nifty]]-AVERAGE(Table2[1W Return vs Nifty]))/_xlfn.STDEV.P(Table2[1W Return vs Nifty])</f>
        <v>-1.2111430622386026</v>
      </c>
      <c r="O161">
        <v>1051.81</v>
      </c>
      <c r="P161">
        <v>961.07228157384998</v>
      </c>
      <c r="Q161">
        <v>766.09402047345895</v>
      </c>
      <c r="R161">
        <v>23.787655698782</v>
      </c>
      <c r="S161" s="2">
        <f>(Table2[[#This Row],[Close Price]]-Table2[[#This Row],[20D EMA]])/Table2[[#This Row],[20D EMA]]</f>
        <v>-5.5200083665300721E-2</v>
      </c>
      <c r="T161" s="2">
        <f>(Table2[[#This Row],[Close Price]]-Table2[[#This Row],[50D EMA]])/Table2[[#This Row],[50D EMA]]</f>
        <v>3.4001311922800495E-2</v>
      </c>
      <c r="U161" s="2">
        <f>(Table2[[#This Row],[Close Price]]-Table2[[#This Row],[200D EMA]])/Table2[[#This Row],[200D EMA]]</f>
        <v>0.29716454304896656</v>
      </c>
      <c r="V161">
        <v>1.2187383859663701</v>
      </c>
      <c r="W161">
        <v>980.1</v>
      </c>
      <c r="X161">
        <v>995</v>
      </c>
      <c r="Y161">
        <v>990.1</v>
      </c>
      <c r="Z161">
        <v>1051.05</v>
      </c>
      <c r="AA161">
        <v>990.1</v>
      </c>
      <c r="AB161">
        <v>1207.3</v>
      </c>
      <c r="AC161" s="2">
        <f>(Table2[[#This Row],[Close Price]]/Table2[[#This Row],[Day Low]])-1</f>
        <v>1.3927150290786727E-2</v>
      </c>
      <c r="AD161" s="2">
        <f>(Table2[[#This Row],[Day High]]/Table2[[#This Row],[Close Price]])-1</f>
        <v>1.2578616352201255E-3</v>
      </c>
      <c r="AE161" s="2">
        <f>(Table2[[#This Row],[Close Price]]/Table2[[#This Row],[Current Week Low]])-1</f>
        <v>3.6864963135037065E-3</v>
      </c>
      <c r="AF161" s="2">
        <f>(Table2[[#This Row],[Current Week High]]/Table2[[#This Row],[Close Price]])-1</f>
        <v>5.76603773584905E-2</v>
      </c>
      <c r="AG161" s="2">
        <f>(Table2[[#This Row],[Close Price]]/Table2[[#This Row],[Current Month Low]])-1</f>
        <v>3.6864963135037065E-3</v>
      </c>
      <c r="AH161" s="2">
        <f>(Table2[[#This Row],[Current Month High]]/Table2[[#This Row],[Close Price]])-1</f>
        <v>0.21489308176100619</v>
      </c>
      <c r="AI161">
        <v>21.4893081761006</v>
      </c>
      <c r="AJ161">
        <v>81.142909223477901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0.18</v>
      </c>
      <c r="AM161" t="s">
        <v>10189</v>
      </c>
      <c r="AN161">
        <v>-13</v>
      </c>
      <c r="AO161" t="s">
        <v>10190</v>
      </c>
      <c r="AP161">
        <v>0.10156091919654001</v>
      </c>
      <c r="AQ161">
        <f>(Table2[[#This Row],[Sharpe Ratio]]-AVERAGE(Table2[Sharpe Ratio]))/_xlfn.STDEV.P(Table2[Sharpe Ratio])</f>
        <v>0.55738452066350797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-0.62482362385336943</v>
      </c>
      <c r="AS161">
        <f>_xlfn.RANK.AVG(Table2[[#This Row],[1Y Return vs Nifty Z-Score]],Table2[1Y Return vs Nifty Z-Score])</f>
        <v>266</v>
      </c>
      <c r="AT161">
        <f>_xlfn.RANK.AVG(Table2[[#This Row],[6M Return vs Nifty Z-Score]],Table2[6M Return vs Nifty Z-Score])</f>
        <v>129</v>
      </c>
      <c r="AU161">
        <f>_xlfn.RANK.AVG(Table2[[#This Row],[Sharpe Ratio Z-Score]],Table2[Sharpe Ratio Z-Score])</f>
        <v>203</v>
      </c>
      <c r="AV161">
        <f>(Table2[[#This Row],[Rank 1Y]]+Table2[[#This Row],[Rank 6M]]+Table2[[#This Row],[Rank Sharpe]])/3</f>
        <v>199.33333333333334</v>
      </c>
    </row>
    <row r="162" spans="1:48" x14ac:dyDescent="0.3">
      <c r="A162" t="s">
        <v>1396</v>
      </c>
      <c r="B162" t="s">
        <v>1397</v>
      </c>
      <c r="C162" t="s">
        <v>10159</v>
      </c>
      <c r="D162" t="s">
        <v>363</v>
      </c>
      <c r="E162">
        <v>7380.2614495999997</v>
      </c>
      <c r="F162">
        <v>150.44</v>
      </c>
      <c r="G162">
        <v>87.057349541072597</v>
      </c>
      <c r="H162">
        <f>(Table2[[#This Row],[1Y Return vs Nifty]]-AVERAGE(Table2[1Y Return vs Nifty]))/_xlfn.STDEV.P(Table2[1Y Return vs Nifty])</f>
        <v>0.57100735547197057</v>
      </c>
      <c r="I162">
        <v>27.8290909616824</v>
      </c>
      <c r="J162">
        <f>(Table2[[#This Row],[1M Return vs Nifty]]-AVERAGE(Table2[1M Return vs Nifty]))/_xlfn.STDEV.P(Table2[1M Return vs Nifty])</f>
        <v>2.6470644387158875</v>
      </c>
      <c r="K162">
        <v>18.7657435896582</v>
      </c>
      <c r="L162">
        <f>(Table2[[#This Row],[6M Return vs Nifty]]-AVERAGE(Table2[6M Return vs Nifty]))/_xlfn.STDEV.P(Table2[6M Return vs Nifty])</f>
        <v>0.38703692349349156</v>
      </c>
      <c r="M162">
        <v>1.68280234692463</v>
      </c>
      <c r="N162">
        <f>(Table2[[#This Row],[1W Return vs Nifty]]-AVERAGE(Table2[1W Return vs Nifty]))/_xlfn.STDEV.P(Table2[1W Return vs Nifty])</f>
        <v>0.80763004762562651</v>
      </c>
      <c r="O162">
        <v>140.1</v>
      </c>
      <c r="P162">
        <v>125.505423635086</v>
      </c>
      <c r="Q162">
        <v>101.944639759118</v>
      </c>
      <c r="R162">
        <v>61.665136634568903</v>
      </c>
      <c r="S162" s="2">
        <f>(Table2[[#This Row],[Close Price]]-Table2[[#This Row],[20D EMA]])/Table2[[#This Row],[20D EMA]]</f>
        <v>7.3804425410421148E-2</v>
      </c>
      <c r="T162" s="2">
        <f>(Table2[[#This Row],[Close Price]]-Table2[[#This Row],[50D EMA]])/Table2[[#This Row],[50D EMA]]</f>
        <v>0.19867329747766646</v>
      </c>
      <c r="U162" s="2">
        <f>(Table2[[#This Row],[Close Price]]-Table2[[#This Row],[200D EMA]])/Table2[[#This Row],[200D EMA]]</f>
        <v>0.47570289478162125</v>
      </c>
      <c r="V162">
        <v>1.80105502695952</v>
      </c>
      <c r="W162">
        <v>147</v>
      </c>
      <c r="X162">
        <v>151</v>
      </c>
      <c r="Y162">
        <v>147.41999999999999</v>
      </c>
      <c r="Z162">
        <v>162.78</v>
      </c>
      <c r="AA162">
        <v>129.25</v>
      </c>
      <c r="AB162">
        <v>162.78</v>
      </c>
      <c r="AC162" s="2">
        <f>(Table2[[#This Row],[Close Price]]/Table2[[#This Row],[Day Low]])-1</f>
        <v>2.3401360544217598E-2</v>
      </c>
      <c r="AD162" s="2">
        <f>(Table2[[#This Row],[Day High]]/Table2[[#This Row],[Close Price]])-1</f>
        <v>3.7224142515288605E-3</v>
      </c>
      <c r="AE162" s="2">
        <f>(Table2[[#This Row],[Close Price]]/Table2[[#This Row],[Current Week Low]])-1</f>
        <v>2.0485687152353993E-2</v>
      </c>
      <c r="AF162" s="2">
        <f>(Table2[[#This Row],[Current Week High]]/Table2[[#This Row],[Close Price]])-1</f>
        <v>8.2026056899760835E-2</v>
      </c>
      <c r="AG162" s="2">
        <f>(Table2[[#This Row],[Close Price]]/Table2[[#This Row],[Current Month Low]])-1</f>
        <v>0.16394584139264978</v>
      </c>
      <c r="AH162" s="2">
        <f>(Table2[[#This Row],[Current Month High]]/Table2[[#This Row],[Close Price]])-1</f>
        <v>8.2026056899760835E-2</v>
      </c>
      <c r="AI162">
        <v>8.20260568997608</v>
      </c>
      <c r="AJ162">
        <v>131.268255188316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0.33</v>
      </c>
      <c r="AM162" t="s">
        <v>10189</v>
      </c>
      <c r="AN162">
        <v>12.05</v>
      </c>
      <c r="AO162" t="s">
        <v>10189</v>
      </c>
      <c r="AP162">
        <v>7.9584473572789999E-2</v>
      </c>
      <c r="AQ162">
        <f>(Table2[[#This Row],[Sharpe Ratio]]-AVERAGE(Table2[Sharpe Ratio]))/_xlfn.STDEV.P(Table2[Sharpe Ratio])</f>
        <v>0.30560341754327097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4.7183421828502468</v>
      </c>
      <c r="AS162">
        <f>_xlfn.RANK.AVG(Table2[[#This Row],[1Y Return vs Nifty Z-Score]],Table2[1Y Return vs Nifty Z-Score])</f>
        <v>138</v>
      </c>
      <c r="AT162">
        <f>_xlfn.RANK.AVG(Table2[[#This Row],[6M Return vs Nifty Z-Score]],Table2[6M Return vs Nifty Z-Score])</f>
        <v>214</v>
      </c>
      <c r="AU162">
        <f>_xlfn.RANK.AVG(Table2[[#This Row],[Sharpe Ratio Z-Score]],Table2[Sharpe Ratio Z-Score])</f>
        <v>249</v>
      </c>
      <c r="AV162">
        <f>(Table2[[#This Row],[Rank 1Y]]+Table2[[#This Row],[Rank 6M]]+Table2[[#This Row],[Rank Sharpe]])/3</f>
        <v>200.33333333333334</v>
      </c>
    </row>
    <row r="163" spans="1:48" x14ac:dyDescent="0.3">
      <c r="A163" t="s">
        <v>349</v>
      </c>
      <c r="B163" t="s">
        <v>350</v>
      </c>
      <c r="C163" t="s">
        <v>10145</v>
      </c>
      <c r="D163" t="s">
        <v>37</v>
      </c>
      <c r="E163">
        <v>71351.448000000004</v>
      </c>
      <c r="F163">
        <v>406.7</v>
      </c>
      <c r="G163">
        <v>91.6175688204887</v>
      </c>
      <c r="H163">
        <f>(Table2[[#This Row],[1Y Return vs Nifty]]-AVERAGE(Table2[1Y Return vs Nifty]))/_xlfn.STDEV.P(Table2[1Y Return vs Nifty])</f>
        <v>0.62944300135512044</v>
      </c>
      <c r="I163">
        <v>0.70860282152267395</v>
      </c>
      <c r="J163">
        <f>(Table2[[#This Row],[1M Return vs Nifty]]-AVERAGE(Table2[1M Return vs Nifty]))/_xlfn.STDEV.P(Table2[1M Return vs Nifty])</f>
        <v>0.10325913265293156</v>
      </c>
      <c r="K163">
        <v>17.483242070895699</v>
      </c>
      <c r="L163">
        <f>(Table2[[#This Row],[6M Return vs Nifty]]-AVERAGE(Table2[6M Return vs Nifty]))/_xlfn.STDEV.P(Table2[6M Return vs Nifty])</f>
        <v>0.34548185889227712</v>
      </c>
      <c r="M163">
        <v>-1.2452816089360501</v>
      </c>
      <c r="N163">
        <f>(Table2[[#This Row],[1W Return vs Nifty]]-AVERAGE(Table2[1W Return vs Nifty]))/_xlfn.STDEV.P(Table2[1W Return vs Nifty])</f>
        <v>4.9679121643139534E-2</v>
      </c>
      <c r="O163">
        <v>398.47</v>
      </c>
      <c r="P163">
        <v>380.93466702346097</v>
      </c>
      <c r="Q163">
        <v>328.48105690473102</v>
      </c>
      <c r="R163">
        <v>54.030219440422201</v>
      </c>
      <c r="S163" s="2">
        <f>(Table2[[#This Row],[Close Price]]-Table2[[#This Row],[20D EMA]])/Table2[[#This Row],[20D EMA]]</f>
        <v>2.0654001555951415E-2</v>
      </c>
      <c r="T163" s="2">
        <f>(Table2[[#This Row],[Close Price]]-Table2[[#This Row],[50D EMA]])/Table2[[#This Row],[50D EMA]]</f>
        <v>6.7637144127268886E-2</v>
      </c>
      <c r="U163" s="2">
        <f>(Table2[[#This Row],[Close Price]]-Table2[[#This Row],[200D EMA]])/Table2[[#This Row],[200D EMA]]</f>
        <v>0.23812314728990511</v>
      </c>
      <c r="V163">
        <v>1.65473832656492</v>
      </c>
      <c r="W163">
        <v>396.05</v>
      </c>
      <c r="X163">
        <v>407.95</v>
      </c>
      <c r="Y163">
        <v>394.05</v>
      </c>
      <c r="Z163">
        <v>434</v>
      </c>
      <c r="AA163">
        <v>377.05</v>
      </c>
      <c r="AB163">
        <v>434</v>
      </c>
      <c r="AC163" s="2">
        <f>(Table2[[#This Row],[Close Price]]/Table2[[#This Row],[Day Low]])-1</f>
        <v>2.6890544123216786E-2</v>
      </c>
      <c r="AD163" s="2">
        <f>(Table2[[#This Row],[Day High]]/Table2[[#This Row],[Close Price]])-1</f>
        <v>3.0735185640520246E-3</v>
      </c>
      <c r="AE163" s="2">
        <f>(Table2[[#This Row],[Close Price]]/Table2[[#This Row],[Current Week Low]])-1</f>
        <v>3.2102525060271558E-2</v>
      </c>
      <c r="AF163" s="2">
        <f>(Table2[[#This Row],[Current Week High]]/Table2[[#This Row],[Close Price]])-1</f>
        <v>6.7125645438898429E-2</v>
      </c>
      <c r="AG163" s="2">
        <f>(Table2[[#This Row],[Close Price]]/Table2[[#This Row],[Current Month Low]])-1</f>
        <v>7.8636785572205214E-2</v>
      </c>
      <c r="AH163" s="2">
        <f>(Table2[[#This Row],[Current Month High]]/Table2[[#This Row],[Close Price]])-1</f>
        <v>6.7125645438898429E-2</v>
      </c>
      <c r="AI163">
        <v>15.023358741086801</v>
      </c>
      <c r="AJ163">
        <v>119.541160593792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0.05</v>
      </c>
      <c r="AM163" t="s">
        <v>10189</v>
      </c>
      <c r="AN163">
        <v>6.09</v>
      </c>
      <c r="AO163" t="s">
        <v>10189</v>
      </c>
      <c r="AP163">
        <v>7.7674506081585007E-2</v>
      </c>
      <c r="AQ163">
        <f>(Table2[[#This Row],[Sharpe Ratio]]-AVERAGE(Table2[Sharpe Ratio]))/_xlfn.STDEV.P(Table2[Sharpe Ratio])</f>
        <v>0.28372118371471772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1.4115842982581863</v>
      </c>
      <c r="AS163">
        <f>_xlfn.RANK.AVG(Table2[[#This Row],[1Y Return vs Nifty Z-Score]],Table2[1Y Return vs Nifty Z-Score])</f>
        <v>124</v>
      </c>
      <c r="AT163">
        <f>_xlfn.RANK.AVG(Table2[[#This Row],[6M Return vs Nifty Z-Score]],Table2[6M Return vs Nifty Z-Score])</f>
        <v>227</v>
      </c>
      <c r="AU163">
        <f>_xlfn.RANK.AVG(Table2[[#This Row],[Sharpe Ratio Z-Score]],Table2[Sharpe Ratio Z-Score])</f>
        <v>253</v>
      </c>
      <c r="AV163">
        <f>(Table2[[#This Row],[Rank 1Y]]+Table2[[#This Row],[Rank 6M]]+Table2[[#This Row],[Rank Sharpe]])/3</f>
        <v>201.33333333333334</v>
      </c>
    </row>
    <row r="164" spans="1:48" x14ac:dyDescent="0.3">
      <c r="A164" t="s">
        <v>63</v>
      </c>
      <c r="B164" t="s">
        <v>174</v>
      </c>
      <c r="C164" t="s">
        <v>10149</v>
      </c>
      <c r="D164" t="s">
        <v>59</v>
      </c>
      <c r="E164">
        <v>151860.11489632499</v>
      </c>
      <c r="F164">
        <v>701.25</v>
      </c>
      <c r="G164">
        <v>80.610663209989298</v>
      </c>
      <c r="H164">
        <f>(Table2[[#This Row],[1Y Return vs Nifty]]-AVERAGE(Table2[1Y Return vs Nifty]))/_xlfn.STDEV.P(Table2[1Y Return vs Nifty])</f>
        <v>0.48839810874926431</v>
      </c>
      <c r="I164">
        <v>-1.83786037790224</v>
      </c>
      <c r="J164">
        <f>(Table2[[#This Row],[1M Return vs Nifty]]-AVERAGE(Table2[1M Return vs Nifty]))/_xlfn.STDEV.P(Table2[1M Return vs Nifty])</f>
        <v>-0.13559005637766813</v>
      </c>
      <c r="K164">
        <v>13.220368640486599</v>
      </c>
      <c r="L164">
        <f>(Table2[[#This Row],[6M Return vs Nifty]]-AVERAGE(Table2[6M Return vs Nifty]))/_xlfn.STDEV.P(Table2[6M Return vs Nifty])</f>
        <v>0.20735806083363709</v>
      </c>
      <c r="M164">
        <v>-0.52261190929119705</v>
      </c>
      <c r="N164">
        <f>(Table2[[#This Row],[1W Return vs Nifty]]-AVERAGE(Table2[1W Return vs Nifty]))/_xlfn.STDEV.P(Table2[1W Return vs Nifty])</f>
        <v>0.23674621954139541</v>
      </c>
      <c r="O164">
        <v>677.89</v>
      </c>
      <c r="P164">
        <v>663.10297688895605</v>
      </c>
      <c r="Q164">
        <v>577.48746757365802</v>
      </c>
      <c r="R164">
        <v>39.2687657472623</v>
      </c>
      <c r="S164" s="2">
        <f>(Table2[[#This Row],[Close Price]]-Table2[[#This Row],[20D EMA]])/Table2[[#This Row],[20D EMA]]</f>
        <v>3.445986812019651E-2</v>
      </c>
      <c r="T164" s="2">
        <f>(Table2[[#This Row],[Close Price]]-Table2[[#This Row],[50D EMA]])/Table2[[#This Row],[50D EMA]]</f>
        <v>5.7528052867469016E-2</v>
      </c>
      <c r="U164" s="2">
        <f>(Table2[[#This Row],[Close Price]]-Table2[[#This Row],[200D EMA]])/Table2[[#This Row],[200D EMA]]</f>
        <v>0.21431206627970012</v>
      </c>
      <c r="V164">
        <v>0.72156143729832301</v>
      </c>
      <c r="W164">
        <v>692.5</v>
      </c>
      <c r="X164">
        <v>699.5</v>
      </c>
      <c r="Y164">
        <v>688</v>
      </c>
      <c r="Z164">
        <v>704.2</v>
      </c>
      <c r="AA164">
        <v>655</v>
      </c>
      <c r="AB164">
        <v>704.2</v>
      </c>
      <c r="AC164" s="2">
        <f>(Table2[[#This Row],[Close Price]]/Table2[[#This Row],[Day Low]])-1</f>
        <v>1.2635379061371799E-2</v>
      </c>
      <c r="AD164" s="2">
        <f>(Table2[[#This Row],[Day High]]/Table2[[#This Row],[Close Price]])-1</f>
        <v>-2.495543672014211E-3</v>
      </c>
      <c r="AE164" s="2">
        <f>(Table2[[#This Row],[Close Price]]/Table2[[#This Row],[Current Week Low]])-1</f>
        <v>1.925872093023262E-2</v>
      </c>
      <c r="AF164" s="2">
        <f>(Table2[[#This Row],[Current Week High]]/Table2[[#This Row],[Close Price]])-1</f>
        <v>4.2067736185384952E-3</v>
      </c>
      <c r="AG164" s="2">
        <f>(Table2[[#This Row],[Close Price]]/Table2[[#This Row],[Current Month Low]])-1</f>
        <v>7.0610687022900853E-2</v>
      </c>
      <c r="AH164" s="2">
        <f>(Table2[[#This Row],[Current Month High]]/Table2[[#This Row],[Close Price]])-1</f>
        <v>4.2067736185384952E-3</v>
      </c>
      <c r="AI164">
        <v>1.6185383244206699</v>
      </c>
      <c r="AJ164">
        <v>109.89224782999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-0.1</v>
      </c>
      <c r="AM164" t="s">
        <v>10190</v>
      </c>
      <c r="AN164">
        <v>3.78</v>
      </c>
      <c r="AO164" t="s">
        <v>10189</v>
      </c>
      <c r="AP164">
        <v>0.108572439416318</v>
      </c>
      <c r="AQ164">
        <f>(Table2[[#This Row],[Sharpe Ratio]]-AVERAGE(Table2[Sharpe Ratio]))/_xlfn.STDEV.P(Table2[Sharpe Ratio])</f>
        <v>0.63771453970797576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1.4346268724546045</v>
      </c>
      <c r="AS164">
        <f>_xlfn.RANK.AVG(Table2[[#This Row],[1Y Return vs Nifty Z-Score]],Table2[1Y Return vs Nifty Z-Score])</f>
        <v>156</v>
      </c>
      <c r="AT164">
        <f>_xlfn.RANK.AVG(Table2[[#This Row],[6M Return vs Nifty Z-Score]],Table2[6M Return vs Nifty Z-Score])</f>
        <v>260</v>
      </c>
      <c r="AU164">
        <f>_xlfn.RANK.AVG(Table2[[#This Row],[Sharpe Ratio Z-Score]],Table2[Sharpe Ratio Z-Score])</f>
        <v>189</v>
      </c>
      <c r="AV164">
        <f>(Table2[[#This Row],[Rank 1Y]]+Table2[[#This Row],[Rank 6M]]+Table2[[#This Row],[Rank Sharpe]])/3</f>
        <v>201.66666666666666</v>
      </c>
    </row>
    <row r="165" spans="1:48" x14ac:dyDescent="0.3">
      <c r="A165" t="s">
        <v>333</v>
      </c>
      <c r="B165" t="s">
        <v>334</v>
      </c>
      <c r="C165" t="s">
        <v>10144</v>
      </c>
      <c r="D165" t="s">
        <v>285</v>
      </c>
      <c r="E165">
        <v>74908.456464764997</v>
      </c>
      <c r="F165">
        <v>4896.1499999999996</v>
      </c>
      <c r="G165">
        <v>70.919681741929907</v>
      </c>
      <c r="H165">
        <f>(Table2[[#This Row],[1Y Return vs Nifty]]-AVERAGE(Table2[1Y Return vs Nifty]))/_xlfn.STDEV.P(Table2[1Y Return vs Nifty])</f>
        <v>0.3642157555269438</v>
      </c>
      <c r="I165">
        <v>21.748278119035401</v>
      </c>
      <c r="J165">
        <f>(Table2[[#This Row],[1M Return vs Nifty]]-AVERAGE(Table2[1M Return vs Nifty]))/_xlfn.STDEV.P(Table2[1M Return vs Nifty])</f>
        <v>2.0767058266451941</v>
      </c>
      <c r="K165">
        <v>10.582544989311</v>
      </c>
      <c r="L165">
        <f>(Table2[[#This Row],[6M Return vs Nifty]]-AVERAGE(Table2[6M Return vs Nifty]))/_xlfn.STDEV.P(Table2[6M Return vs Nifty])</f>
        <v>0.12188842931461788</v>
      </c>
      <c r="M165">
        <v>4.1457423165915701</v>
      </c>
      <c r="N165">
        <f>(Table2[[#This Row],[1W Return vs Nifty]]-AVERAGE(Table2[1W Return vs Nifty]))/_xlfn.STDEV.P(Table2[1W Return vs Nifty])</f>
        <v>1.445175848493762</v>
      </c>
      <c r="O165">
        <v>4480.29</v>
      </c>
      <c r="P165">
        <v>4138.8048155567503</v>
      </c>
      <c r="Q165">
        <v>3669.5031573568699</v>
      </c>
      <c r="R165">
        <v>78.441255546261402</v>
      </c>
      <c r="S165" s="2">
        <f>(Table2[[#This Row],[Close Price]]-Table2[[#This Row],[20D EMA]])/Table2[[#This Row],[20D EMA]]</f>
        <v>9.2819884427124064E-2</v>
      </c>
      <c r="T165" s="2">
        <f>(Table2[[#This Row],[Close Price]]-Table2[[#This Row],[50D EMA]])/Table2[[#This Row],[50D EMA]]</f>
        <v>0.18298644613453982</v>
      </c>
      <c r="U165" s="2">
        <f>(Table2[[#This Row],[Close Price]]-Table2[[#This Row],[200D EMA]])/Table2[[#This Row],[200D EMA]]</f>
        <v>0.33428145175018165</v>
      </c>
      <c r="V165">
        <v>0.97946156173749899</v>
      </c>
      <c r="W165">
        <v>4535</v>
      </c>
      <c r="X165">
        <v>4799.8500000000004</v>
      </c>
      <c r="Y165">
        <v>4739.55</v>
      </c>
      <c r="Z165">
        <v>4916.95</v>
      </c>
      <c r="AA165">
        <v>4227.2</v>
      </c>
      <c r="AB165">
        <v>4928.95</v>
      </c>
      <c r="AC165" s="2">
        <f>(Table2[[#This Row],[Close Price]]/Table2[[#This Row],[Day Low]])-1</f>
        <v>7.9636163175303087E-2</v>
      </c>
      <c r="AD165" s="2">
        <f>(Table2[[#This Row],[Day High]]/Table2[[#This Row],[Close Price]])-1</f>
        <v>-1.9668515057749358E-2</v>
      </c>
      <c r="AE165" s="2">
        <f>(Table2[[#This Row],[Close Price]]/Table2[[#This Row],[Current Week Low]])-1</f>
        <v>3.3041111497926989E-2</v>
      </c>
      <c r="AF165" s="2">
        <f>(Table2[[#This Row],[Current Week High]]/Table2[[#This Row],[Close Price]])-1</f>
        <v>4.2482358587869751E-3</v>
      </c>
      <c r="AG165" s="2">
        <f>(Table2[[#This Row],[Close Price]]/Table2[[#This Row],[Current Month Low]])-1</f>
        <v>0.15824895912187742</v>
      </c>
      <c r="AH165" s="2">
        <f>(Table2[[#This Row],[Current Month High]]/Table2[[#This Row],[Close Price]])-1</f>
        <v>6.6991411619334862E-3</v>
      </c>
      <c r="AI165">
        <v>0.66991411619334795</v>
      </c>
      <c r="AJ165">
        <v>111.298240314175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0.22</v>
      </c>
      <c r="AM165" t="s">
        <v>10189</v>
      </c>
      <c r="AN165">
        <v>8.9</v>
      </c>
      <c r="AO165" t="s">
        <v>10189</v>
      </c>
      <c r="AP165">
        <v>0.13521928797852201</v>
      </c>
      <c r="AQ165">
        <f>(Table2[[#This Row],[Sharpe Ratio]]-AVERAGE(Table2[Sharpe Ratio]))/_xlfn.STDEV.P(Table2[Sharpe Ratio])</f>
        <v>0.94300380442961029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4.9509896644101286</v>
      </c>
      <c r="AS165">
        <f>_xlfn.RANK.AVG(Table2[[#This Row],[1Y Return vs Nifty Z-Score]],Table2[1Y Return vs Nifty Z-Score])</f>
        <v>183</v>
      </c>
      <c r="AT165">
        <f>_xlfn.RANK.AVG(Table2[[#This Row],[6M Return vs Nifty Z-Score]],Table2[6M Return vs Nifty Z-Score])</f>
        <v>286</v>
      </c>
      <c r="AU165">
        <f>_xlfn.RANK.AVG(Table2[[#This Row],[Sharpe Ratio Z-Score]],Table2[Sharpe Ratio Z-Score])</f>
        <v>136</v>
      </c>
      <c r="AV165">
        <f>(Table2[[#This Row],[Rank 1Y]]+Table2[[#This Row],[Rank 6M]]+Table2[[#This Row],[Rank Sharpe]])/3</f>
        <v>201.66666666666666</v>
      </c>
    </row>
    <row r="166" spans="1:48" x14ac:dyDescent="0.3">
      <c r="A166" t="s">
        <v>1822</v>
      </c>
      <c r="B166" t="s">
        <v>1823</v>
      </c>
      <c r="C166" t="s">
        <v>10152</v>
      </c>
      <c r="D166" t="s">
        <v>130</v>
      </c>
      <c r="E166">
        <v>3874.1745813299999</v>
      </c>
      <c r="F166">
        <v>718.05</v>
      </c>
      <c r="G166">
        <v>80.935543548944594</v>
      </c>
      <c r="H166">
        <f>(Table2[[#This Row],[1Y Return vs Nifty]]-AVERAGE(Table2[1Y Return vs Nifty]))/_xlfn.STDEV.P(Table2[1Y Return vs Nifty])</f>
        <v>0.49256119637254636</v>
      </c>
      <c r="I166">
        <v>-12.4107721765445</v>
      </c>
      <c r="J166">
        <f>(Table2[[#This Row],[1M Return vs Nifty]]-AVERAGE(Table2[1M Return vs Nifty]))/_xlfn.STDEV.P(Table2[1M Return vs Nifty])</f>
        <v>-1.1272915698211281</v>
      </c>
      <c r="K166">
        <v>30.315315526101699</v>
      </c>
      <c r="L166">
        <f>(Table2[[#This Row],[6M Return vs Nifty]]-AVERAGE(Table2[6M Return vs Nifty]))/_xlfn.STDEV.P(Table2[6M Return vs Nifty])</f>
        <v>0.7612612038657951</v>
      </c>
      <c r="M166">
        <v>-2.9504484772452999</v>
      </c>
      <c r="N166">
        <f>(Table2[[#This Row],[1W Return vs Nifty]]-AVERAGE(Table2[1W Return vs Nifty]))/_xlfn.STDEV.P(Table2[1W Return vs Nifty])</f>
        <v>-0.39171286925343163</v>
      </c>
      <c r="O166">
        <v>739.99</v>
      </c>
      <c r="P166">
        <v>730.38152582476096</v>
      </c>
      <c r="Q166">
        <v>612.62793933567002</v>
      </c>
      <c r="R166">
        <v>35.5111159996951</v>
      </c>
      <c r="S166" s="2">
        <f>(Table2[[#This Row],[Close Price]]-Table2[[#This Row],[20D EMA]])/Table2[[#This Row],[20D EMA]]</f>
        <v>-2.9649049311477254E-2</v>
      </c>
      <c r="T166" s="2">
        <f>(Table2[[#This Row],[Close Price]]-Table2[[#This Row],[50D EMA]])/Table2[[#This Row],[50D EMA]]</f>
        <v>-1.6883677076629237E-2</v>
      </c>
      <c r="U166" s="2">
        <f>(Table2[[#This Row],[Close Price]]-Table2[[#This Row],[200D EMA]])/Table2[[#This Row],[200D EMA]]</f>
        <v>0.17208170554325186</v>
      </c>
      <c r="V166">
        <v>0.331516299489307</v>
      </c>
      <c r="W166">
        <v>705.55</v>
      </c>
      <c r="X166">
        <v>721.2</v>
      </c>
      <c r="Y166">
        <v>715.1</v>
      </c>
      <c r="Z166">
        <v>750</v>
      </c>
      <c r="AA166">
        <v>715.1</v>
      </c>
      <c r="AB166">
        <v>760</v>
      </c>
      <c r="AC166" s="2">
        <f>(Table2[[#This Row],[Close Price]]/Table2[[#This Row],[Day Low]])-1</f>
        <v>1.7716674934448395E-2</v>
      </c>
      <c r="AD166" s="2">
        <f>(Table2[[#This Row],[Day High]]/Table2[[#This Row],[Close Price]])-1</f>
        <v>4.3868811364111693E-3</v>
      </c>
      <c r="AE166" s="2">
        <f>(Table2[[#This Row],[Close Price]]/Table2[[#This Row],[Current Week Low]])-1</f>
        <v>4.1252971612359968E-3</v>
      </c>
      <c r="AF166" s="2">
        <f>(Table2[[#This Row],[Current Week High]]/Table2[[#This Row],[Close Price]])-1</f>
        <v>4.4495508669312844E-2</v>
      </c>
      <c r="AG166" s="2">
        <f>(Table2[[#This Row],[Close Price]]/Table2[[#This Row],[Current Month Low]])-1</f>
        <v>4.1252971612359968E-3</v>
      </c>
      <c r="AH166" s="2">
        <f>(Table2[[#This Row],[Current Month High]]/Table2[[#This Row],[Close Price]])-1</f>
        <v>5.8422115451570278E-2</v>
      </c>
      <c r="AI166">
        <v>22.554139683866001</v>
      </c>
      <c r="AJ166">
        <v>118.38503649635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-0.05</v>
      </c>
      <c r="AM166" t="s">
        <v>10190</v>
      </c>
      <c r="AN166">
        <v>-4.57</v>
      </c>
      <c r="AO166" t="s">
        <v>10190</v>
      </c>
      <c r="AP166">
        <v>5.7446509486438001E-2</v>
      </c>
      <c r="AQ166">
        <f>(Table2[[#This Row],[Sharpe Ratio]]-AVERAGE(Table2[Sharpe Ratio]))/_xlfn.STDEV.P(Table2[Sharpe Ratio])</f>
        <v>5.1971819698615827E-2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-0.21321021913760241</v>
      </c>
      <c r="AS166">
        <f>_xlfn.RANK.AVG(Table2[[#This Row],[1Y Return vs Nifty Z-Score]],Table2[1Y Return vs Nifty Z-Score])</f>
        <v>155</v>
      </c>
      <c r="AT166">
        <f>_xlfn.RANK.AVG(Table2[[#This Row],[6M Return vs Nifty Z-Score]],Table2[6M Return vs Nifty Z-Score])</f>
        <v>130</v>
      </c>
      <c r="AU166">
        <f>_xlfn.RANK.AVG(Table2[[#This Row],[Sharpe Ratio Z-Score]],Table2[Sharpe Ratio Z-Score])</f>
        <v>321</v>
      </c>
      <c r="AV166">
        <f>(Table2[[#This Row],[Rank 1Y]]+Table2[[#This Row],[Rank 6M]]+Table2[[#This Row],[Rank Sharpe]])/3</f>
        <v>202</v>
      </c>
    </row>
    <row r="167" spans="1:48" x14ac:dyDescent="0.3">
      <c r="A167" t="s">
        <v>258</v>
      </c>
      <c r="B167" t="s">
        <v>259</v>
      </c>
      <c r="C167" t="s">
        <v>10145</v>
      </c>
      <c r="D167" t="s">
        <v>32</v>
      </c>
      <c r="E167">
        <v>105010.929637019</v>
      </c>
      <c r="F167">
        <v>115.77</v>
      </c>
      <c r="G167">
        <v>50.658177285908998</v>
      </c>
      <c r="H167">
        <f>(Table2[[#This Row],[1Y Return vs Nifty]]-AVERAGE(Table2[1Y Return vs Nifty]))/_xlfn.STDEV.P(Table2[1Y Return vs Nifty])</f>
        <v>0.10458041193804923</v>
      </c>
      <c r="I167">
        <v>-10.122397864596</v>
      </c>
      <c r="J167">
        <f>(Table2[[#This Row],[1M Return vs Nifty]]-AVERAGE(Table2[1M Return vs Nifty]))/_xlfn.STDEV.P(Table2[1M Return vs Nifty])</f>
        <v>-0.91265020028129229</v>
      </c>
      <c r="K167">
        <v>10.7618272931887</v>
      </c>
      <c r="L167">
        <f>(Table2[[#This Row],[6M Return vs Nifty]]-AVERAGE(Table2[6M Return vs Nifty]))/_xlfn.STDEV.P(Table2[6M Return vs Nifty])</f>
        <v>0.12769745769431218</v>
      </c>
      <c r="M167">
        <v>-1.2037534843197399</v>
      </c>
      <c r="N167">
        <f>(Table2[[#This Row],[1W Return vs Nifty]]-AVERAGE(Table2[1W Return vs Nifty]))/_xlfn.STDEV.P(Table2[1W Return vs Nifty])</f>
        <v>6.0428909211302444E-2</v>
      </c>
      <c r="O167">
        <v>116.68</v>
      </c>
      <c r="P167">
        <v>117.001027174002</v>
      </c>
      <c r="Q167">
        <v>103.504210483759</v>
      </c>
      <c r="R167">
        <v>47.340268125210301</v>
      </c>
      <c r="S167" s="2">
        <f>(Table2[[#This Row],[Close Price]]-Table2[[#This Row],[20D EMA]])/Table2[[#This Row],[20D EMA]]</f>
        <v>-7.7991086732945728E-3</v>
      </c>
      <c r="T167" s="2">
        <f>(Table2[[#This Row],[Close Price]]-Table2[[#This Row],[50D EMA]])/Table2[[#This Row],[50D EMA]]</f>
        <v>-1.0521507406693491E-2</v>
      </c>
      <c r="U167" s="2">
        <f>(Table2[[#This Row],[Close Price]]-Table2[[#This Row],[200D EMA]])/Table2[[#This Row],[200D EMA]]</f>
        <v>0.11850522272391657</v>
      </c>
      <c r="V167">
        <v>0.76725684108892001</v>
      </c>
      <c r="W167">
        <v>114.69</v>
      </c>
      <c r="X167">
        <v>116.8</v>
      </c>
      <c r="Y167">
        <v>112.4</v>
      </c>
      <c r="Z167">
        <v>118.11</v>
      </c>
      <c r="AA167">
        <v>112.3</v>
      </c>
      <c r="AB167">
        <v>120.19</v>
      </c>
      <c r="AC167" s="2">
        <f>(Table2[[#This Row],[Close Price]]/Table2[[#This Row],[Day Low]])-1</f>
        <v>9.4166884645565663E-3</v>
      </c>
      <c r="AD167" s="2">
        <f>(Table2[[#This Row],[Day High]]/Table2[[#This Row],[Close Price]])-1</f>
        <v>8.8969508508249806E-3</v>
      </c>
      <c r="AE167" s="2">
        <f>(Table2[[#This Row],[Close Price]]/Table2[[#This Row],[Current Week Low]])-1</f>
        <v>2.9982206405693823E-2</v>
      </c>
      <c r="AF167" s="2">
        <f>(Table2[[#This Row],[Current Week High]]/Table2[[#This Row],[Close Price]])-1</f>
        <v>2.021249028245653E-2</v>
      </c>
      <c r="AG167" s="2">
        <f>(Table2[[#This Row],[Close Price]]/Table2[[#This Row],[Current Month Low]])-1</f>
        <v>3.0899376669634826E-2</v>
      </c>
      <c r="AH167" s="2">
        <f>(Table2[[#This Row],[Current Month High]]/Table2[[#This Row],[Close Price]])-1</f>
        <v>3.8179148311306976E-2</v>
      </c>
      <c r="AI167">
        <v>11.341452880711699</v>
      </c>
      <c r="AJ167">
        <v>81.315583398590405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-0.12</v>
      </c>
      <c r="AM167" t="s">
        <v>10190</v>
      </c>
      <c r="AN167">
        <v>-2.19</v>
      </c>
      <c r="AO167" t="s">
        <v>10190</v>
      </c>
      <c r="AP167">
        <v>0.16355302389479701</v>
      </c>
      <c r="AQ167">
        <f>(Table2[[#This Row],[Sharpe Ratio]]-AVERAGE(Table2[Sharpe Ratio]))/_xlfn.STDEV.P(Table2[Sharpe Ratio])</f>
        <v>1.2676195046503762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250</v>
      </c>
      <c r="AT167">
        <f>_xlfn.RANK.AVG(Table2[[#This Row],[6M Return vs Nifty Z-Score]],Table2[6M Return vs Nifty Z-Score])</f>
        <v>282</v>
      </c>
      <c r="AU167">
        <f>_xlfn.RANK.AVG(Table2[[#This Row],[Sharpe Ratio Z-Score]],Table2[Sharpe Ratio Z-Score])</f>
        <v>80</v>
      </c>
      <c r="AV167">
        <f>(Table2[[#This Row],[Rank 1Y]]+Table2[[#This Row],[Rank 6M]]+Table2[[#This Row],[Rank Sharpe]])/3</f>
        <v>204</v>
      </c>
    </row>
    <row r="168" spans="1:48" x14ac:dyDescent="0.3">
      <c r="A168" t="s">
        <v>1202</v>
      </c>
      <c r="B168" t="s">
        <v>1203</v>
      </c>
      <c r="C168" t="s">
        <v>10148</v>
      </c>
      <c r="D168" t="s">
        <v>46</v>
      </c>
      <c r="E168">
        <v>9538.6352963999998</v>
      </c>
      <c r="F168">
        <v>6034</v>
      </c>
      <c r="G168">
        <v>32.654881292204799</v>
      </c>
      <c r="H168">
        <f>(Table2[[#This Row],[1Y Return vs Nifty]]-AVERAGE(Table2[1Y Return vs Nifty]))/_xlfn.STDEV.P(Table2[1Y Return vs Nifty])</f>
        <v>-0.12611775517998755</v>
      </c>
      <c r="I168">
        <v>11.9282046828011</v>
      </c>
      <c r="J168">
        <f>(Table2[[#This Row],[1M Return vs Nifty]]-AVERAGE(Table2[1M Return vs Nifty]))/_xlfn.STDEV.P(Table2[1M Return vs Nifty])</f>
        <v>1.155617873363481</v>
      </c>
      <c r="K168">
        <v>12.323937779700399</v>
      </c>
      <c r="L168">
        <f>(Table2[[#This Row],[6M Return vs Nifty]]-AVERAGE(Table2[6M Return vs Nifty]))/_xlfn.STDEV.P(Table2[6M Return vs Nifty])</f>
        <v>0.17831229224348605</v>
      </c>
      <c r="M168">
        <v>9.6228461641215493</v>
      </c>
      <c r="N168">
        <f>(Table2[[#This Row],[1W Return vs Nifty]]-AVERAGE(Table2[1W Return vs Nifty]))/_xlfn.STDEV.P(Table2[1W Return vs Nifty])</f>
        <v>2.8629548451063562</v>
      </c>
      <c r="O168">
        <v>5331.26</v>
      </c>
      <c r="P168">
        <v>5130.19013050171</v>
      </c>
      <c r="Q168">
        <v>4657.1663528338604</v>
      </c>
      <c r="R168">
        <v>87.632509487257593</v>
      </c>
      <c r="S168" s="2">
        <f>(Table2[[#This Row],[Close Price]]-Table2[[#This Row],[20D EMA]])/Table2[[#This Row],[20D EMA]]</f>
        <v>0.13181499307855923</v>
      </c>
      <c r="T168" s="2">
        <f>(Table2[[#This Row],[Close Price]]-Table2[[#This Row],[50D EMA]])/Table2[[#This Row],[50D EMA]]</f>
        <v>0.17617473163902045</v>
      </c>
      <c r="U168" s="2">
        <f>(Table2[[#This Row],[Close Price]]-Table2[[#This Row],[200D EMA]])/Table2[[#This Row],[200D EMA]]</f>
        <v>0.29563763517451846</v>
      </c>
      <c r="V168">
        <v>2.2849226866982</v>
      </c>
      <c r="W168">
        <v>5968.05</v>
      </c>
      <c r="X168">
        <v>6066.65</v>
      </c>
      <c r="Y168">
        <v>5650</v>
      </c>
      <c r="Z168">
        <v>6080</v>
      </c>
      <c r="AA168">
        <v>4830</v>
      </c>
      <c r="AB168">
        <v>6080</v>
      </c>
      <c r="AC168" s="2">
        <f>(Table2[[#This Row],[Close Price]]/Table2[[#This Row],[Day Low]])-1</f>
        <v>1.1050510635802313E-2</v>
      </c>
      <c r="AD168" s="2">
        <f>(Table2[[#This Row],[Day High]]/Table2[[#This Row],[Close Price]])-1</f>
        <v>5.4110043089161675E-3</v>
      </c>
      <c r="AE168" s="2">
        <f>(Table2[[#This Row],[Close Price]]/Table2[[#This Row],[Current Week Low]])-1</f>
        <v>6.7964601769911592E-2</v>
      </c>
      <c r="AF168" s="2">
        <f>(Table2[[#This Row],[Current Week High]]/Table2[[#This Row],[Close Price]])-1</f>
        <v>7.623467020218655E-3</v>
      </c>
      <c r="AG168" s="2">
        <f>(Table2[[#This Row],[Close Price]]/Table2[[#This Row],[Current Month Low]])-1</f>
        <v>0.24927536231884062</v>
      </c>
      <c r="AH168" s="2">
        <f>(Table2[[#This Row],[Current Month High]]/Table2[[#This Row],[Close Price]])-1</f>
        <v>7.623467020218655E-3</v>
      </c>
      <c r="AI168">
        <v>0.76234670202186505</v>
      </c>
      <c r="AJ168">
        <v>79.319157788377197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0.06</v>
      </c>
      <c r="AM168" t="s">
        <v>10189</v>
      </c>
      <c r="AN168">
        <v>22.64</v>
      </c>
      <c r="AO168" t="s">
        <v>10189</v>
      </c>
      <c r="AP168">
        <v>0.21650371623178599</v>
      </c>
      <c r="AQ168">
        <f>(Table2[[#This Row],[Sharpe Ratio]]-AVERAGE(Table2[Sharpe Ratio]))/_xlfn.STDEV.P(Table2[Sharpe Ratio])</f>
        <v>1.8742682756044675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5.9450355311378029</v>
      </c>
      <c r="AS168">
        <f>_xlfn.RANK.AVG(Table2[[#This Row],[1Y Return vs Nifty Z-Score]],Table2[1Y Return vs Nifty Z-Score])</f>
        <v>327</v>
      </c>
      <c r="AT168">
        <f>_xlfn.RANK.AVG(Table2[[#This Row],[6M Return vs Nifty Z-Score]],Table2[6M Return vs Nifty Z-Score])</f>
        <v>267</v>
      </c>
      <c r="AU168">
        <f>_xlfn.RANK.AVG(Table2[[#This Row],[Sharpe Ratio Z-Score]],Table2[Sharpe Ratio Z-Score])</f>
        <v>20</v>
      </c>
      <c r="AV168">
        <f>(Table2[[#This Row],[Rank 1Y]]+Table2[[#This Row],[Rank 6M]]+Table2[[#This Row],[Rank Sharpe]])/3</f>
        <v>204.66666666666666</v>
      </c>
    </row>
    <row r="169" spans="1:48" x14ac:dyDescent="0.3">
      <c r="A169" t="s">
        <v>221</v>
      </c>
      <c r="B169" t="s">
        <v>222</v>
      </c>
      <c r="C169" t="s">
        <v>10149</v>
      </c>
      <c r="D169" t="s">
        <v>114</v>
      </c>
      <c r="E169">
        <v>114381.97356663999</v>
      </c>
      <c r="F169">
        <v>2407.6</v>
      </c>
      <c r="G169">
        <v>53.272103854807703</v>
      </c>
      <c r="H169">
        <f>(Table2[[#This Row],[1Y Return vs Nifty]]-AVERAGE(Table2[1Y Return vs Nifty]))/_xlfn.STDEV.P(Table2[1Y Return vs Nifty])</f>
        <v>0.13807583792209963</v>
      </c>
      <c r="I169">
        <v>-7.4514482068922501</v>
      </c>
      <c r="J169">
        <f>(Table2[[#This Row],[1M Return vs Nifty]]-AVERAGE(Table2[1M Return vs Nifty]))/_xlfn.STDEV.P(Table2[1M Return vs Nifty])</f>
        <v>-0.66212462432630814</v>
      </c>
      <c r="K169">
        <v>4.1360873274516496</v>
      </c>
      <c r="L169">
        <f>(Table2[[#This Row],[6M Return vs Nifty]]-AVERAGE(Table2[6M Return vs Nifty]))/_xlfn.STDEV.P(Table2[6M Return vs Nifty])</f>
        <v>-8.698692924717337E-2</v>
      </c>
      <c r="M169">
        <v>-1.73283316866613</v>
      </c>
      <c r="N169">
        <f>(Table2[[#This Row],[1W Return vs Nifty]]-AVERAGE(Table2[1W Return vs Nifty]))/_xlfn.STDEV.P(Table2[1W Return vs Nifty])</f>
        <v>-7.6526329338540866E-2</v>
      </c>
      <c r="O169">
        <v>2406.34</v>
      </c>
      <c r="P169">
        <v>2322.41595626037</v>
      </c>
      <c r="Q169">
        <v>2018.6415473014099</v>
      </c>
      <c r="R169">
        <v>46.8659639928308</v>
      </c>
      <c r="S169" s="2">
        <f>(Table2[[#This Row],[Close Price]]-Table2[[#This Row],[20D EMA]])/Table2[[#This Row],[20D EMA]]</f>
        <v>5.2361677900868684E-4</v>
      </c>
      <c r="T169" s="2">
        <f>(Table2[[#This Row],[Close Price]]-Table2[[#This Row],[50D EMA]])/Table2[[#This Row],[50D EMA]]</f>
        <v>3.6679064105637676E-2</v>
      </c>
      <c r="U169" s="2">
        <f>(Table2[[#This Row],[Close Price]]-Table2[[#This Row],[200D EMA]])/Table2[[#This Row],[200D EMA]]</f>
        <v>0.19268326921070419</v>
      </c>
      <c r="V169">
        <v>0.89235251366511004</v>
      </c>
      <c r="W169">
        <v>2387.4</v>
      </c>
      <c r="X169">
        <v>2417.6999999999998</v>
      </c>
      <c r="Y169">
        <v>2383</v>
      </c>
      <c r="Z169">
        <v>2472.85</v>
      </c>
      <c r="AA169">
        <v>2301.1999999999998</v>
      </c>
      <c r="AB169">
        <v>2491.9</v>
      </c>
      <c r="AC169" s="2">
        <f>(Table2[[#This Row],[Close Price]]/Table2[[#This Row],[Day Low]])-1</f>
        <v>8.4610873753874216E-3</v>
      </c>
      <c r="AD169" s="2">
        <f>(Table2[[#This Row],[Day High]]/Table2[[#This Row],[Close Price]])-1</f>
        <v>4.1950490114637251E-3</v>
      </c>
      <c r="AE169" s="2">
        <f>(Table2[[#This Row],[Close Price]]/Table2[[#This Row],[Current Week Low]])-1</f>
        <v>1.0323122114981098E-2</v>
      </c>
      <c r="AF169" s="2">
        <f>(Table2[[#This Row],[Current Week High]]/Table2[[#This Row],[Close Price]])-1</f>
        <v>2.7101678019604503E-2</v>
      </c>
      <c r="AG169" s="2">
        <f>(Table2[[#This Row],[Close Price]]/Table2[[#This Row],[Current Month Low]])-1</f>
        <v>4.623674604554151E-2</v>
      </c>
      <c r="AH169" s="2">
        <f>(Table2[[#This Row],[Current Month High]]/Table2[[#This Row],[Close Price]])-1</f>
        <v>3.5014121947167354E-2</v>
      </c>
      <c r="AI169">
        <v>4.6270144542282798</v>
      </c>
      <c r="AJ169">
        <v>85.915057915057901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0.02</v>
      </c>
      <c r="AM169" t="s">
        <v>10189</v>
      </c>
      <c r="AN169">
        <v>2.25</v>
      </c>
      <c r="AO169" t="s">
        <v>10189</v>
      </c>
      <c r="AP169">
        <v>0.20297409594187499</v>
      </c>
      <c r="AQ169">
        <f>(Table2[[#This Row],[Sharpe Ratio]]-AVERAGE(Table2[Sharpe Ratio]))/_xlfn.STDEV.P(Table2[Sharpe Ratio])</f>
        <v>1.719261284041177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1.031699239051254</v>
      </c>
      <c r="AS169">
        <f>_xlfn.RANK.AVG(Table2[[#This Row],[1Y Return vs Nifty Z-Score]],Table2[1Y Return vs Nifty Z-Score])</f>
        <v>242</v>
      </c>
      <c r="AT169">
        <f>_xlfn.RANK.AVG(Table2[[#This Row],[6M Return vs Nifty Z-Score]],Table2[6M Return vs Nifty Z-Score])</f>
        <v>347</v>
      </c>
      <c r="AU169">
        <f>_xlfn.RANK.AVG(Table2[[#This Row],[Sharpe Ratio Z-Score]],Table2[Sharpe Ratio Z-Score])</f>
        <v>30</v>
      </c>
      <c r="AV169">
        <f>(Table2[[#This Row],[Rank 1Y]]+Table2[[#This Row],[Rank 6M]]+Table2[[#This Row],[Rank Sharpe]])/3</f>
        <v>206.33333333333334</v>
      </c>
    </row>
    <row r="170" spans="1:48" x14ac:dyDescent="0.3">
      <c r="A170" t="s">
        <v>998</v>
      </c>
      <c r="B170" t="s">
        <v>999</v>
      </c>
      <c r="C170" t="s">
        <v>10154</v>
      </c>
      <c r="D170" t="s">
        <v>257</v>
      </c>
      <c r="E170">
        <v>13411.191279999999</v>
      </c>
      <c r="F170">
        <v>4248.3500000000004</v>
      </c>
      <c r="G170">
        <v>24.930580338961398</v>
      </c>
      <c r="H170">
        <f>(Table2[[#This Row],[1Y Return vs Nifty]]-AVERAGE(Table2[1Y Return vs Nifty]))/_xlfn.STDEV.P(Table2[1Y Return vs Nifty])</f>
        <v>-0.22509863472585076</v>
      </c>
      <c r="I170">
        <v>-14.012242978449599</v>
      </c>
      <c r="J170">
        <f>(Table2[[#This Row],[1M Return vs Nifty]]-AVERAGE(Table2[1M Return vs Nifty]))/_xlfn.STDEV.P(Table2[1M Return vs Nifty])</f>
        <v>-1.2775038337869307</v>
      </c>
      <c r="K170">
        <v>22.0426955850313</v>
      </c>
      <c r="L170">
        <f>(Table2[[#This Row],[6M Return vs Nifty]]-AVERAGE(Table2[6M Return vs Nifty]))/_xlfn.STDEV.P(Table2[6M Return vs Nifty])</f>
        <v>0.49321531772588473</v>
      </c>
      <c r="M170">
        <v>-6.2093875997016097</v>
      </c>
      <c r="N170">
        <f>(Table2[[#This Row],[1W Return vs Nifty]]-AVERAGE(Table2[1W Return vs Nifty]))/_xlfn.STDEV.P(Table2[1W Return vs Nifty])</f>
        <v>-1.2353075075295219</v>
      </c>
      <c r="O170">
        <v>4462.26</v>
      </c>
      <c r="P170">
        <v>4408.3936369753701</v>
      </c>
      <c r="Q170">
        <v>3752.4919161443199</v>
      </c>
      <c r="R170">
        <v>23.670816619324601</v>
      </c>
      <c r="S170" s="2">
        <f>(Table2[[#This Row],[Close Price]]-Table2[[#This Row],[20D EMA]])/Table2[[#This Row],[20D EMA]]</f>
        <v>-4.7937592161819309E-2</v>
      </c>
      <c r="T170" s="2">
        <f>(Table2[[#This Row],[Close Price]]-Table2[[#This Row],[50D EMA]])/Table2[[#This Row],[50D EMA]]</f>
        <v>-3.6304298153641473E-2</v>
      </c>
      <c r="U170" s="2">
        <f>(Table2[[#This Row],[Close Price]]-Table2[[#This Row],[200D EMA]])/Table2[[#This Row],[200D EMA]]</f>
        <v>0.13214101320841057</v>
      </c>
      <c r="V170">
        <v>1.2452583017624399</v>
      </c>
      <c r="W170">
        <v>4170.05</v>
      </c>
      <c r="X170">
        <v>4250.05</v>
      </c>
      <c r="Y170">
        <v>4160</v>
      </c>
      <c r="Z170">
        <v>4434.95</v>
      </c>
      <c r="AA170">
        <v>4160</v>
      </c>
      <c r="AB170">
        <v>4683.3</v>
      </c>
      <c r="AC170" s="2">
        <f>(Table2[[#This Row],[Close Price]]/Table2[[#This Row],[Day Low]])-1</f>
        <v>1.8776753276339653E-2</v>
      </c>
      <c r="AD170" s="2">
        <f>(Table2[[#This Row],[Day High]]/Table2[[#This Row],[Close Price]])-1</f>
        <v>4.0015535443171935E-4</v>
      </c>
      <c r="AE170" s="2">
        <f>(Table2[[#This Row],[Close Price]]/Table2[[#This Row],[Current Week Low]])-1</f>
        <v>2.1237980769230891E-2</v>
      </c>
      <c r="AF170" s="2">
        <f>(Table2[[#This Row],[Current Week High]]/Table2[[#This Row],[Close Price]])-1</f>
        <v>4.3922934786446266E-2</v>
      </c>
      <c r="AG170" s="2">
        <f>(Table2[[#This Row],[Close Price]]/Table2[[#This Row],[Current Month Low]])-1</f>
        <v>2.1237980769230891E-2</v>
      </c>
      <c r="AH170" s="2">
        <f>(Table2[[#This Row],[Current Month High]]/Table2[[#This Row],[Close Price]])-1</f>
        <v>0.1023809243588687</v>
      </c>
      <c r="AI170">
        <v>17.692751303447199</v>
      </c>
      <c r="AJ170">
        <v>54.485454545454502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-0.01</v>
      </c>
      <c r="AM170" t="s">
        <v>10190</v>
      </c>
      <c r="AN170">
        <v>-8.42</v>
      </c>
      <c r="AO170" t="s">
        <v>10190</v>
      </c>
      <c r="AP170">
        <v>0.170347002811398</v>
      </c>
      <c r="AQ170">
        <f>(Table2[[#This Row],[Sharpe Ratio]]-AVERAGE(Table2[Sharpe Ratio]))/_xlfn.STDEV.P(Table2[Sharpe Ratio])</f>
        <v>1.3454571830212947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-0.89923747529512399</v>
      </c>
      <c r="AS170">
        <f>_xlfn.RANK.AVG(Table2[[#This Row],[1Y Return vs Nifty Z-Score]],Table2[1Y Return vs Nifty Z-Score])</f>
        <v>362</v>
      </c>
      <c r="AT170">
        <f>_xlfn.RANK.AVG(Table2[[#This Row],[6M Return vs Nifty Z-Score]],Table2[6M Return vs Nifty Z-Score])</f>
        <v>189</v>
      </c>
      <c r="AU170">
        <f>_xlfn.RANK.AVG(Table2[[#This Row],[Sharpe Ratio Z-Score]],Table2[Sharpe Ratio Z-Score])</f>
        <v>68</v>
      </c>
      <c r="AV170">
        <f>(Table2[[#This Row],[Rank 1Y]]+Table2[[#This Row],[Rank 6M]]+Table2[[#This Row],[Rank Sharpe]])/3</f>
        <v>206.33333333333334</v>
      </c>
    </row>
    <row r="171" spans="1:48" x14ac:dyDescent="0.3">
      <c r="A171" t="s">
        <v>449</v>
      </c>
      <c r="B171" t="s">
        <v>450</v>
      </c>
      <c r="C171" t="s">
        <v>10144</v>
      </c>
      <c r="D171" t="s">
        <v>21</v>
      </c>
      <c r="E171">
        <v>50425.685759669999</v>
      </c>
      <c r="F171">
        <v>1858.3</v>
      </c>
      <c r="G171">
        <v>48.566185781297001</v>
      </c>
      <c r="H171">
        <f>(Table2[[#This Row],[1Y Return vs Nifty]]-AVERAGE(Table2[1Y Return vs Nifty]))/_xlfn.STDEV.P(Table2[1Y Return vs Nifty])</f>
        <v>7.7773175868094888E-2</v>
      </c>
      <c r="I171">
        <v>20.562234436272401</v>
      </c>
      <c r="J171">
        <f>(Table2[[#This Row],[1M Return vs Nifty]]-AVERAGE(Table2[1M Return vs Nifty]))/_xlfn.STDEV.P(Table2[1M Return vs Nifty])</f>
        <v>1.9654591485676216</v>
      </c>
      <c r="K171">
        <v>5.7353534621954898</v>
      </c>
      <c r="L171">
        <f>(Table2[[#This Row],[6M Return vs Nifty]]-AVERAGE(Table2[6M Return vs Nifty]))/_xlfn.STDEV.P(Table2[6M Return vs Nifty])</f>
        <v>-3.5168193306852252E-2</v>
      </c>
      <c r="M171">
        <v>6.9806432334928399</v>
      </c>
      <c r="N171">
        <f>(Table2[[#This Row],[1W Return vs Nifty]]-AVERAGE(Table2[1W Return vs Nifty]))/_xlfn.STDEV.P(Table2[1W Return vs Nifty])</f>
        <v>2.1790058231204039</v>
      </c>
      <c r="O171">
        <v>1709.2</v>
      </c>
      <c r="P171">
        <v>1610.4647867056699</v>
      </c>
      <c r="Q171">
        <v>1445.8064099074199</v>
      </c>
      <c r="R171">
        <v>74.204887731127201</v>
      </c>
      <c r="S171" s="2">
        <f>(Table2[[#This Row],[Close Price]]-Table2[[#This Row],[20D EMA]])/Table2[[#This Row],[20D EMA]]</f>
        <v>8.7233793587643285E-2</v>
      </c>
      <c r="T171" s="2">
        <f>(Table2[[#This Row],[Close Price]]-Table2[[#This Row],[50D EMA]])/Table2[[#This Row],[50D EMA]]</f>
        <v>0.15389048884533274</v>
      </c>
      <c r="U171" s="2">
        <f>(Table2[[#This Row],[Close Price]]-Table2[[#This Row],[200D EMA]])/Table2[[#This Row],[200D EMA]]</f>
        <v>0.28530347304172859</v>
      </c>
      <c r="V171">
        <v>1.3217643002723101</v>
      </c>
      <c r="W171">
        <v>1822.1</v>
      </c>
      <c r="X171">
        <v>1909</v>
      </c>
      <c r="Y171">
        <v>1812</v>
      </c>
      <c r="Z171">
        <v>1891.35</v>
      </c>
      <c r="AA171">
        <v>1636</v>
      </c>
      <c r="AB171">
        <v>1928.7</v>
      </c>
      <c r="AC171" s="2">
        <f>(Table2[[#This Row],[Close Price]]/Table2[[#This Row],[Day Low]])-1</f>
        <v>1.986718621370942E-2</v>
      </c>
      <c r="AD171" s="2">
        <f>(Table2[[#This Row],[Day High]]/Table2[[#This Row],[Close Price]])-1</f>
        <v>2.7283000591938888E-2</v>
      </c>
      <c r="AE171" s="2">
        <f>(Table2[[#This Row],[Close Price]]/Table2[[#This Row],[Current Week Low]])-1</f>
        <v>2.5551876379690919E-2</v>
      </c>
      <c r="AF171" s="2">
        <f>(Table2[[#This Row],[Current Week High]]/Table2[[#This Row],[Close Price]])-1</f>
        <v>1.7785072377979771E-2</v>
      </c>
      <c r="AG171" s="2">
        <f>(Table2[[#This Row],[Close Price]]/Table2[[#This Row],[Current Month Low]])-1</f>
        <v>0.13588019559902187</v>
      </c>
      <c r="AH171" s="2">
        <f>(Table2[[#This Row],[Current Month High]]/Table2[[#This Row],[Close Price]])-1</f>
        <v>3.788408760695261E-2</v>
      </c>
      <c r="AI171">
        <v>3.7884087606952601</v>
      </c>
      <c r="AJ171">
        <v>93.371488033298604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0.03</v>
      </c>
      <c r="AM171" t="s">
        <v>10189</v>
      </c>
      <c r="AN171">
        <v>11.76</v>
      </c>
      <c r="AO171" t="s">
        <v>10189</v>
      </c>
      <c r="AP171">
        <v>0.20008846861525501</v>
      </c>
      <c r="AQ171">
        <f>(Table2[[#This Row],[Sharpe Ratio]]-AVERAGE(Table2[Sharpe Ratio]))/_xlfn.STDEV.P(Table2[Sharpe Ratio])</f>
        <v>1.6862010501922104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5.8732710044414791</v>
      </c>
      <c r="AS171">
        <f>_xlfn.RANK.AVG(Table2[[#This Row],[1Y Return vs Nifty Z-Score]],Table2[1Y Return vs Nifty Z-Score])</f>
        <v>259</v>
      </c>
      <c r="AT171">
        <f>_xlfn.RANK.AVG(Table2[[#This Row],[6M Return vs Nifty Z-Score]],Table2[6M Return vs Nifty Z-Score])</f>
        <v>331</v>
      </c>
      <c r="AU171">
        <f>_xlfn.RANK.AVG(Table2[[#This Row],[Sharpe Ratio Z-Score]],Table2[Sharpe Ratio Z-Score])</f>
        <v>31</v>
      </c>
      <c r="AV171">
        <f>(Table2[[#This Row],[Rank 1Y]]+Table2[[#This Row],[Rank 6M]]+Table2[[#This Row],[Rank Sharpe]])/3</f>
        <v>207</v>
      </c>
    </row>
    <row r="172" spans="1:48" x14ac:dyDescent="0.3">
      <c r="A172" t="s">
        <v>324</v>
      </c>
      <c r="B172" t="s">
        <v>325</v>
      </c>
      <c r="C172" t="s">
        <v>10145</v>
      </c>
      <c r="D172" t="s">
        <v>32</v>
      </c>
      <c r="E172">
        <v>76581.637139754996</v>
      </c>
      <c r="F172">
        <v>568.54999999999995</v>
      </c>
      <c r="G172">
        <v>48.024360573360198</v>
      </c>
      <c r="H172">
        <f>(Table2[[#This Row],[1Y Return vs Nifty]]-AVERAGE(Table2[1Y Return vs Nifty]))/_xlfn.STDEV.P(Table2[1Y Return vs Nifty])</f>
        <v>7.0830109308889194E-2</v>
      </c>
      <c r="I172">
        <v>2.8011275068122501</v>
      </c>
      <c r="J172">
        <f>(Table2[[#This Row],[1M Return vs Nifty]]-AVERAGE(Table2[1M Return vs Nifty]))/_xlfn.STDEV.P(Table2[1M Return vs Nifty])</f>
        <v>0.29953050394971648</v>
      </c>
      <c r="K172">
        <v>12.6260307210816</v>
      </c>
      <c r="L172">
        <f>(Table2[[#This Row],[6M Return vs Nifty]]-AVERAGE(Table2[6M Return vs Nifty]))/_xlfn.STDEV.P(Table2[6M Return vs Nifty])</f>
        <v>0.18810057826967314</v>
      </c>
      <c r="M172">
        <v>5.4013928564896396</v>
      </c>
      <c r="N172">
        <f>(Table2[[#This Row],[1W Return vs Nifty]]-AVERAGE(Table2[1W Return vs Nifty]))/_xlfn.STDEV.P(Table2[1W Return vs Nifty])</f>
        <v>1.77020802099047</v>
      </c>
      <c r="O172">
        <v>552.37</v>
      </c>
      <c r="P172">
        <v>544.75237455051297</v>
      </c>
      <c r="Q172">
        <v>487.55940926499198</v>
      </c>
      <c r="R172">
        <v>60.131968500760301</v>
      </c>
      <c r="S172" s="2">
        <f>(Table2[[#This Row],[Close Price]]-Table2[[#This Row],[20D EMA]])/Table2[[#This Row],[20D EMA]]</f>
        <v>2.9291960099208772E-2</v>
      </c>
      <c r="T172" s="2">
        <f>(Table2[[#This Row],[Close Price]]-Table2[[#This Row],[50D EMA]])/Table2[[#This Row],[50D EMA]]</f>
        <v>4.368521655205803E-2</v>
      </c>
      <c r="U172" s="2">
        <f>(Table2[[#This Row],[Close Price]]-Table2[[#This Row],[200D EMA]])/Table2[[#This Row],[200D EMA]]</f>
        <v>0.16611430155168846</v>
      </c>
      <c r="V172">
        <v>0.80456173997570302</v>
      </c>
      <c r="W172">
        <v>562.54999999999995</v>
      </c>
      <c r="X172">
        <v>571.4</v>
      </c>
      <c r="Y172">
        <v>555.75</v>
      </c>
      <c r="Z172">
        <v>597</v>
      </c>
      <c r="AA172">
        <v>524.79999999999995</v>
      </c>
      <c r="AB172">
        <v>597</v>
      </c>
      <c r="AC172" s="2">
        <f>(Table2[[#This Row],[Close Price]]/Table2[[#This Row],[Day Low]])-1</f>
        <v>1.0665718602790975E-2</v>
      </c>
      <c r="AD172" s="2">
        <f>(Table2[[#This Row],[Day High]]/Table2[[#This Row],[Close Price]])-1</f>
        <v>5.0127517368745433E-3</v>
      </c>
      <c r="AE172" s="2">
        <f>(Table2[[#This Row],[Close Price]]/Table2[[#This Row],[Current Week Low]])-1</f>
        <v>2.3031938821412412E-2</v>
      </c>
      <c r="AF172" s="2">
        <f>(Table2[[#This Row],[Current Week High]]/Table2[[#This Row],[Close Price]])-1</f>
        <v>5.0039574355817518E-2</v>
      </c>
      <c r="AG172" s="2">
        <f>(Table2[[#This Row],[Close Price]]/Table2[[#This Row],[Current Month Low]])-1</f>
        <v>8.3365091463414531E-2</v>
      </c>
      <c r="AH172" s="2">
        <f>(Table2[[#This Row],[Current Month High]]/Table2[[#This Row],[Close Price]])-1</f>
        <v>5.0039574355817518E-2</v>
      </c>
      <c r="AI172">
        <v>11.283088558614001</v>
      </c>
      <c r="AJ172">
        <v>76.513505122632594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-0.04</v>
      </c>
      <c r="AM172" t="s">
        <v>10190</v>
      </c>
      <c r="AN172">
        <v>4.32</v>
      </c>
      <c r="AO172" t="s">
        <v>10189</v>
      </c>
      <c r="AP172">
        <v>0.15486619563654799</v>
      </c>
      <c r="AQ172">
        <f>(Table2[[#This Row],[Sharpe Ratio]]-AVERAGE(Table2[Sharpe Ratio]))/_xlfn.STDEV.P(Table2[Sharpe Ratio])</f>
        <v>1.1680957127267955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3.4967649252455444</v>
      </c>
      <c r="AS172">
        <f>_xlfn.RANK.AVG(Table2[[#This Row],[1Y Return vs Nifty Z-Score]],Table2[1Y Return vs Nifty Z-Score])</f>
        <v>264</v>
      </c>
      <c r="AT172">
        <f>_xlfn.RANK.AVG(Table2[[#This Row],[6M Return vs Nifty Z-Score]],Table2[6M Return vs Nifty Z-Score])</f>
        <v>264</v>
      </c>
      <c r="AU172">
        <f>_xlfn.RANK.AVG(Table2[[#This Row],[Sharpe Ratio Z-Score]],Table2[Sharpe Ratio Z-Score])</f>
        <v>94</v>
      </c>
      <c r="AV172">
        <f>(Table2[[#This Row],[Rank 1Y]]+Table2[[#This Row],[Rank 6M]]+Table2[[#This Row],[Rank Sharpe]])/3</f>
        <v>207.33333333333334</v>
      </c>
    </row>
    <row r="173" spans="1:48" x14ac:dyDescent="0.3">
      <c r="A173" t="s">
        <v>151</v>
      </c>
      <c r="B173" t="s">
        <v>152</v>
      </c>
      <c r="C173" t="s">
        <v>10156</v>
      </c>
      <c r="D173" t="s">
        <v>153</v>
      </c>
      <c r="E173">
        <v>170580.032854775</v>
      </c>
      <c r="F173">
        <v>4417.25</v>
      </c>
      <c r="G173">
        <v>40.9183577026904</v>
      </c>
      <c r="H173">
        <f>(Table2[[#This Row],[1Y Return vs Nifty]]-AVERAGE(Table2[1Y Return vs Nifty]))/_xlfn.STDEV.P(Table2[1Y Return vs Nifty])</f>
        <v>-2.022776355907412E-2</v>
      </c>
      <c r="I173">
        <v>-2.2273121928090398</v>
      </c>
      <c r="J173">
        <f>(Table2[[#This Row],[1M Return vs Nifty]]-AVERAGE(Table2[1M Return vs Nifty]))/_xlfn.STDEV.P(Table2[1M Return vs Nifty])</f>
        <v>-0.17211925113610474</v>
      </c>
      <c r="K173">
        <v>29.148829202859101</v>
      </c>
      <c r="L173">
        <f>(Table2[[#This Row],[6M Return vs Nifty]]-AVERAGE(Table2[6M Return vs Nifty]))/_xlfn.STDEV.P(Table2[6M Return vs Nifty])</f>
        <v>0.72346521391207419</v>
      </c>
      <c r="M173">
        <v>1.52290708013576</v>
      </c>
      <c r="N173">
        <f>(Table2[[#This Row],[1W Return vs Nifty]]-AVERAGE(Table2[1W Return vs Nifty]))/_xlfn.STDEV.P(Table2[1W Return vs Nifty])</f>
        <v>0.7662402625819742</v>
      </c>
      <c r="O173">
        <v>4312.5200000000004</v>
      </c>
      <c r="P173">
        <v>4188.7619040272202</v>
      </c>
      <c r="Q173">
        <v>3489.75757184026</v>
      </c>
      <c r="R173">
        <v>68.205646638098699</v>
      </c>
      <c r="S173" s="2">
        <f>(Table2[[#This Row],[Close Price]]-Table2[[#This Row],[20D EMA]])/Table2[[#This Row],[20D EMA]]</f>
        <v>2.4285104764731422E-2</v>
      </c>
      <c r="T173" s="2">
        <f>(Table2[[#This Row],[Close Price]]-Table2[[#This Row],[50D EMA]])/Table2[[#This Row],[50D EMA]]</f>
        <v>5.4547883409917244E-2</v>
      </c>
      <c r="U173" s="2">
        <f>(Table2[[#This Row],[Close Price]]-Table2[[#This Row],[200D EMA]])/Table2[[#This Row],[200D EMA]]</f>
        <v>0.26577560448436649</v>
      </c>
      <c r="V173">
        <v>0.61329608060867702</v>
      </c>
      <c r="W173">
        <v>4342</v>
      </c>
      <c r="X173">
        <v>4416</v>
      </c>
      <c r="Y173">
        <v>4320.2</v>
      </c>
      <c r="Z173">
        <v>4452.3</v>
      </c>
      <c r="AA173">
        <v>4165.3999999999996</v>
      </c>
      <c r="AB173">
        <v>4452.3</v>
      </c>
      <c r="AC173" s="2">
        <f>(Table2[[#This Row],[Close Price]]/Table2[[#This Row],[Day Low]])-1</f>
        <v>1.7330723169046491E-2</v>
      </c>
      <c r="AD173" s="2">
        <f>(Table2[[#This Row],[Day High]]/Table2[[#This Row],[Close Price]])-1</f>
        <v>-2.8298149301031472E-4</v>
      </c>
      <c r="AE173" s="2">
        <f>(Table2[[#This Row],[Close Price]]/Table2[[#This Row],[Current Week Low]])-1</f>
        <v>2.246423776677009E-2</v>
      </c>
      <c r="AF173" s="2">
        <f>(Table2[[#This Row],[Current Week High]]/Table2[[#This Row],[Close Price]])-1</f>
        <v>7.9348010640103439E-3</v>
      </c>
      <c r="AG173" s="2">
        <f>(Table2[[#This Row],[Close Price]]/Table2[[#This Row],[Current Month Low]])-1</f>
        <v>6.0462380563691465E-2</v>
      </c>
      <c r="AH173" s="2">
        <f>(Table2[[#This Row],[Current Month High]]/Table2[[#This Row],[Close Price]])-1</f>
        <v>7.9348010640103439E-3</v>
      </c>
      <c r="AI173">
        <v>4.3590469183315497</v>
      </c>
      <c r="AJ173">
        <v>89.309362075985106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0.03</v>
      </c>
      <c r="AM173" t="s">
        <v>10189</v>
      </c>
      <c r="AN173">
        <v>4.62</v>
      </c>
      <c r="AO173" t="s">
        <v>10189</v>
      </c>
      <c r="AP173">
        <v>0.10435358503139</v>
      </c>
      <c r="AQ173">
        <f>(Table2[[#This Row],[Sharpe Ratio]]-AVERAGE(Table2[Sharpe Ratio]))/_xlfn.STDEV.P(Table2[Sharpe Ratio])</f>
        <v>0.58937970753689584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1.8867381693357654</v>
      </c>
      <c r="AS173">
        <f>_xlfn.RANK.AVG(Table2[[#This Row],[1Y Return vs Nifty Z-Score]],Table2[1Y Return vs Nifty Z-Score])</f>
        <v>285</v>
      </c>
      <c r="AT173">
        <f>_xlfn.RANK.AVG(Table2[[#This Row],[6M Return vs Nifty Z-Score]],Table2[6M Return vs Nifty Z-Score])</f>
        <v>141</v>
      </c>
      <c r="AU173">
        <f>_xlfn.RANK.AVG(Table2[[#This Row],[Sharpe Ratio Z-Score]],Table2[Sharpe Ratio Z-Score])</f>
        <v>197</v>
      </c>
      <c r="AV173">
        <f>(Table2[[#This Row],[Rank 1Y]]+Table2[[#This Row],[Rank 6M]]+Table2[[#This Row],[Rank Sharpe]])/3</f>
        <v>207.66666666666666</v>
      </c>
    </row>
    <row r="174" spans="1:48" x14ac:dyDescent="0.3">
      <c r="A174" t="s">
        <v>996</v>
      </c>
      <c r="B174" t="s">
        <v>997</v>
      </c>
      <c r="C174" t="s">
        <v>10156</v>
      </c>
      <c r="D174" t="s">
        <v>72</v>
      </c>
      <c r="E174">
        <v>13605</v>
      </c>
      <c r="F174">
        <v>90.7</v>
      </c>
      <c r="G174">
        <v>141.97292955712399</v>
      </c>
      <c r="H174">
        <f>(Table2[[#This Row],[1Y Return vs Nifty]]-AVERAGE(Table2[1Y Return vs Nifty]))/_xlfn.STDEV.P(Table2[1Y Return vs Nifty])</f>
        <v>1.274707592381773</v>
      </c>
      <c r="I174">
        <v>13.7789480982158</v>
      </c>
      <c r="J174">
        <f>(Table2[[#This Row],[1M Return vs Nifty]]-AVERAGE(Table2[1M Return vs Nifty]))/_xlfn.STDEV.P(Table2[1M Return vs Nifty])</f>
        <v>1.3292110216859676</v>
      </c>
      <c r="K174">
        <v>18.417727130489599</v>
      </c>
      <c r="L174">
        <f>(Table2[[#This Row],[6M Return vs Nifty]]-AVERAGE(Table2[6M Return vs Nifty]))/_xlfn.STDEV.P(Table2[6M Return vs Nifty])</f>
        <v>0.37576064332425518</v>
      </c>
      <c r="M174">
        <v>7.7404556998856</v>
      </c>
      <c r="N174">
        <f>(Table2[[#This Row],[1W Return vs Nifty]]-AVERAGE(Table2[1W Return vs Nifty]))/_xlfn.STDEV.P(Table2[1W Return vs Nifty])</f>
        <v>2.3756875341494679</v>
      </c>
      <c r="O174">
        <v>84.69</v>
      </c>
      <c r="P174">
        <v>79.885669420427405</v>
      </c>
      <c r="Q174">
        <v>69.067202639548796</v>
      </c>
      <c r="R174">
        <v>63.749916566754699</v>
      </c>
      <c r="S174" s="2">
        <f>(Table2[[#This Row],[Close Price]]-Table2[[#This Row],[20D EMA]])/Table2[[#This Row],[20D EMA]]</f>
        <v>7.0964694769158163E-2</v>
      </c>
      <c r="T174" s="2">
        <f>(Table2[[#This Row],[Close Price]]-Table2[[#This Row],[50D EMA]])/Table2[[#This Row],[50D EMA]]</f>
        <v>0.13537259758891482</v>
      </c>
      <c r="U174" s="2">
        <f>(Table2[[#This Row],[Close Price]]-Table2[[#This Row],[200D EMA]])/Table2[[#This Row],[200D EMA]]</f>
        <v>0.31321374738961816</v>
      </c>
      <c r="V174">
        <v>2.3582037129546798</v>
      </c>
      <c r="W174">
        <v>88.51</v>
      </c>
      <c r="X174">
        <v>91.86</v>
      </c>
      <c r="Y174">
        <v>86.5</v>
      </c>
      <c r="Z174">
        <v>98.5</v>
      </c>
      <c r="AA174">
        <v>76.959999999999994</v>
      </c>
      <c r="AB174">
        <v>98.5</v>
      </c>
      <c r="AC174" s="2">
        <f>(Table2[[#This Row],[Close Price]]/Table2[[#This Row],[Day Low]])-1</f>
        <v>2.4742966896395879E-2</v>
      </c>
      <c r="AD174" s="2">
        <f>(Table2[[#This Row],[Day High]]/Table2[[#This Row],[Close Price]])-1</f>
        <v>1.2789415656008885E-2</v>
      </c>
      <c r="AE174" s="2">
        <f>(Table2[[#This Row],[Close Price]]/Table2[[#This Row],[Current Week Low]])-1</f>
        <v>4.8554913294797775E-2</v>
      </c>
      <c r="AF174" s="2">
        <f>(Table2[[#This Row],[Current Week High]]/Table2[[#This Row],[Close Price]])-1</f>
        <v>8.5997794928335036E-2</v>
      </c>
      <c r="AG174" s="2">
        <f>(Table2[[#This Row],[Close Price]]/Table2[[#This Row],[Current Month Low]])-1</f>
        <v>0.17853430353430366</v>
      </c>
      <c r="AH174" s="2">
        <f>(Table2[[#This Row],[Current Month High]]/Table2[[#This Row],[Close Price]])-1</f>
        <v>8.5997794928335036E-2</v>
      </c>
      <c r="AI174">
        <v>12.348401323042999</v>
      </c>
      <c r="AJ174">
        <v>176.52439024390199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0.09</v>
      </c>
      <c r="AM174" t="s">
        <v>10189</v>
      </c>
      <c r="AN174">
        <v>15.88</v>
      </c>
      <c r="AO174" t="s">
        <v>10189</v>
      </c>
      <c r="AP174">
        <v>5.2916892234955E-2</v>
      </c>
      <c r="AQ174">
        <f>(Table2[[#This Row],[Sharpe Ratio]]-AVERAGE(Table2[Sharpe Ratio]))/_xlfn.STDEV.P(Table2[Sharpe Ratio])</f>
        <v>7.6620273903846132E-5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5.3554434118153669</v>
      </c>
      <c r="AS174">
        <f>_xlfn.RANK.AVG(Table2[[#This Row],[1Y Return vs Nifty Z-Score]],Table2[1Y Return vs Nifty Z-Score])</f>
        <v>69</v>
      </c>
      <c r="AT174">
        <f>_xlfn.RANK.AVG(Table2[[#This Row],[6M Return vs Nifty Z-Score]],Table2[6M Return vs Nifty Z-Score])</f>
        <v>216</v>
      </c>
      <c r="AU174">
        <f>_xlfn.RANK.AVG(Table2[[#This Row],[Sharpe Ratio Z-Score]],Table2[Sharpe Ratio Z-Score])</f>
        <v>340</v>
      </c>
      <c r="AV174">
        <f>(Table2[[#This Row],[Rank 1Y]]+Table2[[#This Row],[Rank 6M]]+Table2[[#This Row],[Rank Sharpe]])/3</f>
        <v>208.33333333333334</v>
      </c>
    </row>
    <row r="175" spans="1:48" x14ac:dyDescent="0.3">
      <c r="A175" t="s">
        <v>341</v>
      </c>
      <c r="B175" t="s">
        <v>342</v>
      </c>
      <c r="C175" t="s">
        <v>10154</v>
      </c>
      <c r="D175" t="s">
        <v>343</v>
      </c>
      <c r="E175">
        <v>72675.247998749997</v>
      </c>
      <c r="F175">
        <v>5721.25</v>
      </c>
      <c r="G175">
        <v>38.8037864153507</v>
      </c>
      <c r="H175">
        <f>(Table2[[#This Row],[1Y Return vs Nifty]]-AVERAGE(Table2[1Y Return vs Nifty]))/_xlfn.STDEV.P(Table2[1Y Return vs Nifty])</f>
        <v>-4.7324341896745788E-2</v>
      </c>
      <c r="I175">
        <v>-9.9888450114266991</v>
      </c>
      <c r="J175">
        <f>(Table2[[#This Row],[1M Return vs Nifty]]-AVERAGE(Table2[1M Return vs Nifty]))/_xlfn.STDEV.P(Table2[1M Return vs Nifty])</f>
        <v>-0.90012341776999816</v>
      </c>
      <c r="K175">
        <v>30.227217298774899</v>
      </c>
      <c r="L175">
        <f>(Table2[[#This Row],[6M Return vs Nifty]]-AVERAGE(Table2[6M Return vs Nifty]))/_xlfn.STDEV.P(Table2[6M Return vs Nifty])</f>
        <v>0.75840668285801482</v>
      </c>
      <c r="M175">
        <v>-4.6477393494160797</v>
      </c>
      <c r="N175">
        <f>(Table2[[#This Row],[1W Return vs Nifty]]-AVERAGE(Table2[1W Return vs Nifty]))/_xlfn.STDEV.P(Table2[1W Return vs Nifty])</f>
        <v>-0.83106611445275624</v>
      </c>
      <c r="O175">
        <v>5869.9</v>
      </c>
      <c r="P175">
        <v>5630.1995249299698</v>
      </c>
      <c r="Q175">
        <v>4702.89493901486</v>
      </c>
      <c r="R175">
        <v>35.649584586494903</v>
      </c>
      <c r="S175" s="2">
        <f>(Table2[[#This Row],[Close Price]]-Table2[[#This Row],[20D EMA]])/Table2[[#This Row],[20D EMA]]</f>
        <v>-2.5324111143290286E-2</v>
      </c>
      <c r="T175" s="2">
        <f>(Table2[[#This Row],[Close Price]]-Table2[[#This Row],[50D EMA]])/Table2[[#This Row],[50D EMA]]</f>
        <v>1.617180255635127E-2</v>
      </c>
      <c r="U175" s="2">
        <f>(Table2[[#This Row],[Close Price]]-Table2[[#This Row],[200D EMA]])/Table2[[#This Row],[200D EMA]]</f>
        <v>0.21653791424021479</v>
      </c>
      <c r="V175">
        <v>0.54971535780810499</v>
      </c>
      <c r="W175">
        <v>5705.8</v>
      </c>
      <c r="X175">
        <v>5889.4</v>
      </c>
      <c r="Y175">
        <v>5610</v>
      </c>
      <c r="Z175">
        <v>5940</v>
      </c>
      <c r="AA175">
        <v>5610</v>
      </c>
      <c r="AB175">
        <v>6320.35</v>
      </c>
      <c r="AC175" s="2">
        <f>(Table2[[#This Row],[Close Price]]/Table2[[#This Row],[Day Low]])-1</f>
        <v>2.7077710399943111E-3</v>
      </c>
      <c r="AD175" s="2">
        <f>(Table2[[#This Row],[Day High]]/Table2[[#This Row],[Close Price]])-1</f>
        <v>2.939043041293421E-2</v>
      </c>
      <c r="AE175" s="2">
        <f>(Table2[[#This Row],[Close Price]]/Table2[[#This Row],[Current Week Low]])-1</f>
        <v>1.9830659536541839E-2</v>
      </c>
      <c r="AF175" s="2">
        <f>(Table2[[#This Row],[Current Week High]]/Table2[[#This Row],[Close Price]])-1</f>
        <v>3.8234651518461948E-2</v>
      </c>
      <c r="AG175" s="2">
        <f>(Table2[[#This Row],[Close Price]]/Table2[[#This Row],[Current Month Low]])-1</f>
        <v>1.9830659536541839E-2</v>
      </c>
      <c r="AH175" s="2">
        <f>(Table2[[#This Row],[Current Month High]]/Table2[[#This Row],[Close Price]])-1</f>
        <v>0.10471487874153373</v>
      </c>
      <c r="AI175">
        <v>12.9123880270919</v>
      </c>
      <c r="AJ175">
        <v>79.786314714431597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0.04</v>
      </c>
      <c r="AM175" t="s">
        <v>10189</v>
      </c>
      <c r="AN175">
        <v>-4.1100000000000003</v>
      </c>
      <c r="AO175" t="s">
        <v>10190</v>
      </c>
      <c r="AP175">
        <v>0.104934938137055</v>
      </c>
      <c r="AQ175">
        <f>(Table2[[#This Row],[Sharpe Ratio]]-AVERAGE(Table2[Sharpe Ratio]))/_xlfn.STDEV.P(Table2[Sharpe Ratio])</f>
        <v>0.59604018979834583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-0.42406700146313958</v>
      </c>
      <c r="AS175">
        <f>_xlfn.RANK.AVG(Table2[[#This Row],[1Y Return vs Nifty Z-Score]],Table2[1Y Return vs Nifty Z-Score])</f>
        <v>299</v>
      </c>
      <c r="AT175">
        <f>_xlfn.RANK.AVG(Table2[[#This Row],[6M Return vs Nifty Z-Score]],Table2[6M Return vs Nifty Z-Score])</f>
        <v>131</v>
      </c>
      <c r="AU175">
        <f>_xlfn.RANK.AVG(Table2[[#This Row],[Sharpe Ratio Z-Score]],Table2[Sharpe Ratio Z-Score])</f>
        <v>196</v>
      </c>
      <c r="AV175">
        <f>(Table2[[#This Row],[Rank 1Y]]+Table2[[#This Row],[Rank 6M]]+Table2[[#This Row],[Rank Sharpe]])/3</f>
        <v>208.66666666666666</v>
      </c>
    </row>
    <row r="176" spans="1:48" x14ac:dyDescent="0.3">
      <c r="A176" t="s">
        <v>990</v>
      </c>
      <c r="B176" t="s">
        <v>991</v>
      </c>
      <c r="C176" t="s">
        <v>10144</v>
      </c>
      <c r="D176" t="s">
        <v>21</v>
      </c>
      <c r="E176">
        <v>13736.3620316</v>
      </c>
      <c r="F176">
        <v>2437</v>
      </c>
      <c r="G176">
        <v>142.105841408896</v>
      </c>
      <c r="H176">
        <f>(Table2[[#This Row],[1Y Return vs Nifty]]-AVERAGE(Table2[1Y Return vs Nifty]))/_xlfn.STDEV.P(Table2[1Y Return vs Nifty])</f>
        <v>1.2764107538808003</v>
      </c>
      <c r="I176">
        <v>-10.932137197687201</v>
      </c>
      <c r="J176">
        <f>(Table2[[#This Row],[1M Return vs Nifty]]-AVERAGE(Table2[1M Return vs Nifty]))/_xlfn.STDEV.P(Table2[1M Return vs Nifty])</f>
        <v>-0.98860086906719513</v>
      </c>
      <c r="K176">
        <v>59.648312286283897</v>
      </c>
      <c r="L176">
        <f>(Table2[[#This Row],[6M Return vs Nifty]]-AVERAGE(Table2[6M Return vs Nifty]))/_xlfn.STDEV.P(Table2[6M Return vs Nifty])</f>
        <v>1.7116963943774981</v>
      </c>
      <c r="M176">
        <v>-7.2889575861081397</v>
      </c>
      <c r="N176">
        <f>(Table2[[#This Row],[1W Return vs Nifty]]-AVERAGE(Table2[1W Return vs Nifty]))/_xlfn.STDEV.P(Table2[1W Return vs Nifty])</f>
        <v>-1.514760242900018</v>
      </c>
      <c r="O176">
        <v>2523.4699999999998</v>
      </c>
      <c r="P176">
        <v>2361.34991660372</v>
      </c>
      <c r="Q176">
        <v>1642.6233522381301</v>
      </c>
      <c r="R176">
        <v>36.020826542761398</v>
      </c>
      <c r="S176" s="2">
        <f>(Table2[[#This Row],[Close Price]]-Table2[[#This Row],[20D EMA]])/Table2[[#This Row],[20D EMA]]</f>
        <v>-3.4266307901421378E-2</v>
      </c>
      <c r="T176" s="2">
        <f>(Table2[[#This Row],[Close Price]]-Table2[[#This Row],[50D EMA]])/Table2[[#This Row],[50D EMA]]</f>
        <v>3.2036795082486524E-2</v>
      </c>
      <c r="U176" s="2">
        <f>(Table2[[#This Row],[Close Price]]-Table2[[#This Row],[200D EMA]])/Table2[[#This Row],[200D EMA]]</f>
        <v>0.48360243185359852</v>
      </c>
      <c r="V176">
        <v>0.77229729777397704</v>
      </c>
      <c r="W176">
        <v>2382.0500000000002</v>
      </c>
      <c r="X176">
        <v>2429.9499999999998</v>
      </c>
      <c r="Y176">
        <v>2391</v>
      </c>
      <c r="Z176">
        <v>2550</v>
      </c>
      <c r="AA176">
        <v>2391</v>
      </c>
      <c r="AB176">
        <v>2771.95</v>
      </c>
      <c r="AC176" s="2">
        <f>(Table2[[#This Row],[Close Price]]/Table2[[#This Row],[Day Low]])-1</f>
        <v>2.3068365483511988E-2</v>
      </c>
      <c r="AD176" s="2">
        <f>(Table2[[#This Row],[Day High]]/Table2[[#This Row],[Close Price]])-1</f>
        <v>-2.892901107919621E-3</v>
      </c>
      <c r="AE176" s="2">
        <f>(Table2[[#This Row],[Close Price]]/Table2[[#This Row],[Current Week Low]])-1</f>
        <v>1.9238812212463374E-2</v>
      </c>
      <c r="AF176" s="2">
        <f>(Table2[[#This Row],[Current Week High]]/Table2[[#This Row],[Close Price]])-1</f>
        <v>4.6368485843249818E-2</v>
      </c>
      <c r="AG176" s="2">
        <f>(Table2[[#This Row],[Close Price]]/Table2[[#This Row],[Current Month Low]])-1</f>
        <v>1.9238812212463374E-2</v>
      </c>
      <c r="AH176" s="2">
        <f>(Table2[[#This Row],[Current Month High]]/Table2[[#This Row],[Close Price]])-1</f>
        <v>0.13744357816988084</v>
      </c>
      <c r="AI176">
        <v>13.744357816988</v>
      </c>
      <c r="AJ176">
        <v>229.94855131329501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0.3</v>
      </c>
      <c r="AM176" t="s">
        <v>10189</v>
      </c>
      <c r="AN176">
        <v>-8.51</v>
      </c>
      <c r="AO176" t="s">
        <v>10190</v>
      </c>
      <c r="AQ176">
        <f>(Table2[[#This Row],[Sharpe Ratio]]-AVERAGE(Table2[Sharpe Ratio]))/_xlfn.STDEV.P(Table2[Sharpe Ratio])</f>
        <v>-0.60618490757812304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-0.12143887128703779</v>
      </c>
      <c r="AS176">
        <f>_xlfn.RANK.AVG(Table2[[#This Row],[1Y Return vs Nifty Z-Score]],Table2[1Y Return vs Nifty Z-Score])</f>
        <v>67</v>
      </c>
      <c r="AT176">
        <f>_xlfn.RANK.AVG(Table2[[#This Row],[6M Return vs Nifty Z-Score]],Table2[6M Return vs Nifty Z-Score])</f>
        <v>42</v>
      </c>
      <c r="AU176">
        <f>_xlfn.RANK.AVG(Table2[[#This Row],[Sharpe Ratio Z-Score]],Table2[Sharpe Ratio Z-Score])</f>
        <v>518.5</v>
      </c>
      <c r="AV176">
        <f>(Table2[[#This Row],[Rank 1Y]]+Table2[[#This Row],[Rank 6M]]+Table2[[#This Row],[Rank Sharpe]])/3</f>
        <v>209.16666666666666</v>
      </c>
    </row>
    <row r="177" spans="1:48" x14ac:dyDescent="0.3">
      <c r="A177" t="s">
        <v>604</v>
      </c>
      <c r="B177" t="s">
        <v>605</v>
      </c>
      <c r="C177" t="s">
        <v>10152</v>
      </c>
      <c r="D177" t="s">
        <v>606</v>
      </c>
      <c r="E177">
        <v>30964.1091204</v>
      </c>
      <c r="F177">
        <v>320.2</v>
      </c>
      <c r="G177">
        <v>141.36586737167599</v>
      </c>
      <c r="H177">
        <f>(Table2[[#This Row],[1Y Return vs Nifty]]-AVERAGE(Table2[1Y Return vs Nifty]))/_xlfn.STDEV.P(Table2[1Y Return vs Nifty])</f>
        <v>1.2669285649437696</v>
      </c>
      <c r="I177">
        <v>-7.5772182857218304</v>
      </c>
      <c r="J177">
        <f>(Table2[[#This Row],[1M Return vs Nifty]]-AVERAGE(Table2[1M Return vs Nifty]))/_xlfn.STDEV.P(Table2[1M Return vs Nifty])</f>
        <v>-0.67392141029185593</v>
      </c>
      <c r="K177">
        <v>10.5321275797575</v>
      </c>
      <c r="L177">
        <f>(Table2[[#This Row],[6M Return vs Nifty]]-AVERAGE(Table2[6M Return vs Nifty]))/_xlfn.STDEV.P(Table2[6M Return vs Nifty])</f>
        <v>0.12025482601639866</v>
      </c>
      <c r="M177">
        <v>-4.4400581872697797</v>
      </c>
      <c r="N177">
        <f>(Table2[[#This Row],[1W Return vs Nifty]]-AVERAGE(Table2[1W Return vs Nifty]))/_xlfn.STDEV.P(Table2[1W Return vs Nifty])</f>
        <v>-0.77730668284805782</v>
      </c>
      <c r="O177">
        <v>331.58</v>
      </c>
      <c r="P177">
        <v>335.80693769482099</v>
      </c>
      <c r="Q177">
        <v>279.33665879444197</v>
      </c>
      <c r="R177">
        <v>35.040535645107902</v>
      </c>
      <c r="S177" s="2">
        <f>(Table2[[#This Row],[Close Price]]-Table2[[#This Row],[20D EMA]])/Table2[[#This Row],[20D EMA]]</f>
        <v>-3.432052596658422E-2</v>
      </c>
      <c r="T177" s="2">
        <f>(Table2[[#This Row],[Close Price]]-Table2[[#This Row],[50D EMA]])/Table2[[#This Row],[50D EMA]]</f>
        <v>-4.647592393997671E-2</v>
      </c>
      <c r="U177" s="2">
        <f>(Table2[[#This Row],[Close Price]]-Table2[[#This Row],[200D EMA]])/Table2[[#This Row],[200D EMA]]</f>
        <v>0.14628706945202097</v>
      </c>
      <c r="V177">
        <v>0.667579666093577</v>
      </c>
      <c r="W177">
        <v>312.14999999999998</v>
      </c>
      <c r="X177">
        <v>317.89999999999998</v>
      </c>
      <c r="Y177">
        <v>317.95</v>
      </c>
      <c r="Z177">
        <v>336.45</v>
      </c>
      <c r="AA177">
        <v>315.60000000000002</v>
      </c>
      <c r="AB177">
        <v>348.8</v>
      </c>
      <c r="AC177" s="2">
        <f>(Table2[[#This Row],[Close Price]]/Table2[[#This Row],[Day Low]])-1</f>
        <v>2.5788883549575647E-2</v>
      </c>
      <c r="AD177" s="2">
        <f>(Table2[[#This Row],[Day High]]/Table2[[#This Row],[Close Price]])-1</f>
        <v>-7.1830106183635722E-3</v>
      </c>
      <c r="AE177" s="2">
        <f>(Table2[[#This Row],[Close Price]]/Table2[[#This Row],[Current Week Low]])-1</f>
        <v>7.0765843686113605E-3</v>
      </c>
      <c r="AF177" s="2">
        <f>(Table2[[#This Row],[Current Week High]]/Table2[[#This Row],[Close Price]])-1</f>
        <v>5.074953154278572E-2</v>
      </c>
      <c r="AG177" s="2">
        <f>(Table2[[#This Row],[Close Price]]/Table2[[#This Row],[Current Month Low]])-1</f>
        <v>1.457541191381484E-2</v>
      </c>
      <c r="AH177" s="2">
        <f>(Table2[[#This Row],[Current Month High]]/Table2[[#This Row],[Close Price]])-1</f>
        <v>8.9319175515303106E-2</v>
      </c>
      <c r="AI177">
        <v>29.856339787632699</v>
      </c>
      <c r="AJ177">
        <v>171.701315231226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-0.21</v>
      </c>
      <c r="AM177" t="s">
        <v>10190</v>
      </c>
      <c r="AN177">
        <v>-0.62</v>
      </c>
      <c r="AO177" t="s">
        <v>10190</v>
      </c>
      <c r="AP177">
        <v>7.0946468577987004E-2</v>
      </c>
      <c r="AQ177">
        <f>(Table2[[#This Row],[Sharpe Ratio]]-AVERAGE(Table2[Sharpe Ratio]))/_xlfn.STDEV.P(Table2[Sharpe Ratio])</f>
        <v>0.20663898700773398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71</v>
      </c>
      <c r="AT177">
        <f>_xlfn.RANK.AVG(Table2[[#This Row],[6M Return vs Nifty Z-Score]],Table2[6M Return vs Nifty Z-Score])</f>
        <v>287</v>
      </c>
      <c r="AU177">
        <f>_xlfn.RANK.AVG(Table2[[#This Row],[Sharpe Ratio Z-Score]],Table2[Sharpe Ratio Z-Score])</f>
        <v>274</v>
      </c>
      <c r="AV177">
        <f>(Table2[[#This Row],[Rank 1Y]]+Table2[[#This Row],[Rank 6M]]+Table2[[#This Row],[Rank Sharpe]])/3</f>
        <v>210.66666666666666</v>
      </c>
    </row>
    <row r="178" spans="1:48" x14ac:dyDescent="0.3">
      <c r="A178" t="s">
        <v>864</v>
      </c>
      <c r="B178" t="s">
        <v>865</v>
      </c>
      <c r="C178" t="s">
        <v>10148</v>
      </c>
      <c r="D178" t="s">
        <v>643</v>
      </c>
      <c r="E178">
        <v>17594.904166140001</v>
      </c>
      <c r="F178">
        <v>732.2</v>
      </c>
      <c r="G178">
        <v>53.377680106594802</v>
      </c>
      <c r="H178">
        <f>(Table2[[#This Row],[1Y Return vs Nifty]]-AVERAGE(Table2[1Y Return vs Nifty]))/_xlfn.STDEV.P(Table2[1Y Return vs Nifty])</f>
        <v>0.13942871507231666</v>
      </c>
      <c r="I178">
        <v>-1.55512175620242</v>
      </c>
      <c r="J178">
        <f>(Table2[[#This Row],[1M Return vs Nifty]]-AVERAGE(Table2[1M Return vs Nifty]))/_xlfn.STDEV.P(Table2[1M Return vs Nifty])</f>
        <v>-0.10907017950849413</v>
      </c>
      <c r="K178">
        <v>25.170818958264299</v>
      </c>
      <c r="L178">
        <f>(Table2[[#This Row],[6M Return vs Nifty]]-AVERAGE(Table2[6M Return vs Nifty]))/_xlfn.STDEV.P(Table2[6M Return vs Nifty])</f>
        <v>0.59457143072346952</v>
      </c>
      <c r="M178">
        <v>-0.69183240006145996</v>
      </c>
      <c r="N178">
        <f>(Table2[[#This Row],[1W Return vs Nifty]]-AVERAGE(Table2[1W Return vs Nifty]))/_xlfn.STDEV.P(Table2[1W Return vs Nifty])</f>
        <v>0.19294254805929451</v>
      </c>
      <c r="O178">
        <v>727.25</v>
      </c>
      <c r="P178">
        <v>707.68497361485095</v>
      </c>
      <c r="Q178">
        <v>626.66082551850195</v>
      </c>
      <c r="R178">
        <v>49.095171831856398</v>
      </c>
      <c r="S178" s="2">
        <f>(Table2[[#This Row],[Close Price]]-Table2[[#This Row],[20D EMA]])/Table2[[#This Row],[20D EMA]]</f>
        <v>6.8064627019594984E-3</v>
      </c>
      <c r="T178" s="2">
        <f>(Table2[[#This Row],[Close Price]]-Table2[[#This Row],[50D EMA]])/Table2[[#This Row],[50D EMA]]</f>
        <v>3.4641157152067933E-2</v>
      </c>
      <c r="U178" s="2">
        <f>(Table2[[#This Row],[Close Price]]-Table2[[#This Row],[200D EMA]])/Table2[[#This Row],[200D EMA]]</f>
        <v>0.16841514609465896</v>
      </c>
      <c r="V178">
        <v>2.5477153171143598</v>
      </c>
      <c r="W178">
        <v>720.05</v>
      </c>
      <c r="X178">
        <v>752.05</v>
      </c>
      <c r="Y178">
        <v>717.1</v>
      </c>
      <c r="Z178">
        <v>786.5</v>
      </c>
      <c r="AA178">
        <v>686.05</v>
      </c>
      <c r="AB178">
        <v>796.9</v>
      </c>
      <c r="AC178" s="2">
        <f>(Table2[[#This Row],[Close Price]]/Table2[[#This Row],[Day Low]])-1</f>
        <v>1.687382820637473E-2</v>
      </c>
      <c r="AD178" s="2">
        <f>(Table2[[#This Row],[Day High]]/Table2[[#This Row],[Close Price]])-1</f>
        <v>2.7110079213329641E-2</v>
      </c>
      <c r="AE178" s="2">
        <f>(Table2[[#This Row],[Close Price]]/Table2[[#This Row],[Current Week Low]])-1</f>
        <v>2.1057035280992897E-2</v>
      </c>
      <c r="AF178" s="2">
        <f>(Table2[[#This Row],[Current Week High]]/Table2[[#This Row],[Close Price]])-1</f>
        <v>7.4160065555858967E-2</v>
      </c>
      <c r="AG178" s="2">
        <f>(Table2[[#This Row],[Close Price]]/Table2[[#This Row],[Current Month Low]])-1</f>
        <v>6.7269149478901058E-2</v>
      </c>
      <c r="AH178" s="2">
        <f>(Table2[[#This Row],[Current Month High]]/Table2[[#This Row],[Close Price]])-1</f>
        <v>8.8363835017754688E-2</v>
      </c>
      <c r="AI178">
        <v>12.8038787216607</v>
      </c>
      <c r="AJ178">
        <v>79.658937553674306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-0.02</v>
      </c>
      <c r="AM178" t="s">
        <v>10190</v>
      </c>
      <c r="AN178">
        <v>5.85</v>
      </c>
      <c r="AO178" t="s">
        <v>10189</v>
      </c>
      <c r="AP178">
        <v>9.3024714453761995E-2</v>
      </c>
      <c r="AQ178">
        <f>(Table2[[#This Row],[Sharpe Ratio]]-AVERAGE(Table2[Sharpe Ratio]))/_xlfn.STDEV.P(Table2[Sharpe Ratio])</f>
        <v>0.45958640155938218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1.2774589159059688</v>
      </c>
      <c r="AS178">
        <f>_xlfn.RANK.AVG(Table2[[#This Row],[1Y Return vs Nifty Z-Score]],Table2[1Y Return vs Nifty Z-Score])</f>
        <v>241</v>
      </c>
      <c r="AT178">
        <f>_xlfn.RANK.AVG(Table2[[#This Row],[6M Return vs Nifty Z-Score]],Table2[6M Return vs Nifty Z-Score])</f>
        <v>169</v>
      </c>
      <c r="AU178">
        <f>_xlfn.RANK.AVG(Table2[[#This Row],[Sharpe Ratio Z-Score]],Table2[Sharpe Ratio Z-Score])</f>
        <v>225</v>
      </c>
      <c r="AV178">
        <f>(Table2[[#This Row],[Rank 1Y]]+Table2[[#This Row],[Rank 6M]]+Table2[[#This Row],[Rank Sharpe]])/3</f>
        <v>211.66666666666666</v>
      </c>
    </row>
    <row r="179" spans="1:48" x14ac:dyDescent="0.3">
      <c r="A179" t="s">
        <v>1035</v>
      </c>
      <c r="B179" t="s">
        <v>1036</v>
      </c>
      <c r="C179" t="s">
        <v>10159</v>
      </c>
      <c r="D179" t="s">
        <v>363</v>
      </c>
      <c r="E179">
        <v>12386.5012212</v>
      </c>
      <c r="F179">
        <v>224.52</v>
      </c>
      <c r="G179">
        <v>73.640473065486205</v>
      </c>
      <c r="H179">
        <f>(Table2[[#This Row],[1Y Return vs Nifty]]-AVERAGE(Table2[1Y Return vs Nifty]))/_xlfn.STDEV.P(Table2[1Y Return vs Nifty])</f>
        <v>0.39908056981842671</v>
      </c>
      <c r="I179">
        <v>32.074034530486202</v>
      </c>
      <c r="J179">
        <f>(Table2[[#This Row],[1M Return vs Nifty]]-AVERAGE(Table2[1M Return vs Nifty]))/_xlfn.STDEV.P(Table2[1M Return vs Nifty])</f>
        <v>3.0452250440285518</v>
      </c>
      <c r="K179">
        <v>15.017155960364001</v>
      </c>
      <c r="L179">
        <f>(Table2[[#This Row],[6M Return vs Nifty]]-AVERAGE(Table2[6M Return vs Nifty]))/_xlfn.STDEV.P(Table2[6M Return vs Nifty])</f>
        <v>0.26557679356792185</v>
      </c>
      <c r="M179">
        <v>2.2806104505349301</v>
      </c>
      <c r="N179">
        <f>(Table2[[#This Row],[1W Return vs Nifty]]-AVERAGE(Table2[1W Return vs Nifty]))/_xlfn.STDEV.P(Table2[1W Return vs Nifty])</f>
        <v>0.96237602230451003</v>
      </c>
      <c r="O179">
        <v>209.31</v>
      </c>
      <c r="P179">
        <v>186.25840852938899</v>
      </c>
      <c r="Q179">
        <v>155.05082724115701</v>
      </c>
      <c r="R179">
        <v>60.565180870610398</v>
      </c>
      <c r="S179" s="2">
        <f>(Table2[[#This Row],[Close Price]]-Table2[[#This Row],[20D EMA]])/Table2[[#This Row],[20D EMA]]</f>
        <v>7.2667335531030566E-2</v>
      </c>
      <c r="T179" s="2">
        <f>(Table2[[#This Row],[Close Price]]-Table2[[#This Row],[50D EMA]])/Table2[[#This Row],[50D EMA]]</f>
        <v>0.20542208951910956</v>
      </c>
      <c r="U179" s="2">
        <f>(Table2[[#This Row],[Close Price]]-Table2[[#This Row],[200D EMA]])/Table2[[#This Row],[200D EMA]]</f>
        <v>0.44804129068460052</v>
      </c>
      <c r="V179">
        <v>1.7492666945300901</v>
      </c>
      <c r="W179">
        <v>218.35</v>
      </c>
      <c r="X179">
        <v>224.98</v>
      </c>
      <c r="Y179">
        <v>221.58</v>
      </c>
      <c r="Z179">
        <v>242.2</v>
      </c>
      <c r="AA179">
        <v>192.1</v>
      </c>
      <c r="AB179">
        <v>244.9</v>
      </c>
      <c r="AC179" s="2">
        <f>(Table2[[#This Row],[Close Price]]/Table2[[#This Row],[Day Low]])-1</f>
        <v>2.8257384932447893E-2</v>
      </c>
      <c r="AD179" s="2">
        <f>(Table2[[#This Row],[Day High]]/Table2[[#This Row],[Close Price]])-1</f>
        <v>2.0488152503117529E-3</v>
      </c>
      <c r="AE179" s="2">
        <f>(Table2[[#This Row],[Close Price]]/Table2[[#This Row],[Current Week Low]])-1</f>
        <v>1.3268345518548497E-2</v>
      </c>
      <c r="AF179" s="2">
        <f>(Table2[[#This Row],[Current Week High]]/Table2[[#This Row],[Close Price]])-1</f>
        <v>7.8745768751113276E-2</v>
      </c>
      <c r="AG179" s="2">
        <f>(Table2[[#This Row],[Close Price]]/Table2[[#This Row],[Current Month Low]])-1</f>
        <v>0.1687662675689745</v>
      </c>
      <c r="AH179" s="2">
        <f>(Table2[[#This Row],[Current Month High]]/Table2[[#This Row],[Close Price]])-1</f>
        <v>9.0771423481204261E-2</v>
      </c>
      <c r="AI179">
        <v>9.0771423481204199</v>
      </c>
      <c r="AJ179">
        <v>113.320665083135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0.38</v>
      </c>
      <c r="AM179" t="s">
        <v>10189</v>
      </c>
      <c r="AN179">
        <v>13.97</v>
      </c>
      <c r="AO179" t="s">
        <v>10189</v>
      </c>
      <c r="AP179">
        <v>9.5699410186788E-2</v>
      </c>
      <c r="AQ179">
        <f>(Table2[[#This Row],[Sharpe Ratio]]-AVERAGE(Table2[Sharpe Ratio]))/_xlfn.STDEV.P(Table2[Sharpe Ratio])</f>
        <v>0.49023002126485871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5.1624884509842692</v>
      </c>
      <c r="AS179">
        <f>_xlfn.RANK.AVG(Table2[[#This Row],[1Y Return vs Nifty Z-Score]],Table2[1Y Return vs Nifty Z-Score])</f>
        <v>174</v>
      </c>
      <c r="AT179">
        <f>_xlfn.RANK.AVG(Table2[[#This Row],[6M Return vs Nifty Z-Score]],Table2[6M Return vs Nifty Z-Score])</f>
        <v>247</v>
      </c>
      <c r="AU179">
        <f>_xlfn.RANK.AVG(Table2[[#This Row],[Sharpe Ratio Z-Score]],Table2[Sharpe Ratio Z-Score])</f>
        <v>218</v>
      </c>
      <c r="AV179">
        <f>(Table2[[#This Row],[Rank 1Y]]+Table2[[#This Row],[Rank 6M]]+Table2[[#This Row],[Rank Sharpe]])/3</f>
        <v>213</v>
      </c>
    </row>
    <row r="180" spans="1:48" x14ac:dyDescent="0.3">
      <c r="A180" t="s">
        <v>922</v>
      </c>
      <c r="B180" t="s">
        <v>923</v>
      </c>
      <c r="C180" t="s">
        <v>10149</v>
      </c>
      <c r="D180" t="s">
        <v>661</v>
      </c>
      <c r="E180">
        <v>16026.72528452</v>
      </c>
      <c r="F180">
        <v>887.3</v>
      </c>
      <c r="G180">
        <v>55.966064171493798</v>
      </c>
      <c r="H180">
        <f>(Table2[[#This Row],[1Y Return vs Nifty]]-AVERAGE(Table2[1Y Return vs Nifty]))/_xlfn.STDEV.P(Table2[1Y Return vs Nifty])</f>
        <v>0.17259683383115679</v>
      </c>
      <c r="I180">
        <v>17.764889067228001</v>
      </c>
      <c r="J180">
        <f>(Table2[[#This Row],[1M Return vs Nifty]]-AVERAGE(Table2[1M Return vs Nifty]))/_xlfn.STDEV.P(Table2[1M Return vs Nifty])</f>
        <v>1.7030781045432468</v>
      </c>
      <c r="K180">
        <v>2.75098168489634</v>
      </c>
      <c r="L180">
        <f>(Table2[[#This Row],[6M Return vs Nifty]]-AVERAGE(Table2[6M Return vs Nifty]))/_xlfn.STDEV.P(Table2[6M Return vs Nifty])</f>
        <v>-0.13186652869702903</v>
      </c>
      <c r="M180">
        <v>-2.4971439316970501</v>
      </c>
      <c r="N180">
        <f>(Table2[[#This Row],[1W Return vs Nifty]]-AVERAGE(Table2[1W Return vs Nifty]))/_xlfn.STDEV.P(Table2[1W Return vs Nifty])</f>
        <v>-0.27437244963784246</v>
      </c>
      <c r="O180">
        <v>892.12</v>
      </c>
      <c r="P180">
        <v>828.89386705864399</v>
      </c>
      <c r="Q180">
        <v>717.22795334991895</v>
      </c>
      <c r="R180">
        <v>41.9154188824931</v>
      </c>
      <c r="S180" s="2">
        <f>(Table2[[#This Row],[Close Price]]-Table2[[#This Row],[20D EMA]])/Table2[[#This Row],[20D EMA]]</f>
        <v>-5.4028606017128304E-3</v>
      </c>
      <c r="T180" s="2">
        <f>(Table2[[#This Row],[Close Price]]-Table2[[#This Row],[50D EMA]])/Table2[[#This Row],[50D EMA]]</f>
        <v>7.0462739878402E-2</v>
      </c>
      <c r="U180" s="2">
        <f>(Table2[[#This Row],[Close Price]]-Table2[[#This Row],[200D EMA]])/Table2[[#This Row],[200D EMA]]</f>
        <v>0.23712411912521594</v>
      </c>
      <c r="V180">
        <v>0.999249487975024</v>
      </c>
      <c r="W180">
        <v>860.95</v>
      </c>
      <c r="X180">
        <v>885</v>
      </c>
      <c r="Y180">
        <v>885</v>
      </c>
      <c r="Z180">
        <v>925.5</v>
      </c>
      <c r="AA180">
        <v>881.65</v>
      </c>
      <c r="AB180">
        <v>998.45</v>
      </c>
      <c r="AC180" s="2">
        <f>(Table2[[#This Row],[Close Price]]/Table2[[#This Row],[Day Low]])-1</f>
        <v>3.0605726232649788E-2</v>
      </c>
      <c r="AD180" s="2">
        <f>(Table2[[#This Row],[Day High]]/Table2[[#This Row],[Close Price]])-1</f>
        <v>-2.5921334385212713E-3</v>
      </c>
      <c r="AE180" s="2">
        <f>(Table2[[#This Row],[Close Price]]/Table2[[#This Row],[Current Week Low]])-1</f>
        <v>2.5988700564971712E-3</v>
      </c>
      <c r="AF180" s="2">
        <f>(Table2[[#This Row],[Current Week High]]/Table2[[#This Row],[Close Price]])-1</f>
        <v>4.3051955370224437E-2</v>
      </c>
      <c r="AG180" s="2">
        <f>(Table2[[#This Row],[Close Price]]/Table2[[#This Row],[Current Month Low]])-1</f>
        <v>6.4084387228491302E-3</v>
      </c>
      <c r="AH180" s="2">
        <f>(Table2[[#This Row],[Current Month High]]/Table2[[#This Row],[Close Price]])-1</f>
        <v>0.12526766595289085</v>
      </c>
      <c r="AI180">
        <v>12.526766595289001</v>
      </c>
      <c r="AJ180">
        <v>86.251049538203105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</v>
      </c>
      <c r="AM180" t="s">
        <v>10191</v>
      </c>
      <c r="AN180">
        <v>-2.72</v>
      </c>
      <c r="AO180" t="s">
        <v>10190</v>
      </c>
      <c r="AP180">
        <v>0.18883143027188101</v>
      </c>
      <c r="AQ180">
        <f>(Table2[[#This Row],[Sharpe Ratio]]-AVERAGE(Table2[Sharpe Ratio]))/_xlfn.STDEV.P(Table2[Sharpe Ratio])</f>
        <v>1.5572307162043311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3.0266666762438632</v>
      </c>
      <c r="AS180">
        <f>_xlfn.RANK.AVG(Table2[[#This Row],[1Y Return vs Nifty Z-Score]],Table2[1Y Return vs Nifty Z-Score])</f>
        <v>231</v>
      </c>
      <c r="AT180">
        <f>_xlfn.RANK.AVG(Table2[[#This Row],[6M Return vs Nifty Z-Score]],Table2[6M Return vs Nifty Z-Score])</f>
        <v>364</v>
      </c>
      <c r="AU180">
        <f>_xlfn.RANK.AVG(Table2[[#This Row],[Sharpe Ratio Z-Score]],Table2[Sharpe Ratio Z-Score])</f>
        <v>45</v>
      </c>
      <c r="AV180">
        <f>(Table2[[#This Row],[Rank 1Y]]+Table2[[#This Row],[Rank 6M]]+Table2[[#This Row],[Rank Sharpe]])/3</f>
        <v>213.33333333333334</v>
      </c>
    </row>
    <row r="181" spans="1:48" x14ac:dyDescent="0.3">
      <c r="A181" t="s">
        <v>1025</v>
      </c>
      <c r="B181" t="s">
        <v>1026</v>
      </c>
      <c r="C181" t="s">
        <v>10151</v>
      </c>
      <c r="D181" t="s">
        <v>103</v>
      </c>
      <c r="E181">
        <v>12555.536571064</v>
      </c>
      <c r="F181">
        <v>18.32</v>
      </c>
      <c r="G181">
        <v>182.32046680211101</v>
      </c>
      <c r="H181">
        <f>(Table2[[#This Row],[1Y Return vs Nifty]]-AVERAGE(Table2[1Y Return vs Nifty]))/_xlfn.STDEV.P(Table2[1Y Return vs Nifty])</f>
        <v>1.7917297472916462</v>
      </c>
      <c r="I181">
        <v>-11.2771579749807</v>
      </c>
      <c r="J181">
        <f>(Table2[[#This Row],[1M Return vs Nifty]]-AVERAGE(Table2[1M Return vs Nifty]))/_xlfn.STDEV.P(Table2[1M Return vs Nifty])</f>
        <v>-1.0209625905614896</v>
      </c>
      <c r="K181">
        <v>-0.69675081249130699</v>
      </c>
      <c r="L181">
        <f>(Table2[[#This Row],[6M Return vs Nifty]]-AVERAGE(Table2[6M Return vs Nifty]))/_xlfn.STDEV.P(Table2[6M Return vs Nifty])</f>
        <v>-0.24357847956855203</v>
      </c>
      <c r="M181">
        <v>-3.8889011663451001</v>
      </c>
      <c r="N181">
        <f>(Table2[[#This Row],[1W Return vs Nifty]]-AVERAGE(Table2[1W Return vs Nifty]))/_xlfn.STDEV.P(Table2[1W Return vs Nifty])</f>
        <v>-0.63463660211643591</v>
      </c>
      <c r="O181">
        <v>18.95</v>
      </c>
      <c r="P181">
        <v>18.9047754015725</v>
      </c>
      <c r="Q181">
        <v>16.243389230662501</v>
      </c>
      <c r="R181">
        <v>35.018356154768497</v>
      </c>
      <c r="S181" s="2">
        <f>(Table2[[#This Row],[Close Price]]-Table2[[#This Row],[20D EMA]])/Table2[[#This Row],[20D EMA]]</f>
        <v>-3.324538258575193E-2</v>
      </c>
      <c r="T181" s="2">
        <f>(Table2[[#This Row],[Close Price]]-Table2[[#This Row],[50D EMA]])/Table2[[#This Row],[50D EMA]]</f>
        <v>-3.0932681777529E-2</v>
      </c>
      <c r="U181" s="2">
        <f>(Table2[[#This Row],[Close Price]]-Table2[[#This Row],[200D EMA]])/Table2[[#This Row],[200D EMA]]</f>
        <v>0.1278434407898999</v>
      </c>
      <c r="V181">
        <v>0.79715191625508597</v>
      </c>
      <c r="W181">
        <v>17.86</v>
      </c>
      <c r="X181">
        <v>18.3</v>
      </c>
      <c r="Y181">
        <v>17.95</v>
      </c>
      <c r="Z181">
        <v>18.91</v>
      </c>
      <c r="AA181">
        <v>17.95</v>
      </c>
      <c r="AB181">
        <v>20.29</v>
      </c>
      <c r="AC181" s="2">
        <f>(Table2[[#This Row],[Close Price]]/Table2[[#This Row],[Day Low]])-1</f>
        <v>2.5755879059350617E-2</v>
      </c>
      <c r="AD181" s="2">
        <f>(Table2[[#This Row],[Day High]]/Table2[[#This Row],[Close Price]])-1</f>
        <v>-1.0917030567685337E-3</v>
      </c>
      <c r="AE181" s="2">
        <f>(Table2[[#This Row],[Close Price]]/Table2[[#This Row],[Current Week Low]])-1</f>
        <v>2.0612813370473493E-2</v>
      </c>
      <c r="AF181" s="2">
        <f>(Table2[[#This Row],[Current Week High]]/Table2[[#This Row],[Close Price]])-1</f>
        <v>3.2205240174672412E-2</v>
      </c>
      <c r="AG181" s="2">
        <f>(Table2[[#This Row],[Close Price]]/Table2[[#This Row],[Current Month Low]])-1</f>
        <v>2.0612813370473493E-2</v>
      </c>
      <c r="AH181" s="2">
        <f>(Table2[[#This Row],[Current Month High]]/Table2[[#This Row],[Close Price]])-1</f>
        <v>0.10753275109170302</v>
      </c>
      <c r="AI181">
        <v>31.004366812227001</v>
      </c>
      <c r="AJ181">
        <v>210.508474576271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-0.1</v>
      </c>
      <c r="AM181" t="s">
        <v>10190</v>
      </c>
      <c r="AN181">
        <v>-7.85</v>
      </c>
      <c r="AO181" t="s">
        <v>10190</v>
      </c>
      <c r="AP181">
        <v>0.105143815857248</v>
      </c>
      <c r="AQ181">
        <f>(Table2[[#This Row],[Sharpe Ratio]]-AVERAGE(Table2[Sharpe Ratio]))/_xlfn.STDEV.P(Table2[Sharpe Ratio])</f>
        <v>0.59843327299786919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0.49098534804303762</v>
      </c>
      <c r="AS181">
        <f>_xlfn.RANK.AVG(Table2[[#This Row],[1Y Return vs Nifty Z-Score]],Table2[1Y Return vs Nifty Z-Score])</f>
        <v>39</v>
      </c>
      <c r="AT181">
        <f>_xlfn.RANK.AVG(Table2[[#This Row],[6M Return vs Nifty Z-Score]],Table2[6M Return vs Nifty Z-Score])</f>
        <v>407</v>
      </c>
      <c r="AU181">
        <f>_xlfn.RANK.AVG(Table2[[#This Row],[Sharpe Ratio Z-Score]],Table2[Sharpe Ratio Z-Score])</f>
        <v>195</v>
      </c>
      <c r="AV181">
        <f>(Table2[[#This Row],[Rank 1Y]]+Table2[[#This Row],[Rank 6M]]+Table2[[#This Row],[Rank Sharpe]])/3</f>
        <v>213.66666666666666</v>
      </c>
    </row>
    <row r="182" spans="1:48" x14ac:dyDescent="0.3">
      <c r="A182" t="s">
        <v>779</v>
      </c>
      <c r="B182" t="s">
        <v>780</v>
      </c>
      <c r="C182" t="s">
        <v>10150</v>
      </c>
      <c r="D182" t="s">
        <v>781</v>
      </c>
      <c r="E182">
        <v>20246.6099874049</v>
      </c>
      <c r="F182">
        <v>2109.65</v>
      </c>
      <c r="G182">
        <v>64.840117500191695</v>
      </c>
      <c r="H182">
        <f>(Table2[[#This Row],[1Y Return vs Nifty]]-AVERAGE(Table2[1Y Return vs Nifty]))/_xlfn.STDEV.P(Table2[1Y Return vs Nifty])</f>
        <v>0.28631089144339844</v>
      </c>
      <c r="I182">
        <v>1.3480767689705899</v>
      </c>
      <c r="J182">
        <f>(Table2[[#This Row],[1M Return vs Nifty]]-AVERAGE(Table2[1M Return vs Nifty]))/_xlfn.STDEV.P(Table2[1M Return vs Nifty])</f>
        <v>0.16323951398678507</v>
      </c>
      <c r="K182">
        <v>29.8121014092719</v>
      </c>
      <c r="L182">
        <f>(Table2[[#This Row],[6M Return vs Nifty]]-AVERAGE(Table2[6M Return vs Nifty]))/_xlfn.STDEV.P(Table2[6M Return vs Nifty])</f>
        <v>0.74495627570221468</v>
      </c>
      <c r="M182">
        <v>-2.3758526511336502</v>
      </c>
      <c r="N182">
        <f>(Table2[[#This Row],[1W Return vs Nifty]]-AVERAGE(Table2[1W Return vs Nifty]))/_xlfn.STDEV.P(Table2[1W Return vs Nifty])</f>
        <v>-0.2429755225679669</v>
      </c>
      <c r="O182">
        <v>2046.9</v>
      </c>
      <c r="P182">
        <v>1915.02966242002</v>
      </c>
      <c r="Q182">
        <v>1621.4261523802099</v>
      </c>
      <c r="R182">
        <v>60.046871214931102</v>
      </c>
      <c r="S182" s="2">
        <f>(Table2[[#This Row],[Close Price]]-Table2[[#This Row],[20D EMA]])/Table2[[#This Row],[20D EMA]]</f>
        <v>3.065611412379696E-2</v>
      </c>
      <c r="T182" s="2">
        <f>(Table2[[#This Row],[Close Price]]-Table2[[#This Row],[50D EMA]])/Table2[[#This Row],[50D EMA]]</f>
        <v>0.10162784493585265</v>
      </c>
      <c r="U182" s="2">
        <f>(Table2[[#This Row],[Close Price]]-Table2[[#This Row],[200D EMA]])/Table2[[#This Row],[200D EMA]]</f>
        <v>0.30110766802613287</v>
      </c>
      <c r="V182">
        <v>1.0418479247328101</v>
      </c>
      <c r="W182">
        <v>2091.25</v>
      </c>
      <c r="X182">
        <v>2118.1</v>
      </c>
      <c r="Y182">
        <v>2005.9</v>
      </c>
      <c r="Z182">
        <v>2150.4</v>
      </c>
      <c r="AA182">
        <v>1935.05</v>
      </c>
      <c r="AB182">
        <v>2236.6</v>
      </c>
      <c r="AC182" s="2">
        <f>(Table2[[#This Row],[Close Price]]/Table2[[#This Row],[Day Low]])-1</f>
        <v>8.7985654512852118E-3</v>
      </c>
      <c r="AD182" s="2">
        <f>(Table2[[#This Row],[Day High]]/Table2[[#This Row],[Close Price]])-1</f>
        <v>4.0054037399568365E-3</v>
      </c>
      <c r="AE182" s="2">
        <f>(Table2[[#This Row],[Close Price]]/Table2[[#This Row],[Current Week Low]])-1</f>
        <v>5.1722418864350139E-2</v>
      </c>
      <c r="AF182" s="2">
        <f>(Table2[[#This Row],[Current Week High]]/Table2[[#This Row],[Close Price]])-1</f>
        <v>1.9316000284407275E-2</v>
      </c>
      <c r="AG182" s="2">
        <f>(Table2[[#This Row],[Close Price]]/Table2[[#This Row],[Current Month Low]])-1</f>
        <v>9.0230226609131714E-2</v>
      </c>
      <c r="AH182" s="2">
        <f>(Table2[[#This Row],[Current Month High]]/Table2[[#This Row],[Close Price]])-1</f>
        <v>6.0175858554736505E-2</v>
      </c>
      <c r="AI182">
        <v>6.0175858554736497</v>
      </c>
      <c r="AJ182">
        <v>93.324169530355107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0.18</v>
      </c>
      <c r="AM182" t="s">
        <v>10189</v>
      </c>
      <c r="AN182">
        <v>6.34</v>
      </c>
      <c r="AO182" t="s">
        <v>10189</v>
      </c>
      <c r="AP182">
        <v>6.2218822838790003E-2</v>
      </c>
      <c r="AQ182">
        <f>(Table2[[#This Row],[Sharpe Ratio]]-AVERAGE(Table2[Sharpe Ratio]))/_xlfn.STDEV.P(Table2[Sharpe Ratio])</f>
        <v>0.10664755484079341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1.0581787134052247</v>
      </c>
      <c r="AS182">
        <f>_xlfn.RANK.AVG(Table2[[#This Row],[1Y Return vs Nifty Z-Score]],Table2[1Y Return vs Nifty Z-Score])</f>
        <v>204</v>
      </c>
      <c r="AT182">
        <f>_xlfn.RANK.AVG(Table2[[#This Row],[6M Return vs Nifty Z-Score]],Table2[6M Return vs Nifty Z-Score])</f>
        <v>135</v>
      </c>
      <c r="AU182">
        <f>_xlfn.RANK.AVG(Table2[[#This Row],[Sharpe Ratio Z-Score]],Table2[Sharpe Ratio Z-Score])</f>
        <v>304</v>
      </c>
      <c r="AV182">
        <f>(Table2[[#This Row],[Rank 1Y]]+Table2[[#This Row],[Rank 6M]]+Table2[[#This Row],[Rank Sharpe]])/3</f>
        <v>214.33333333333334</v>
      </c>
    </row>
    <row r="183" spans="1:48" x14ac:dyDescent="0.3">
      <c r="A183" t="s">
        <v>411</v>
      </c>
      <c r="B183" t="s">
        <v>412</v>
      </c>
      <c r="C183" t="s">
        <v>10156</v>
      </c>
      <c r="D183" t="s">
        <v>46</v>
      </c>
      <c r="E183">
        <v>57902.823023074998</v>
      </c>
      <c r="F183">
        <v>95.93</v>
      </c>
      <c r="G183">
        <v>89.752395802667706</v>
      </c>
      <c r="H183">
        <f>(Table2[[#This Row],[1Y Return vs Nifty]]-AVERAGE(Table2[1Y Return vs Nifty]))/_xlfn.STDEV.P(Table2[1Y Return vs Nifty])</f>
        <v>0.60554226691628232</v>
      </c>
      <c r="I183">
        <v>-3.59741684519186</v>
      </c>
      <c r="J183">
        <f>(Table2[[#This Row],[1M Return vs Nifty]]-AVERAGE(Table2[1M Return vs Nifty]))/_xlfn.STDEV.P(Table2[1M Return vs Nifty])</f>
        <v>-0.3006301933647586</v>
      </c>
      <c r="K183">
        <v>-0.94397649909408199</v>
      </c>
      <c r="L183">
        <f>(Table2[[#This Row],[6M Return vs Nifty]]-AVERAGE(Table2[6M Return vs Nifty]))/_xlfn.STDEV.P(Table2[6M Return vs Nifty])</f>
        <v>-0.25158898031850113</v>
      </c>
      <c r="M183">
        <v>-3.2474759199194798</v>
      </c>
      <c r="N183">
        <f>(Table2[[#This Row],[1W Return vs Nifty]]-AVERAGE(Table2[1W Return vs Nifty]))/_xlfn.STDEV.P(Table2[1W Return vs Nifty])</f>
        <v>-0.46860008581240131</v>
      </c>
      <c r="O183">
        <v>96.23</v>
      </c>
      <c r="P183">
        <v>92.269434545322696</v>
      </c>
      <c r="Q183">
        <v>79.250130886705804</v>
      </c>
      <c r="R183">
        <v>43.090701932031799</v>
      </c>
      <c r="S183" s="2">
        <f>(Table2[[#This Row],[Close Price]]-Table2[[#This Row],[20D EMA]])/Table2[[#This Row],[20D EMA]]</f>
        <v>-3.1175309155148825E-3</v>
      </c>
      <c r="T183" s="2">
        <f>(Table2[[#This Row],[Close Price]]-Table2[[#This Row],[50D EMA]])/Table2[[#This Row],[50D EMA]]</f>
        <v>3.9672568415700472E-2</v>
      </c>
      <c r="U183" s="2">
        <f>(Table2[[#This Row],[Close Price]]-Table2[[#This Row],[200D EMA]])/Table2[[#This Row],[200D EMA]]</f>
        <v>0.21047118694528552</v>
      </c>
      <c r="V183">
        <v>0.49143701232779002</v>
      </c>
      <c r="W183">
        <v>92.51</v>
      </c>
      <c r="X183">
        <v>95.93</v>
      </c>
      <c r="Y183">
        <v>94.75</v>
      </c>
      <c r="Z183">
        <v>100</v>
      </c>
      <c r="AA183">
        <v>94.57</v>
      </c>
      <c r="AB183">
        <v>100.62</v>
      </c>
      <c r="AC183" s="2">
        <f>(Table2[[#This Row],[Close Price]]/Table2[[#This Row],[Day Low]])-1</f>
        <v>3.6968976326883674E-2</v>
      </c>
      <c r="AD183" s="2">
        <f>(Table2[[#This Row],[Day High]]/Table2[[#This Row],[Close Price]])-1</f>
        <v>0</v>
      </c>
      <c r="AE183" s="2">
        <f>(Table2[[#This Row],[Close Price]]/Table2[[#This Row],[Current Week Low]])-1</f>
        <v>1.2453825857519751E-2</v>
      </c>
      <c r="AF183" s="2">
        <f>(Table2[[#This Row],[Current Week High]]/Table2[[#This Row],[Close Price]])-1</f>
        <v>4.2426769519441132E-2</v>
      </c>
      <c r="AG183" s="2">
        <f>(Table2[[#This Row],[Close Price]]/Table2[[#This Row],[Current Month Low]])-1</f>
        <v>1.4380881886433494E-2</v>
      </c>
      <c r="AH183" s="2">
        <f>(Table2[[#This Row],[Current Month High]]/Table2[[#This Row],[Close Price]])-1</f>
        <v>4.8889815490461785E-2</v>
      </c>
      <c r="AI183">
        <v>5.5457104138434099</v>
      </c>
      <c r="AJ183">
        <v>118.022727272727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0.01</v>
      </c>
      <c r="AM183" t="s">
        <v>10189</v>
      </c>
      <c r="AN183">
        <v>-1.73</v>
      </c>
      <c r="AO183" t="s">
        <v>10190</v>
      </c>
      <c r="AP183">
        <v>0.145948545263997</v>
      </c>
      <c r="AQ183">
        <f>(Table2[[#This Row],[Sharpe Ratio]]-AVERAGE(Table2[Sharpe Ratio]))/_xlfn.STDEV.P(Table2[Sharpe Ratio])</f>
        <v>1.0659274237103504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0.65065043113097176</v>
      </c>
      <c r="AS183">
        <f>_xlfn.RANK.AVG(Table2[[#This Row],[1Y Return vs Nifty Z-Score]],Table2[1Y Return vs Nifty Z-Score])</f>
        <v>129</v>
      </c>
      <c r="AT183">
        <f>_xlfn.RANK.AVG(Table2[[#This Row],[6M Return vs Nifty Z-Score]],Table2[6M Return vs Nifty Z-Score])</f>
        <v>411</v>
      </c>
      <c r="AU183">
        <f>_xlfn.RANK.AVG(Table2[[#This Row],[Sharpe Ratio Z-Score]],Table2[Sharpe Ratio Z-Score])</f>
        <v>107</v>
      </c>
      <c r="AV183">
        <f>(Table2[[#This Row],[Rank 1Y]]+Table2[[#This Row],[Rank 6M]]+Table2[[#This Row],[Rank Sharpe]])/3</f>
        <v>215.66666666666666</v>
      </c>
    </row>
    <row r="184" spans="1:48" x14ac:dyDescent="0.3">
      <c r="A184" t="s">
        <v>951</v>
      </c>
      <c r="B184" t="s">
        <v>952</v>
      </c>
      <c r="C184" t="s">
        <v>10148</v>
      </c>
      <c r="D184" t="s">
        <v>46</v>
      </c>
      <c r="E184">
        <v>15073.97644386</v>
      </c>
      <c r="F184">
        <v>268.2</v>
      </c>
      <c r="G184">
        <v>78.608593015672497</v>
      </c>
      <c r="H184">
        <f>(Table2[[#This Row],[1Y Return vs Nifty]]-AVERAGE(Table2[1Y Return vs Nifty]))/_xlfn.STDEV.P(Table2[1Y Return vs Nifty])</f>
        <v>0.46274314398991934</v>
      </c>
      <c r="I184">
        <v>0.35342462678709902</v>
      </c>
      <c r="J184">
        <f>(Table2[[#This Row],[1M Return vs Nifty]]-AVERAGE(Table2[1M Return vs Nifty]))/_xlfn.STDEV.P(Table2[1M Return vs Nifty])</f>
        <v>6.9944681537712952E-2</v>
      </c>
      <c r="K184">
        <v>4.4174753850379904</v>
      </c>
      <c r="L184">
        <f>(Table2[[#This Row],[6M Return vs Nifty]]-AVERAGE(Table2[6M Return vs Nifty]))/_xlfn.STDEV.P(Table2[6M Return vs Nifty])</f>
        <v>-7.7869513992731079E-2</v>
      </c>
      <c r="M184">
        <v>4.8585311958816497</v>
      </c>
      <c r="N184">
        <f>(Table2[[#This Row],[1W Return vs Nifty]]-AVERAGE(Table2[1W Return vs Nifty]))/_xlfn.STDEV.P(Table2[1W Return vs Nifty])</f>
        <v>1.6296852407215991</v>
      </c>
      <c r="O184">
        <v>267.54000000000002</v>
      </c>
      <c r="P184">
        <v>255.19336513609301</v>
      </c>
      <c r="Q184">
        <v>210.57676532647801</v>
      </c>
      <c r="R184">
        <v>47.009507581455097</v>
      </c>
      <c r="S184" s="2">
        <f>(Table2[[#This Row],[Close Price]]-Table2[[#This Row],[20D EMA]])/Table2[[#This Row],[20D EMA]]</f>
        <v>2.4669208342676537E-3</v>
      </c>
      <c r="T184" s="2">
        <f>(Table2[[#This Row],[Close Price]]-Table2[[#This Row],[50D EMA]])/Table2[[#This Row],[50D EMA]]</f>
        <v>5.0967762649199853E-2</v>
      </c>
      <c r="U184" s="2">
        <f>(Table2[[#This Row],[Close Price]]-Table2[[#This Row],[200D EMA]])/Table2[[#This Row],[200D EMA]]</f>
        <v>0.27364478974773393</v>
      </c>
      <c r="V184">
        <v>1.5146607398102201</v>
      </c>
      <c r="W184">
        <v>264.10000000000002</v>
      </c>
      <c r="X184">
        <v>272.55</v>
      </c>
      <c r="Y184">
        <v>267.05</v>
      </c>
      <c r="Z184">
        <v>291</v>
      </c>
      <c r="AA184">
        <v>248.4</v>
      </c>
      <c r="AB184">
        <v>303.89999999999998</v>
      </c>
      <c r="AC184" s="2">
        <f>(Table2[[#This Row],[Close Price]]/Table2[[#This Row],[Day Low]])-1</f>
        <v>1.5524422567209317E-2</v>
      </c>
      <c r="AD184" s="2">
        <f>(Table2[[#This Row],[Day High]]/Table2[[#This Row],[Close Price]])-1</f>
        <v>1.6219239373601813E-2</v>
      </c>
      <c r="AE184" s="2">
        <f>(Table2[[#This Row],[Close Price]]/Table2[[#This Row],[Current Week Low]])-1</f>
        <v>4.3063096798352518E-3</v>
      </c>
      <c r="AF184" s="2">
        <f>(Table2[[#This Row],[Current Week High]]/Table2[[#This Row],[Close Price]])-1</f>
        <v>8.5011185682326573E-2</v>
      </c>
      <c r="AG184" s="2">
        <f>(Table2[[#This Row],[Close Price]]/Table2[[#This Row],[Current Month Low]])-1</f>
        <v>7.9710144927536142E-2</v>
      </c>
      <c r="AH184" s="2">
        <f>(Table2[[#This Row],[Current Month High]]/Table2[[#This Row],[Close Price]])-1</f>
        <v>0.13310961968680091</v>
      </c>
      <c r="AI184">
        <v>13.310961968679999</v>
      </c>
      <c r="AJ184">
        <v>130.31343924430999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0.03</v>
      </c>
      <c r="AM184" t="s">
        <v>10189</v>
      </c>
      <c r="AN184">
        <v>4.66</v>
      </c>
      <c r="AO184" t="s">
        <v>10189</v>
      </c>
      <c r="AP184">
        <v>0.127410083688347</v>
      </c>
      <c r="AQ184">
        <f>(Table2[[#This Row],[Sharpe Ratio]]-AVERAGE(Table2[Sharpe Ratio]))/_xlfn.STDEV.P(Table2[Sharpe Ratio])</f>
        <v>0.85353482913059009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2.9380383813870905</v>
      </c>
      <c r="AS184">
        <f>_xlfn.RANK.AVG(Table2[[#This Row],[1Y Return vs Nifty Z-Score]],Table2[1Y Return vs Nifty Z-Score])</f>
        <v>161</v>
      </c>
      <c r="AT184">
        <f>_xlfn.RANK.AVG(Table2[[#This Row],[6M Return vs Nifty Z-Score]],Table2[6M Return vs Nifty Z-Score])</f>
        <v>345</v>
      </c>
      <c r="AU184">
        <f>_xlfn.RANK.AVG(Table2[[#This Row],[Sharpe Ratio Z-Score]],Table2[Sharpe Ratio Z-Score])</f>
        <v>152</v>
      </c>
      <c r="AV184">
        <f>(Table2[[#This Row],[Rank 1Y]]+Table2[[#This Row],[Rank 6M]]+Table2[[#This Row],[Rank Sharpe]])/3</f>
        <v>219.33333333333334</v>
      </c>
    </row>
    <row r="185" spans="1:48" x14ac:dyDescent="0.3">
      <c r="A185" t="s">
        <v>672</v>
      </c>
      <c r="B185" t="s">
        <v>673</v>
      </c>
      <c r="C185" t="s">
        <v>10143</v>
      </c>
      <c r="D185" t="s">
        <v>269</v>
      </c>
      <c r="E185">
        <v>25798.290019487999</v>
      </c>
      <c r="F185">
        <v>260.82</v>
      </c>
      <c r="G185">
        <v>75.206526537783802</v>
      </c>
      <c r="H185">
        <f>(Table2[[#This Row],[1Y Return vs Nifty]]-AVERAGE(Table2[1Y Return vs Nifty]))/_xlfn.STDEV.P(Table2[1Y Return vs Nifty])</f>
        <v>0.41914832106765548</v>
      </c>
      <c r="I185">
        <v>26.407548894725601</v>
      </c>
      <c r="J185">
        <f>(Table2[[#This Row],[1M Return vs Nifty]]-AVERAGE(Table2[1M Return vs Nifty]))/_xlfn.STDEV.P(Table2[1M Return vs Nifty])</f>
        <v>2.5137288499894557</v>
      </c>
      <c r="K185">
        <v>31.4265635389397</v>
      </c>
      <c r="L185">
        <f>(Table2[[#This Row],[6M Return vs Nifty]]-AVERAGE(Table2[6M Return vs Nifty]))/_xlfn.STDEV.P(Table2[6M Return vs Nifty])</f>
        <v>0.79726738575789291</v>
      </c>
      <c r="M185">
        <v>5.1738686249502903</v>
      </c>
      <c r="N185">
        <f>(Table2[[#This Row],[1W Return vs Nifty]]-AVERAGE(Table2[1W Return vs Nifty]))/_xlfn.STDEV.P(Table2[1W Return vs Nifty])</f>
        <v>1.7113120997742994</v>
      </c>
      <c r="O185">
        <v>239.25</v>
      </c>
      <c r="P185">
        <v>220.20730507253</v>
      </c>
      <c r="Q185">
        <v>188.70194258493501</v>
      </c>
      <c r="R185">
        <v>67.657670456994694</v>
      </c>
      <c r="S185" s="2">
        <f>(Table2[[#This Row],[Close Price]]-Table2[[#This Row],[20D EMA]])/Table2[[#This Row],[20D EMA]]</f>
        <v>9.0156739811912204E-2</v>
      </c>
      <c r="T185" s="2">
        <f>(Table2[[#This Row],[Close Price]]-Table2[[#This Row],[50D EMA]])/Table2[[#This Row],[50D EMA]]</f>
        <v>0.18442937174174728</v>
      </c>
      <c r="U185" s="2">
        <f>(Table2[[#This Row],[Close Price]]-Table2[[#This Row],[200D EMA]])/Table2[[#This Row],[200D EMA]]</f>
        <v>0.38217972972167225</v>
      </c>
      <c r="V185">
        <v>2.4432684948843799</v>
      </c>
      <c r="W185">
        <v>252.64</v>
      </c>
      <c r="X185">
        <v>259.8</v>
      </c>
      <c r="Y185">
        <v>249.34</v>
      </c>
      <c r="Z185">
        <v>277.69</v>
      </c>
      <c r="AA185">
        <v>202.01</v>
      </c>
      <c r="AB185">
        <v>277.69</v>
      </c>
      <c r="AC185" s="2">
        <f>(Table2[[#This Row],[Close Price]]/Table2[[#This Row],[Day Low]])-1</f>
        <v>3.2378087397086697E-2</v>
      </c>
      <c r="AD185" s="2">
        <f>(Table2[[#This Row],[Day High]]/Table2[[#This Row],[Close Price]])-1</f>
        <v>-3.9107430411777777E-3</v>
      </c>
      <c r="AE185" s="2">
        <f>(Table2[[#This Row],[Close Price]]/Table2[[#This Row],[Current Week Low]])-1</f>
        <v>4.6041549691184791E-2</v>
      </c>
      <c r="AF185" s="2">
        <f>(Table2[[#This Row],[Current Week High]]/Table2[[#This Row],[Close Price]])-1</f>
        <v>6.468062265163721E-2</v>
      </c>
      <c r="AG185" s="2">
        <f>(Table2[[#This Row],[Close Price]]/Table2[[#This Row],[Current Month Low]])-1</f>
        <v>0.29112420177218956</v>
      </c>
      <c r="AH185" s="2">
        <f>(Table2[[#This Row],[Current Month High]]/Table2[[#This Row],[Close Price]])-1</f>
        <v>6.468062265163721E-2</v>
      </c>
      <c r="AI185">
        <v>6.4680622651637201</v>
      </c>
      <c r="AJ185">
        <v>102.264443582784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0.06</v>
      </c>
      <c r="AM185" t="s">
        <v>10189</v>
      </c>
      <c r="AN185">
        <v>20.2</v>
      </c>
      <c r="AO185" t="s">
        <v>10189</v>
      </c>
      <c r="AP185">
        <v>4.3348233355503002E-2</v>
      </c>
      <c r="AQ185">
        <f>(Table2[[#This Row],[Sharpe Ratio]]-AVERAGE(Table2[Sharpe Ratio]))/_xlfn.STDEV.P(Table2[Sharpe Ratio])</f>
        <v>-0.10955018331830384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5.3319064732709993</v>
      </c>
      <c r="AS185">
        <f>_xlfn.RANK.AVG(Table2[[#This Row],[1Y Return vs Nifty Z-Score]],Table2[1Y Return vs Nifty Z-Score])</f>
        <v>171</v>
      </c>
      <c r="AT185">
        <f>_xlfn.RANK.AVG(Table2[[#This Row],[6M Return vs Nifty Z-Score]],Table2[6M Return vs Nifty Z-Score])</f>
        <v>120</v>
      </c>
      <c r="AU185">
        <f>_xlfn.RANK.AVG(Table2[[#This Row],[Sharpe Ratio Z-Score]],Table2[Sharpe Ratio Z-Score])</f>
        <v>370</v>
      </c>
      <c r="AV185">
        <f>(Table2[[#This Row],[Rank 1Y]]+Table2[[#This Row],[Rank 6M]]+Table2[[#This Row],[Rank Sharpe]])/3</f>
        <v>220.33333333333334</v>
      </c>
    </row>
    <row r="186" spans="1:48" x14ac:dyDescent="0.3">
      <c r="A186" t="s">
        <v>1154</v>
      </c>
      <c r="B186" t="s">
        <v>1155</v>
      </c>
      <c r="C186" t="s">
        <v>10148</v>
      </c>
      <c r="D186" t="s">
        <v>900</v>
      </c>
      <c r="E186">
        <v>10341.9255815</v>
      </c>
      <c r="F186">
        <v>1406.5</v>
      </c>
      <c r="G186">
        <v>76.577253958224205</v>
      </c>
      <c r="H186">
        <f>(Table2[[#This Row],[1Y Return vs Nifty]]-AVERAGE(Table2[1Y Return vs Nifty]))/_xlfn.STDEV.P(Table2[1Y Return vs Nifty])</f>
        <v>0.43671312162554332</v>
      </c>
      <c r="I186">
        <v>17.996577870615798</v>
      </c>
      <c r="J186">
        <f>(Table2[[#This Row],[1M Return vs Nifty]]-AVERAGE(Table2[1M Return vs Nifty]))/_xlfn.STDEV.P(Table2[1M Return vs Nifty])</f>
        <v>1.7248096900651357</v>
      </c>
      <c r="K186">
        <v>29.220434421214701</v>
      </c>
      <c r="L186">
        <f>(Table2[[#This Row],[6M Return vs Nifty]]-AVERAGE(Table2[6M Return vs Nifty]))/_xlfn.STDEV.P(Table2[6M Return vs Nifty])</f>
        <v>0.72578533551116764</v>
      </c>
      <c r="M186">
        <v>4.0035616564309802</v>
      </c>
      <c r="N186">
        <f>(Table2[[#This Row],[1W Return vs Nifty]]-AVERAGE(Table2[1W Return vs Nifty]))/_xlfn.STDEV.P(Table2[1W Return vs Nifty])</f>
        <v>1.4083715885579011</v>
      </c>
      <c r="O186">
        <v>1351.52</v>
      </c>
      <c r="P186">
        <v>1233.78165825308</v>
      </c>
      <c r="Q186">
        <v>1001.33857469757</v>
      </c>
      <c r="R186">
        <v>54.261371679081002</v>
      </c>
      <c r="S186" s="2">
        <f>(Table2[[#This Row],[Close Price]]-Table2[[#This Row],[20D EMA]])/Table2[[#This Row],[20D EMA]]</f>
        <v>4.0680123120634556E-2</v>
      </c>
      <c r="T186" s="2">
        <f>(Table2[[#This Row],[Close Price]]-Table2[[#This Row],[50D EMA]])/Table2[[#This Row],[50D EMA]]</f>
        <v>0.13999101104442835</v>
      </c>
      <c r="U186" s="2">
        <f>(Table2[[#This Row],[Close Price]]-Table2[[#This Row],[200D EMA]])/Table2[[#This Row],[200D EMA]]</f>
        <v>0.40461981146067316</v>
      </c>
      <c r="V186">
        <v>0.96585023877513099</v>
      </c>
      <c r="W186">
        <v>1370.5</v>
      </c>
      <c r="X186">
        <v>1406</v>
      </c>
      <c r="Y186">
        <v>1390.95</v>
      </c>
      <c r="Z186">
        <v>1513</v>
      </c>
      <c r="AA186">
        <v>1215</v>
      </c>
      <c r="AB186">
        <v>1523.05</v>
      </c>
      <c r="AC186" s="2">
        <f>(Table2[[#This Row],[Close Price]]/Table2[[#This Row],[Day Low]])-1</f>
        <v>2.6267785479751948E-2</v>
      </c>
      <c r="AD186" s="2">
        <f>(Table2[[#This Row],[Day High]]/Table2[[#This Row],[Close Price]])-1</f>
        <v>-3.5549235691434422E-4</v>
      </c>
      <c r="AE186" s="2">
        <f>(Table2[[#This Row],[Close Price]]/Table2[[#This Row],[Current Week Low]])-1</f>
        <v>1.1179409755922132E-2</v>
      </c>
      <c r="AF186" s="2">
        <f>(Table2[[#This Row],[Current Week High]]/Table2[[#This Row],[Close Price]])-1</f>
        <v>7.5719872022751433E-2</v>
      </c>
      <c r="AG186" s="2">
        <f>(Table2[[#This Row],[Close Price]]/Table2[[#This Row],[Current Month Low]])-1</f>
        <v>0.15761316872427988</v>
      </c>
      <c r="AH186" s="2">
        <f>(Table2[[#This Row],[Current Month High]]/Table2[[#This Row],[Close Price]])-1</f>
        <v>8.2865268396729475E-2</v>
      </c>
      <c r="AI186">
        <v>8.2865268396729395</v>
      </c>
      <c r="AJ186">
        <v>114.40548780487801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0.15</v>
      </c>
      <c r="AM186" t="s">
        <v>10189</v>
      </c>
      <c r="AN186">
        <v>15.3</v>
      </c>
      <c r="AO186" t="s">
        <v>10189</v>
      </c>
      <c r="AP186">
        <v>4.7440496269402999E-2</v>
      </c>
      <c r="AQ186">
        <f>(Table2[[#This Row],[Sharpe Ratio]]-AVERAGE(Table2[Sharpe Ratio]))/_xlfn.STDEV.P(Table2[Sharpe Ratio])</f>
        <v>-6.2665692151712762E-2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4.2330140436080352</v>
      </c>
      <c r="AS186">
        <f>_xlfn.RANK.AVG(Table2[[#This Row],[1Y Return vs Nifty Z-Score]],Table2[1Y Return vs Nifty Z-Score])</f>
        <v>168</v>
      </c>
      <c r="AT186">
        <f>_xlfn.RANK.AVG(Table2[[#This Row],[6M Return vs Nifty Z-Score]],Table2[6M Return vs Nifty Z-Score])</f>
        <v>140</v>
      </c>
      <c r="AU186">
        <f>_xlfn.RANK.AVG(Table2[[#This Row],[Sharpe Ratio Z-Score]],Table2[Sharpe Ratio Z-Score])</f>
        <v>354</v>
      </c>
      <c r="AV186">
        <f>(Table2[[#This Row],[Rank 1Y]]+Table2[[#This Row],[Rank 6M]]+Table2[[#This Row],[Rank Sharpe]])/3</f>
        <v>220.66666666666666</v>
      </c>
    </row>
    <row r="187" spans="1:48" x14ac:dyDescent="0.3">
      <c r="A187" t="s">
        <v>1418</v>
      </c>
      <c r="B187" t="s">
        <v>1419</v>
      </c>
      <c r="C187" t="s">
        <v>10147</v>
      </c>
      <c r="D187" t="s">
        <v>122</v>
      </c>
      <c r="E187">
        <v>7184.93760595</v>
      </c>
      <c r="F187">
        <v>1207.7</v>
      </c>
      <c r="G187">
        <v>69.416059701416799</v>
      </c>
      <c r="H187">
        <f>(Table2[[#This Row],[1Y Return vs Nifty]]-AVERAGE(Table2[1Y Return vs Nifty]))/_xlfn.STDEV.P(Table2[1Y Return vs Nifty])</f>
        <v>0.34494801428078742</v>
      </c>
      <c r="I187">
        <v>10.8084358050458</v>
      </c>
      <c r="J187">
        <f>(Table2[[#This Row],[1M Return vs Nifty]]-AVERAGE(Table2[1M Return vs Nifty]))/_xlfn.STDEV.P(Table2[1M Return vs Nifty])</f>
        <v>1.0505875362221628</v>
      </c>
      <c r="K187">
        <v>26.576832377297499</v>
      </c>
      <c r="L187">
        <f>(Table2[[#This Row],[6M Return vs Nifty]]-AVERAGE(Table2[6M Return vs Nifty]))/_xlfn.STDEV.P(Table2[6M Return vs Nifty])</f>
        <v>0.64012847498683689</v>
      </c>
      <c r="M187">
        <v>5.8506287776757899</v>
      </c>
      <c r="N187">
        <f>(Table2[[#This Row],[1W Return vs Nifty]]-AVERAGE(Table2[1W Return vs Nifty]))/_xlfn.STDEV.P(Table2[1W Return vs Nifty])</f>
        <v>1.8864952544101661</v>
      </c>
      <c r="O187">
        <v>1097.3</v>
      </c>
      <c r="P187">
        <v>1029.29282053216</v>
      </c>
      <c r="Q187">
        <v>895.80685963080498</v>
      </c>
      <c r="R187">
        <v>75.687619124186199</v>
      </c>
      <c r="S187" s="2">
        <f>(Table2[[#This Row],[Close Price]]-Table2[[#This Row],[20D EMA]])/Table2[[#This Row],[20D EMA]]</f>
        <v>0.10061058962908967</v>
      </c>
      <c r="T187" s="2">
        <f>(Table2[[#This Row],[Close Price]]-Table2[[#This Row],[50D EMA]])/Table2[[#This Row],[50D EMA]]</f>
        <v>0.17332985901485332</v>
      </c>
      <c r="U187" s="2">
        <f>(Table2[[#This Row],[Close Price]]-Table2[[#This Row],[200D EMA]])/Table2[[#This Row],[200D EMA]]</f>
        <v>0.34817007373412806</v>
      </c>
      <c r="V187">
        <v>1.1690911233738399</v>
      </c>
      <c r="W187">
        <v>1180</v>
      </c>
      <c r="X187">
        <v>1209.8</v>
      </c>
      <c r="Y187">
        <v>1104</v>
      </c>
      <c r="Z187">
        <v>1238</v>
      </c>
      <c r="AA187">
        <v>1010</v>
      </c>
      <c r="AB187">
        <v>1238</v>
      </c>
      <c r="AC187" s="2">
        <f>(Table2[[#This Row],[Close Price]]/Table2[[#This Row],[Day Low]])-1</f>
        <v>2.3474576271186542E-2</v>
      </c>
      <c r="AD187" s="2">
        <f>(Table2[[#This Row],[Day High]]/Table2[[#This Row],[Close Price]])-1</f>
        <v>1.7388424277551273E-3</v>
      </c>
      <c r="AE187" s="2">
        <f>(Table2[[#This Row],[Close Price]]/Table2[[#This Row],[Current Week Low]])-1</f>
        <v>9.3931159420289845E-2</v>
      </c>
      <c r="AF187" s="2">
        <f>(Table2[[#This Row],[Current Week High]]/Table2[[#This Row],[Close Price]])-1</f>
        <v>2.5089012171896963E-2</v>
      </c>
      <c r="AG187" s="2">
        <f>(Table2[[#This Row],[Close Price]]/Table2[[#This Row],[Current Month Low]])-1</f>
        <v>0.19574257425742569</v>
      </c>
      <c r="AH187" s="2">
        <f>(Table2[[#This Row],[Current Month High]]/Table2[[#This Row],[Close Price]])-1</f>
        <v>2.5089012171896963E-2</v>
      </c>
      <c r="AI187">
        <v>2.5089012171896901</v>
      </c>
      <c r="AJ187">
        <v>96.405919661733606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0.11</v>
      </c>
      <c r="AM187" t="s">
        <v>10189</v>
      </c>
      <c r="AN187">
        <v>15.08</v>
      </c>
      <c r="AO187" t="s">
        <v>10189</v>
      </c>
      <c r="AP187">
        <v>5.8825247825559999E-2</v>
      </c>
      <c r="AQ187">
        <f>(Table2[[#This Row],[Sharpe Ratio]]-AVERAGE(Table2[Sharpe Ratio]))/_xlfn.STDEV.P(Table2[Sharpe Ratio])</f>
        <v>6.7767834481058387E-2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3.989927114381012</v>
      </c>
      <c r="AS187">
        <f>_xlfn.RANK.AVG(Table2[[#This Row],[1Y Return vs Nifty Z-Score]],Table2[1Y Return vs Nifty Z-Score])</f>
        <v>187</v>
      </c>
      <c r="AT187">
        <f>_xlfn.RANK.AVG(Table2[[#This Row],[6M Return vs Nifty Z-Score]],Table2[6M Return vs Nifty Z-Score])</f>
        <v>159</v>
      </c>
      <c r="AU187">
        <f>_xlfn.RANK.AVG(Table2[[#This Row],[Sharpe Ratio Z-Score]],Table2[Sharpe Ratio Z-Score])</f>
        <v>316</v>
      </c>
      <c r="AV187">
        <f>(Table2[[#This Row],[Rank 1Y]]+Table2[[#This Row],[Rank 6M]]+Table2[[#This Row],[Rank Sharpe]])/3</f>
        <v>220.66666666666666</v>
      </c>
    </row>
    <row r="188" spans="1:48" x14ac:dyDescent="0.3">
      <c r="A188" t="s">
        <v>63</v>
      </c>
      <c r="B188" t="s">
        <v>64</v>
      </c>
      <c r="C188" t="s">
        <v>10149</v>
      </c>
      <c r="D188" t="s">
        <v>59</v>
      </c>
      <c r="E188">
        <v>376286.65506824001</v>
      </c>
      <c r="F188">
        <v>1024.55</v>
      </c>
      <c r="G188">
        <v>41.804087729652302</v>
      </c>
      <c r="H188">
        <f>(Table2[[#This Row],[1Y Return vs Nifty]]-AVERAGE(Table2[1Y Return vs Nifty]))/_xlfn.STDEV.P(Table2[1Y Return vs Nifty])</f>
        <v>-8.8778255336716058E-3</v>
      </c>
      <c r="I188">
        <v>-3.0435819495409202</v>
      </c>
      <c r="J188">
        <f>(Table2[[#This Row],[1M Return vs Nifty]]-AVERAGE(Table2[1M Return vs Nifty]))/_xlfn.STDEV.P(Table2[1M Return vs Nifty])</f>
        <v>-0.2486824504274375</v>
      </c>
      <c r="K188">
        <v>9.5343583611269391</v>
      </c>
      <c r="L188">
        <f>(Table2[[#This Row],[6M Return vs Nifty]]-AVERAGE(Table2[6M Return vs Nifty]))/_xlfn.STDEV.P(Table2[6M Return vs Nifty])</f>
        <v>8.7925535383430301E-2</v>
      </c>
      <c r="M188">
        <v>-0.86016412616121096</v>
      </c>
      <c r="N188">
        <f>(Table2[[#This Row],[1W Return vs Nifty]]-AVERAGE(Table2[1W Return vs Nifty]))/_xlfn.STDEV.P(Table2[1W Return vs Nifty])</f>
        <v>0.14936893828824757</v>
      </c>
      <c r="O188">
        <v>999.35</v>
      </c>
      <c r="P188">
        <v>983.23728153616105</v>
      </c>
      <c r="Q188">
        <v>871.51700412493801</v>
      </c>
      <c r="R188">
        <v>66.529743952748106</v>
      </c>
      <c r="S188" s="2">
        <f>(Table2[[#This Row],[Close Price]]-Table2[[#This Row],[20D EMA]])/Table2[[#This Row],[20D EMA]]</f>
        <v>2.5216390653924982E-2</v>
      </c>
      <c r="T188" s="2">
        <f>(Table2[[#This Row],[Close Price]]-Table2[[#This Row],[50D EMA]])/Table2[[#This Row],[50D EMA]]</f>
        <v>4.2017038246651886E-2</v>
      </c>
      <c r="U188" s="2">
        <f>(Table2[[#This Row],[Close Price]]-Table2[[#This Row],[200D EMA]])/Table2[[#This Row],[200D EMA]]</f>
        <v>0.17559381532517249</v>
      </c>
      <c r="V188">
        <v>0.79880258054789799</v>
      </c>
      <c r="W188">
        <v>1015.55</v>
      </c>
      <c r="X188">
        <v>1024</v>
      </c>
      <c r="Y188">
        <v>1008</v>
      </c>
      <c r="Z188">
        <v>1029.8</v>
      </c>
      <c r="AA188">
        <v>973.5</v>
      </c>
      <c r="AB188">
        <v>1029.8</v>
      </c>
      <c r="AC188" s="2">
        <f>(Table2[[#This Row],[Close Price]]/Table2[[#This Row],[Day Low]])-1</f>
        <v>8.862192900398691E-3</v>
      </c>
      <c r="AD188" s="2">
        <f>(Table2[[#This Row],[Day High]]/Table2[[#This Row],[Close Price]])-1</f>
        <v>-5.368210433848164E-4</v>
      </c>
      <c r="AE188" s="2">
        <f>(Table2[[#This Row],[Close Price]]/Table2[[#This Row],[Current Week Low]])-1</f>
        <v>1.6418650793650791E-2</v>
      </c>
      <c r="AF188" s="2">
        <f>(Table2[[#This Row],[Current Week High]]/Table2[[#This Row],[Close Price]])-1</f>
        <v>5.1242008686740448E-3</v>
      </c>
      <c r="AG188" s="2">
        <f>(Table2[[#This Row],[Close Price]]/Table2[[#This Row],[Current Month Low]])-1</f>
        <v>5.2439650744735333E-2</v>
      </c>
      <c r="AH188" s="2">
        <f>(Table2[[#This Row],[Current Month High]]/Table2[[#This Row],[Close Price]])-1</f>
        <v>5.1242008686740448E-3</v>
      </c>
      <c r="AI188">
        <v>4.0066370601727401</v>
      </c>
      <c r="AJ188">
        <v>72.686667790325302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-0.12</v>
      </c>
      <c r="AM188" t="s">
        <v>10190</v>
      </c>
      <c r="AN188">
        <v>2.25</v>
      </c>
      <c r="AO188" t="s">
        <v>10189</v>
      </c>
      <c r="AP188">
        <v>0.15879538633693699</v>
      </c>
      <c r="AQ188">
        <f>(Table2[[#This Row],[Sharpe Ratio]]-AVERAGE(Table2[Sharpe Ratio]))/_xlfn.STDEV.P(Table2[Sharpe Ratio])</f>
        <v>1.2131119080593376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1.1928461057699062</v>
      </c>
      <c r="AS188">
        <f>_xlfn.RANK.AVG(Table2[[#This Row],[1Y Return vs Nifty Z-Score]],Table2[1Y Return vs Nifty Z-Score])</f>
        <v>283</v>
      </c>
      <c r="AT188">
        <f>_xlfn.RANK.AVG(Table2[[#This Row],[6M Return vs Nifty Z-Score]],Table2[6M Return vs Nifty Z-Score])</f>
        <v>295</v>
      </c>
      <c r="AU188">
        <f>_xlfn.RANK.AVG(Table2[[#This Row],[Sharpe Ratio Z-Score]],Table2[Sharpe Ratio Z-Score])</f>
        <v>89</v>
      </c>
      <c r="AV188">
        <f>(Table2[[#This Row],[Rank 1Y]]+Table2[[#This Row],[Rank 6M]]+Table2[[#This Row],[Rank Sharpe]])/3</f>
        <v>222.33333333333334</v>
      </c>
    </row>
    <row r="189" spans="1:48" x14ac:dyDescent="0.3">
      <c r="A189" t="s">
        <v>971</v>
      </c>
      <c r="B189" t="s">
        <v>972</v>
      </c>
      <c r="C189" t="s">
        <v>10154</v>
      </c>
      <c r="D189" t="s">
        <v>163</v>
      </c>
      <c r="E189">
        <v>14369.44951755</v>
      </c>
      <c r="F189">
        <v>640.35</v>
      </c>
      <c r="G189">
        <v>44.140363591996</v>
      </c>
      <c r="H189">
        <f>(Table2[[#This Row],[1Y Return vs Nifty]]-AVERAGE(Table2[1Y Return vs Nifty]))/_xlfn.STDEV.P(Table2[1Y Return vs Nifty])</f>
        <v>2.105972365250423E-2</v>
      </c>
      <c r="I189">
        <v>-7.4231542920869202</v>
      </c>
      <c r="J189">
        <f>(Table2[[#This Row],[1M Return vs Nifty]]-AVERAGE(Table2[1M Return vs Nifty]))/_xlfn.STDEV.P(Table2[1M Return vs Nifty])</f>
        <v>-0.65947075577353265</v>
      </c>
      <c r="K189">
        <v>2.4213773368700102</v>
      </c>
      <c r="L189">
        <f>(Table2[[#This Row],[6M Return vs Nifty]]-AVERAGE(Table2[6M Return vs Nifty]))/_xlfn.STDEV.P(Table2[6M Return vs Nifty])</f>
        <v>-0.14254622753145335</v>
      </c>
      <c r="M189">
        <v>-2.7112463816839201</v>
      </c>
      <c r="N189">
        <f>(Table2[[#This Row],[1W Return vs Nifty]]-AVERAGE(Table2[1W Return vs Nifty]))/_xlfn.STDEV.P(Table2[1W Return vs Nifty])</f>
        <v>-0.32979406755213037</v>
      </c>
      <c r="O189">
        <v>1292.53</v>
      </c>
      <c r="P189">
        <v>613.19291620473098</v>
      </c>
      <c r="Q189">
        <v>510.952042632472</v>
      </c>
      <c r="R189">
        <v>43.172534614455103</v>
      </c>
      <c r="S189" s="2">
        <f>(Table2[[#This Row],[Close Price]]-Table2[[#This Row],[20D EMA]])/Table2[[#This Row],[20D EMA]]</f>
        <v>-0.50457629610144439</v>
      </c>
      <c r="T189" s="2">
        <f>(Table2[[#This Row],[Close Price]]-Table2[[#This Row],[50D EMA]])/Table2[[#This Row],[50D EMA]]</f>
        <v>4.4287993350206806E-2</v>
      </c>
      <c r="U189" s="2">
        <f>(Table2[[#This Row],[Close Price]]-Table2[[#This Row],[200D EMA]])/Table2[[#This Row],[200D EMA]]</f>
        <v>0.25324873289645311</v>
      </c>
      <c r="V189">
        <v>1.3057924680675399</v>
      </c>
      <c r="W189">
        <v>647.85</v>
      </c>
      <c r="X189">
        <v>716.75</v>
      </c>
      <c r="Y189">
        <v>1092.05</v>
      </c>
      <c r="Z189">
        <v>1337</v>
      </c>
      <c r="AA189">
        <v>1092.05</v>
      </c>
      <c r="AB189">
        <v>1409</v>
      </c>
      <c r="AC189" s="2">
        <f>(Table2[[#This Row],[Close Price]]/Table2[[#This Row],[Day Low]])-1</f>
        <v>-1.1576753878212553E-2</v>
      </c>
      <c r="AD189" s="2">
        <f>(Table2[[#This Row],[Day High]]/Table2[[#This Row],[Close Price]])-1</f>
        <v>0.11930975247911291</v>
      </c>
      <c r="AE189" s="2">
        <f>(Table2[[#This Row],[Close Price]]/Table2[[#This Row],[Current Week Low]])-1</f>
        <v>-0.41362574973673361</v>
      </c>
      <c r="AF189" s="2">
        <f>(Table2[[#This Row],[Current Week High]]/Table2[[#This Row],[Close Price]])-1</f>
        <v>1.0879206683844771</v>
      </c>
      <c r="AG189" s="2">
        <f>(Table2[[#This Row],[Close Price]]/Table2[[#This Row],[Current Month Low]])-1</f>
        <v>-0.41362574973673361</v>
      </c>
      <c r="AH189" s="2">
        <f>(Table2[[#This Row],[Current Month High]]/Table2[[#This Row],[Close Price]])-1</f>
        <v>1.2003591785742174</v>
      </c>
      <c r="AI189">
        <v>10.017958928710801</v>
      </c>
      <c r="AJ189">
        <v>85.032146211081397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0.02</v>
      </c>
      <c r="AM189" t="s">
        <v>10189</v>
      </c>
      <c r="AN189">
        <v>-3.57</v>
      </c>
      <c r="AO189" t="s">
        <v>10190</v>
      </c>
      <c r="AP189">
        <v>0.21189152788377599</v>
      </c>
      <c r="AQ189">
        <f>(Table2[[#This Row],[Sharpe Ratio]]-AVERAGE(Table2[Sharpe Ratio]))/_xlfn.STDEV.P(Table2[Sharpe Ratio])</f>
        <v>1.821427070527825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0.71067574332321304</v>
      </c>
      <c r="AS189">
        <f>_xlfn.RANK.AVG(Table2[[#This Row],[1Y Return vs Nifty Z-Score]],Table2[1Y Return vs Nifty Z-Score])</f>
        <v>274</v>
      </c>
      <c r="AT189">
        <f>_xlfn.RANK.AVG(Table2[[#This Row],[6M Return vs Nifty Z-Score]],Table2[6M Return vs Nifty Z-Score])</f>
        <v>370</v>
      </c>
      <c r="AU189">
        <f>_xlfn.RANK.AVG(Table2[[#This Row],[Sharpe Ratio Z-Score]],Table2[Sharpe Ratio Z-Score])</f>
        <v>25</v>
      </c>
      <c r="AV189">
        <f>(Table2[[#This Row],[Rank 1Y]]+Table2[[#This Row],[Rank 6M]]+Table2[[#This Row],[Rank Sharpe]])/3</f>
        <v>223</v>
      </c>
    </row>
    <row r="190" spans="1:48" x14ac:dyDescent="0.3">
      <c r="A190" t="s">
        <v>84</v>
      </c>
      <c r="B190" t="s">
        <v>85</v>
      </c>
      <c r="C190" t="s">
        <v>10156</v>
      </c>
      <c r="D190" t="s">
        <v>86</v>
      </c>
      <c r="E190">
        <v>322703.15699355002</v>
      </c>
      <c r="F190">
        <v>1493.9</v>
      </c>
      <c r="G190">
        <v>79.585078339234599</v>
      </c>
      <c r="H190">
        <f>(Table2[[#This Row],[1Y Return vs Nifty]]-AVERAGE(Table2[1Y Return vs Nifty]))/_xlfn.STDEV.P(Table2[1Y Return vs Nifty])</f>
        <v>0.47525604020860168</v>
      </c>
      <c r="I190">
        <v>-1.74344686740595</v>
      </c>
      <c r="J190">
        <f>(Table2[[#This Row],[1M Return vs Nifty]]-AVERAGE(Table2[1M Return vs Nifty]))/_xlfn.STDEV.P(Table2[1M Return vs Nifty])</f>
        <v>-0.12673440497038935</v>
      </c>
      <c r="K190">
        <v>13.8927791229045</v>
      </c>
      <c r="L190">
        <f>(Table2[[#This Row],[6M Return vs Nifty]]-AVERAGE(Table2[6M Return vs Nifty]))/_xlfn.STDEV.P(Table2[6M Return vs Nifty])</f>
        <v>0.22914521712673155</v>
      </c>
      <c r="M190">
        <v>-1.4677426504201001</v>
      </c>
      <c r="N190">
        <f>(Table2[[#This Row],[1W Return vs Nifty]]-AVERAGE(Table2[1W Return vs Nifty]))/_xlfn.STDEV.P(Table2[1W Return vs Nifty])</f>
        <v>-7.9061644789934077E-3</v>
      </c>
      <c r="O190">
        <v>1475.38</v>
      </c>
      <c r="P190">
        <v>1429.5559182781001</v>
      </c>
      <c r="Q190">
        <v>1220.959675974</v>
      </c>
      <c r="R190">
        <v>57.978936905701097</v>
      </c>
      <c r="S190" s="2">
        <f>(Table2[[#This Row],[Close Price]]-Table2[[#This Row],[20D EMA]])/Table2[[#This Row],[20D EMA]]</f>
        <v>1.2552698287898697E-2</v>
      </c>
      <c r="T190" s="2">
        <f>(Table2[[#This Row],[Close Price]]-Table2[[#This Row],[50D EMA]])/Table2[[#This Row],[50D EMA]]</f>
        <v>4.5009838999094526E-2</v>
      </c>
      <c r="U190" s="2">
        <f>(Table2[[#This Row],[Close Price]]-Table2[[#This Row],[200D EMA]])/Table2[[#This Row],[200D EMA]]</f>
        <v>0.22354573160515442</v>
      </c>
      <c r="V190">
        <v>0.38036069896130498</v>
      </c>
      <c r="W190">
        <v>1483.15</v>
      </c>
      <c r="X190">
        <v>1502.2</v>
      </c>
      <c r="Y190">
        <v>1472.2</v>
      </c>
      <c r="Z190">
        <v>1510.6</v>
      </c>
      <c r="AA190">
        <v>1455.05</v>
      </c>
      <c r="AB190">
        <v>1520</v>
      </c>
      <c r="AC190" s="2">
        <f>(Table2[[#This Row],[Close Price]]/Table2[[#This Row],[Day Low]])-1</f>
        <v>7.2480868421940237E-3</v>
      </c>
      <c r="AD190" s="2">
        <f>(Table2[[#This Row],[Day High]]/Table2[[#This Row],[Close Price]])-1</f>
        <v>5.5559274382488422E-3</v>
      </c>
      <c r="AE190" s="2">
        <f>(Table2[[#This Row],[Close Price]]/Table2[[#This Row],[Current Week Low]])-1</f>
        <v>1.4739845129737805E-2</v>
      </c>
      <c r="AF190" s="2">
        <f>(Table2[[#This Row],[Current Week High]]/Table2[[#This Row],[Close Price]])-1</f>
        <v>1.1178793761295713E-2</v>
      </c>
      <c r="AG190" s="2">
        <f>(Table2[[#This Row],[Close Price]]/Table2[[#This Row],[Current Month Low]])-1</f>
        <v>2.6700113398165026E-2</v>
      </c>
      <c r="AH190" s="2">
        <f>(Table2[[#This Row],[Current Month High]]/Table2[[#This Row],[Close Price]])-1</f>
        <v>1.7471048932324651E-2</v>
      </c>
      <c r="AI190">
        <v>8.5347078117678592</v>
      </c>
      <c r="AJ190">
        <v>105.884785005512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0.04</v>
      </c>
      <c r="AM190" t="s">
        <v>10189</v>
      </c>
      <c r="AN190">
        <v>1.32</v>
      </c>
      <c r="AO190" t="s">
        <v>10189</v>
      </c>
      <c r="AP190">
        <v>7.5277219386780003E-2</v>
      </c>
      <c r="AQ190">
        <f>(Table2[[#This Row],[Sharpe Ratio]]-AVERAGE(Table2[Sharpe Ratio]))/_xlfn.STDEV.P(Table2[Sharpe Ratio])</f>
        <v>0.25625580105697038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0.8260164889429209</v>
      </c>
      <c r="AS190">
        <f>_xlfn.RANK.AVG(Table2[[#This Row],[1Y Return vs Nifty Z-Score]],Table2[1Y Return vs Nifty Z-Score])</f>
        <v>159</v>
      </c>
      <c r="AT190">
        <f>_xlfn.RANK.AVG(Table2[[#This Row],[6M Return vs Nifty Z-Score]],Table2[6M Return vs Nifty Z-Score])</f>
        <v>253</v>
      </c>
      <c r="AU190">
        <f>_xlfn.RANK.AVG(Table2[[#This Row],[Sharpe Ratio Z-Score]],Table2[Sharpe Ratio Z-Score])</f>
        <v>258</v>
      </c>
      <c r="AV190">
        <f>(Table2[[#This Row],[Rank 1Y]]+Table2[[#This Row],[Rank 6M]]+Table2[[#This Row],[Rank Sharpe]])/3</f>
        <v>223.33333333333334</v>
      </c>
    </row>
    <row r="191" spans="1:48" x14ac:dyDescent="0.3">
      <c r="A191" t="s">
        <v>705</v>
      </c>
      <c r="B191" t="s">
        <v>706</v>
      </c>
      <c r="C191" t="s">
        <v>10151</v>
      </c>
      <c r="D191" t="s">
        <v>67</v>
      </c>
      <c r="E191">
        <v>23280.993462089999</v>
      </c>
      <c r="F191">
        <v>175.63</v>
      </c>
      <c r="G191">
        <v>108.75086017360201</v>
      </c>
      <c r="H191">
        <f>(Table2[[#This Row],[1Y Return vs Nifty]]-AVERAGE(Table2[1Y Return vs Nifty]))/_xlfn.STDEV.P(Table2[1Y Return vs Nifty])</f>
        <v>0.84899273898342953</v>
      </c>
      <c r="I191">
        <v>13.5357317860074</v>
      </c>
      <c r="J191">
        <f>(Table2[[#This Row],[1M Return vs Nifty]]-AVERAGE(Table2[1M Return vs Nifty]))/_xlfn.STDEV.P(Table2[1M Return vs Nifty])</f>
        <v>1.3063981968459666</v>
      </c>
      <c r="K191">
        <v>8.6522358103088806</v>
      </c>
      <c r="L191">
        <f>(Table2[[#This Row],[6M Return vs Nifty]]-AVERAGE(Table2[6M Return vs Nifty]))/_xlfn.STDEV.P(Table2[6M Return vs Nifty])</f>
        <v>5.9343378521111018E-2</v>
      </c>
      <c r="M191">
        <v>-5.94293700300185</v>
      </c>
      <c r="N191">
        <f>(Table2[[#This Row],[1W Return vs Nifty]]-AVERAGE(Table2[1W Return vs Nifty]))/_xlfn.STDEV.P(Table2[1W Return vs Nifty])</f>
        <v>-1.1663352787473025</v>
      </c>
      <c r="O191">
        <v>170.4</v>
      </c>
      <c r="P191">
        <v>158.10308023935201</v>
      </c>
      <c r="Q191">
        <v>131.08562018797301</v>
      </c>
      <c r="R191">
        <v>52.145943768265802</v>
      </c>
      <c r="S191" s="2">
        <f>(Table2[[#This Row],[Close Price]]-Table2[[#This Row],[20D EMA]])/Table2[[#This Row],[20D EMA]]</f>
        <v>3.0692488262910739E-2</v>
      </c>
      <c r="T191" s="2">
        <f>(Table2[[#This Row],[Close Price]]-Table2[[#This Row],[50D EMA]])/Table2[[#This Row],[50D EMA]]</f>
        <v>0.11085754770946908</v>
      </c>
      <c r="U191" s="2">
        <f>(Table2[[#This Row],[Close Price]]-Table2[[#This Row],[200D EMA]])/Table2[[#This Row],[200D EMA]]</f>
        <v>0.33981133665272845</v>
      </c>
      <c r="V191">
        <v>1.6180921020952701</v>
      </c>
      <c r="W191">
        <v>172.05</v>
      </c>
      <c r="X191">
        <v>176.45</v>
      </c>
      <c r="Y191">
        <v>174.23</v>
      </c>
      <c r="Z191">
        <v>190.4</v>
      </c>
      <c r="AA191">
        <v>156.87</v>
      </c>
      <c r="AB191">
        <v>192.7</v>
      </c>
      <c r="AC191" s="2">
        <f>(Table2[[#This Row],[Close Price]]/Table2[[#This Row],[Day Low]])-1</f>
        <v>2.080790467887228E-2</v>
      </c>
      <c r="AD191" s="2">
        <f>(Table2[[#This Row],[Day High]]/Table2[[#This Row],[Close Price]])-1</f>
        <v>4.6689062233102874E-3</v>
      </c>
      <c r="AE191" s="2">
        <f>(Table2[[#This Row],[Close Price]]/Table2[[#This Row],[Current Week Low]])-1</f>
        <v>8.0353555644838703E-3</v>
      </c>
      <c r="AF191" s="2">
        <f>(Table2[[#This Row],[Current Week High]]/Table2[[#This Row],[Close Price]])-1</f>
        <v>8.4097249900358717E-2</v>
      </c>
      <c r="AG191" s="2">
        <f>(Table2[[#This Row],[Close Price]]/Table2[[#This Row],[Current Month Low]])-1</f>
        <v>0.11958946898705936</v>
      </c>
      <c r="AH191" s="2">
        <f>(Table2[[#This Row],[Current Month High]]/Table2[[#This Row],[Close Price]])-1</f>
        <v>9.7192962477936629E-2</v>
      </c>
      <c r="AI191">
        <v>9.7192962477936593</v>
      </c>
      <c r="AJ191">
        <v>135.11378848728199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0.11</v>
      </c>
      <c r="AM191" t="s">
        <v>10189</v>
      </c>
      <c r="AN191">
        <v>8.7899999999999991</v>
      </c>
      <c r="AO191" t="s">
        <v>10189</v>
      </c>
      <c r="AP191">
        <v>7.3783551983247E-2</v>
      </c>
      <c r="AQ191">
        <f>(Table2[[#This Row],[Sharpe Ratio]]-AVERAGE(Table2[Sharpe Ratio]))/_xlfn.STDEV.P(Table2[Sharpe Ratio])</f>
        <v>0.23914305985236667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1.2875420954555714</v>
      </c>
      <c r="AS191">
        <f>_xlfn.RANK.AVG(Table2[[#This Row],[1Y Return vs Nifty Z-Score]],Table2[1Y Return vs Nifty Z-Score])</f>
        <v>105</v>
      </c>
      <c r="AT191">
        <f>_xlfn.RANK.AVG(Table2[[#This Row],[6M Return vs Nifty Z-Score]],Table2[6M Return vs Nifty Z-Score])</f>
        <v>300</v>
      </c>
      <c r="AU191">
        <f>_xlfn.RANK.AVG(Table2[[#This Row],[Sharpe Ratio Z-Score]],Table2[Sharpe Ratio Z-Score])</f>
        <v>265</v>
      </c>
      <c r="AV191">
        <f>(Table2[[#This Row],[Rank 1Y]]+Table2[[#This Row],[Rank 6M]]+Table2[[#This Row],[Rank Sharpe]])/3</f>
        <v>223.33333333333334</v>
      </c>
    </row>
    <row r="192" spans="1:48" x14ac:dyDescent="0.3">
      <c r="A192" t="s">
        <v>649</v>
      </c>
      <c r="B192" t="s">
        <v>650</v>
      </c>
      <c r="C192" t="s">
        <v>10145</v>
      </c>
      <c r="D192" t="s">
        <v>407</v>
      </c>
      <c r="E192">
        <v>28069.91390707</v>
      </c>
      <c r="F192">
        <v>1494.85</v>
      </c>
      <c r="G192">
        <v>36.895410289483301</v>
      </c>
      <c r="H192">
        <f>(Table2[[#This Row],[1Y Return vs Nifty]]-AVERAGE(Table2[1Y Return vs Nifty]))/_xlfn.STDEV.P(Table2[1Y Return vs Nifty])</f>
        <v>-7.1778690398452832E-2</v>
      </c>
      <c r="I192">
        <v>9.33867310471528</v>
      </c>
      <c r="J192">
        <f>(Table2[[#This Row],[1M Return vs Nifty]]-AVERAGE(Table2[1M Return vs Nifty]))/_xlfn.STDEV.P(Table2[1M Return vs Nifty])</f>
        <v>0.91272902363079711</v>
      </c>
      <c r="K192">
        <v>31.387203055190199</v>
      </c>
      <c r="L192">
        <f>(Table2[[#This Row],[6M Return vs Nifty]]-AVERAGE(Table2[6M Return vs Nifty]))/_xlfn.STDEV.P(Table2[6M Return vs Nifty])</f>
        <v>0.79599204423118364</v>
      </c>
      <c r="M192">
        <v>-1.3253131942867999</v>
      </c>
      <c r="N192">
        <f>(Table2[[#This Row],[1W Return vs Nifty]]-AVERAGE(Table2[1W Return vs Nifty]))/_xlfn.STDEV.P(Table2[1W Return vs Nifty])</f>
        <v>2.8962497687383834E-2</v>
      </c>
      <c r="O192">
        <v>1420.62</v>
      </c>
      <c r="P192">
        <v>1307.3624747952699</v>
      </c>
      <c r="Q192">
        <v>1124.98361827442</v>
      </c>
      <c r="R192">
        <v>66.316715840157897</v>
      </c>
      <c r="S192" s="2">
        <f>(Table2[[#This Row],[Close Price]]-Table2[[#This Row],[20D EMA]])/Table2[[#This Row],[20D EMA]]</f>
        <v>5.2251833706409893E-2</v>
      </c>
      <c r="T192" s="2">
        <f>(Table2[[#This Row],[Close Price]]-Table2[[#This Row],[50D EMA]])/Table2[[#This Row],[50D EMA]]</f>
        <v>0.14340898474548164</v>
      </c>
      <c r="U192" s="2">
        <f>(Table2[[#This Row],[Close Price]]-Table2[[#This Row],[200D EMA]])/Table2[[#This Row],[200D EMA]]</f>
        <v>0.3287749045563057</v>
      </c>
      <c r="V192">
        <v>1.43087832156565</v>
      </c>
      <c r="W192">
        <v>1495</v>
      </c>
      <c r="X192">
        <v>1512.05</v>
      </c>
      <c r="Y192">
        <v>1463.75</v>
      </c>
      <c r="Z192">
        <v>1519.3</v>
      </c>
      <c r="AA192">
        <v>1430</v>
      </c>
      <c r="AB192">
        <v>1649.8</v>
      </c>
      <c r="AC192" s="2">
        <f>(Table2[[#This Row],[Close Price]]/Table2[[#This Row],[Day Low]])-1</f>
        <v>-1.0033444816059944E-4</v>
      </c>
      <c r="AD192" s="2">
        <f>(Table2[[#This Row],[Day High]]/Table2[[#This Row],[Close Price]])-1</f>
        <v>1.1506171187744663E-2</v>
      </c>
      <c r="AE192" s="2">
        <f>(Table2[[#This Row],[Close Price]]/Table2[[#This Row],[Current Week Low]])-1</f>
        <v>2.1246797608881263E-2</v>
      </c>
      <c r="AF192" s="2">
        <f>(Table2[[#This Row],[Current Week High]]/Table2[[#This Row],[Close Price]])-1</f>
        <v>1.6356156136067224E-2</v>
      </c>
      <c r="AG192" s="2">
        <f>(Table2[[#This Row],[Close Price]]/Table2[[#This Row],[Current Month Low]])-1</f>
        <v>4.5349650349650217E-2</v>
      </c>
      <c r="AH192" s="2">
        <f>(Table2[[#This Row],[Current Month High]]/Table2[[#This Row],[Close Price]])-1</f>
        <v>0.10365588520587354</v>
      </c>
      <c r="AI192">
        <v>10.3655885205873</v>
      </c>
      <c r="AJ192">
        <v>68.890520845102202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0.25</v>
      </c>
      <c r="AM192" t="s">
        <v>10189</v>
      </c>
      <c r="AN192">
        <v>-7.11</v>
      </c>
      <c r="AO192" t="s">
        <v>10190</v>
      </c>
      <c r="AP192">
        <v>8.1142407593221999E-2</v>
      </c>
      <c r="AQ192">
        <f>(Table2[[#This Row],[Sharpe Ratio]]-AVERAGE(Table2[Sharpe Ratio]))/_xlfn.STDEV.P(Table2[Sharpe Ratio])</f>
        <v>0.32345245250409288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1.9893573276550047</v>
      </c>
      <c r="AS192">
        <f>_xlfn.RANK.AVG(Table2[[#This Row],[1Y Return vs Nifty Z-Score]],Table2[1Y Return vs Nifty Z-Score])</f>
        <v>308</v>
      </c>
      <c r="AT192">
        <f>_xlfn.RANK.AVG(Table2[[#This Row],[6M Return vs Nifty Z-Score]],Table2[6M Return vs Nifty Z-Score])</f>
        <v>121</v>
      </c>
      <c r="AU192">
        <f>_xlfn.RANK.AVG(Table2[[#This Row],[Sharpe Ratio Z-Score]],Table2[Sharpe Ratio Z-Score])</f>
        <v>246</v>
      </c>
      <c r="AV192">
        <f>(Table2[[#This Row],[Rank 1Y]]+Table2[[#This Row],[Rank 6M]]+Table2[[#This Row],[Rank Sharpe]])/3</f>
        <v>225</v>
      </c>
    </row>
    <row r="193" spans="1:48" x14ac:dyDescent="0.3">
      <c r="A193" t="s">
        <v>598</v>
      </c>
      <c r="B193" t="s">
        <v>599</v>
      </c>
      <c r="C193" t="s">
        <v>10145</v>
      </c>
      <c r="D193" t="s">
        <v>595</v>
      </c>
      <c r="E193">
        <v>31141.977624359999</v>
      </c>
      <c r="F193">
        <v>2300.4</v>
      </c>
      <c r="G193">
        <v>186.466885000426</v>
      </c>
      <c r="H193">
        <f>(Table2[[#This Row],[1Y Return vs Nifty]]-AVERAGE(Table2[1Y Return vs Nifty]))/_xlfn.STDEV.P(Table2[1Y Return vs Nifty])</f>
        <v>1.8448628557397135</v>
      </c>
      <c r="I193">
        <v>-19.321602300005399</v>
      </c>
      <c r="J193">
        <f>(Table2[[#This Row],[1M Return vs Nifty]]-AVERAGE(Table2[1M Return vs Nifty]))/_xlfn.STDEV.P(Table2[1M Return vs Nifty])</f>
        <v>-1.7755028500350549</v>
      </c>
      <c r="K193">
        <v>-15.438176168609299</v>
      </c>
      <c r="L193">
        <f>(Table2[[#This Row],[6M Return vs Nifty]]-AVERAGE(Table2[6M Return vs Nifty]))/_xlfn.STDEV.P(Table2[6M Return vs Nifty])</f>
        <v>-0.72122382659203921</v>
      </c>
      <c r="M193">
        <v>1.9302829444237499</v>
      </c>
      <c r="N193">
        <f>(Table2[[#This Row],[1W Return vs Nifty]]-AVERAGE(Table2[1W Return vs Nifty]))/_xlfn.STDEV.P(Table2[1W Return vs Nifty])</f>
        <v>0.87169178590389951</v>
      </c>
      <c r="O193">
        <v>2440.96</v>
      </c>
      <c r="P193">
        <v>2541.3840566527301</v>
      </c>
      <c r="Q193">
        <v>2243.05902268302</v>
      </c>
      <c r="R193">
        <v>30.3023303017488</v>
      </c>
      <c r="S193" s="2">
        <f>(Table2[[#This Row],[Close Price]]-Table2[[#This Row],[20D EMA]])/Table2[[#This Row],[20D EMA]]</f>
        <v>-5.7583901415836372E-2</v>
      </c>
      <c r="T193" s="2">
        <f>(Table2[[#This Row],[Close Price]]-Table2[[#This Row],[50D EMA]])/Table2[[#This Row],[50D EMA]]</f>
        <v>-9.4823942891233595E-2</v>
      </c>
      <c r="U193" s="2">
        <f>(Table2[[#This Row],[Close Price]]-Table2[[#This Row],[200D EMA]])/Table2[[#This Row],[200D EMA]]</f>
        <v>2.5563739846841876E-2</v>
      </c>
      <c r="V193">
        <v>0.908143100610451</v>
      </c>
      <c r="W193">
        <v>2255.6</v>
      </c>
      <c r="X193">
        <v>2290.4</v>
      </c>
      <c r="Y193">
        <v>2284</v>
      </c>
      <c r="Z193">
        <v>2404.5500000000002</v>
      </c>
      <c r="AA193">
        <v>2245</v>
      </c>
      <c r="AB193">
        <v>2619.75</v>
      </c>
      <c r="AC193" s="2">
        <f>(Table2[[#This Row],[Close Price]]/Table2[[#This Row],[Day Low]])-1</f>
        <v>1.9861677602411865E-2</v>
      </c>
      <c r="AD193" s="2">
        <f>(Table2[[#This Row],[Day High]]/Table2[[#This Row],[Close Price]])-1</f>
        <v>-4.3470700747696434E-3</v>
      </c>
      <c r="AE193" s="2">
        <f>(Table2[[#This Row],[Close Price]]/Table2[[#This Row],[Current Week Low]])-1</f>
        <v>7.1803852889666953E-3</v>
      </c>
      <c r="AF193" s="2">
        <f>(Table2[[#This Row],[Current Week High]]/Table2[[#This Row],[Close Price]])-1</f>
        <v>4.527473482872546E-2</v>
      </c>
      <c r="AG193" s="2">
        <f>(Table2[[#This Row],[Close Price]]/Table2[[#This Row],[Current Month Low]])-1</f>
        <v>2.4677060133630357E-2</v>
      </c>
      <c r="AH193" s="2">
        <f>(Table2[[#This Row],[Current Month High]]/Table2[[#This Row],[Close Price]])-1</f>
        <v>0.13882368283776736</v>
      </c>
      <c r="AI193">
        <v>41.918796731003297</v>
      </c>
      <c r="AJ193">
        <v>217.012333769723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-0.24</v>
      </c>
      <c r="AM193" t="s">
        <v>10190</v>
      </c>
      <c r="AN193">
        <v>-10.63</v>
      </c>
      <c r="AO193" t="s">
        <v>10190</v>
      </c>
      <c r="AP193">
        <v>0.16026634383230001</v>
      </c>
      <c r="AQ193">
        <f>(Table2[[#This Row],[Sharpe Ratio]]-AVERAGE(Table2[Sharpe Ratio]))/_xlfn.STDEV.P(Table2[Sharpe Ratio])</f>
        <v>1.2299644649817014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33</v>
      </c>
      <c r="AT193">
        <f>_xlfn.RANK.AVG(Table2[[#This Row],[6M Return vs Nifty Z-Score]],Table2[6M Return vs Nifty Z-Score])</f>
        <v>564</v>
      </c>
      <c r="AU193">
        <f>_xlfn.RANK.AVG(Table2[[#This Row],[Sharpe Ratio Z-Score]],Table2[Sharpe Ratio Z-Score])</f>
        <v>83</v>
      </c>
      <c r="AV193">
        <f>(Table2[[#This Row],[Rank 1Y]]+Table2[[#This Row],[Rank 6M]]+Table2[[#This Row],[Rank Sharpe]])/3</f>
        <v>226.66666666666666</v>
      </c>
    </row>
    <row r="194" spans="1:48" x14ac:dyDescent="0.3">
      <c r="A194" t="s">
        <v>1728</v>
      </c>
      <c r="B194" t="s">
        <v>1729</v>
      </c>
      <c r="C194" t="s">
        <v>627</v>
      </c>
      <c r="D194" t="s">
        <v>627</v>
      </c>
      <c r="E194">
        <v>4430.3801399000004</v>
      </c>
      <c r="F194">
        <v>214.51</v>
      </c>
      <c r="G194">
        <v>64.337199125850802</v>
      </c>
      <c r="H194">
        <f>(Table2[[#This Row],[1Y Return vs Nifty]]-AVERAGE(Table2[1Y Return vs Nifty]))/_xlfn.STDEV.P(Table2[1Y Return vs Nifty])</f>
        <v>0.27986638554786686</v>
      </c>
      <c r="I194">
        <v>18.414526198111901</v>
      </c>
      <c r="J194">
        <f>(Table2[[#This Row],[1M Return vs Nifty]]-AVERAGE(Table2[1M Return vs Nifty]))/_xlfn.STDEV.P(Table2[1M Return vs Nifty])</f>
        <v>1.7640117563277402</v>
      </c>
      <c r="K194">
        <v>22.793234721551102</v>
      </c>
      <c r="L194">
        <f>(Table2[[#This Row],[6M Return vs Nifty]]-AVERAGE(Table2[6M Return vs Nifty]))/_xlfn.STDEV.P(Table2[6M Return vs Nifty])</f>
        <v>0.51753396518753791</v>
      </c>
      <c r="M194">
        <v>-2.1609060998144201</v>
      </c>
      <c r="N194">
        <f>(Table2[[#This Row],[1W Return vs Nifty]]-AVERAGE(Table2[1W Return vs Nifty]))/_xlfn.STDEV.P(Table2[1W Return vs Nifty])</f>
        <v>-0.18733540429777054</v>
      </c>
      <c r="O194">
        <v>208.23</v>
      </c>
      <c r="P194">
        <v>193.05241886274101</v>
      </c>
      <c r="Q194">
        <v>166.307393579804</v>
      </c>
      <c r="R194">
        <v>52.783656960852298</v>
      </c>
      <c r="S194" s="2">
        <f>(Table2[[#This Row],[Close Price]]-Table2[[#This Row],[20D EMA]])/Table2[[#This Row],[20D EMA]]</f>
        <v>3.0158958843586426E-2</v>
      </c>
      <c r="T194" s="2">
        <f>(Table2[[#This Row],[Close Price]]-Table2[[#This Row],[50D EMA]])/Table2[[#This Row],[50D EMA]]</f>
        <v>0.11114898877550548</v>
      </c>
      <c r="U194" s="2">
        <f>(Table2[[#This Row],[Close Price]]-Table2[[#This Row],[200D EMA]])/Table2[[#This Row],[200D EMA]]</f>
        <v>0.28984042971646695</v>
      </c>
      <c r="V194">
        <v>1.1557337485143899</v>
      </c>
      <c r="W194">
        <v>210.04</v>
      </c>
      <c r="X194">
        <v>215.8</v>
      </c>
      <c r="Y194">
        <v>212.61</v>
      </c>
      <c r="Z194">
        <v>231.54</v>
      </c>
      <c r="AA194">
        <v>208.1</v>
      </c>
      <c r="AB194">
        <v>231.54</v>
      </c>
      <c r="AC194" s="2">
        <f>(Table2[[#This Row],[Close Price]]/Table2[[#This Row],[Day Low]])-1</f>
        <v>2.1281660636069288E-2</v>
      </c>
      <c r="AD194" s="2">
        <f>(Table2[[#This Row],[Day High]]/Table2[[#This Row],[Close Price]])-1</f>
        <v>6.0137056547482359E-3</v>
      </c>
      <c r="AE194" s="2">
        <f>(Table2[[#This Row],[Close Price]]/Table2[[#This Row],[Current Week Low]])-1</f>
        <v>8.936550491510209E-3</v>
      </c>
      <c r="AF194" s="2">
        <f>(Table2[[#This Row],[Current Week High]]/Table2[[#This Row],[Close Price]])-1</f>
        <v>7.9390238217332598E-2</v>
      </c>
      <c r="AG194" s="2">
        <f>(Table2[[#This Row],[Close Price]]/Table2[[#This Row],[Current Month Low]])-1</f>
        <v>3.0802498798654376E-2</v>
      </c>
      <c r="AH194" s="2">
        <f>(Table2[[#This Row],[Current Month High]]/Table2[[#This Row],[Close Price]])-1</f>
        <v>7.9390238217332598E-2</v>
      </c>
      <c r="AI194">
        <v>7.9390238217332598</v>
      </c>
      <c r="AJ194">
        <v>98.070175438596394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0.11</v>
      </c>
      <c r="AM194" t="s">
        <v>10189</v>
      </c>
      <c r="AN194">
        <v>0.02</v>
      </c>
      <c r="AO194" t="s">
        <v>10189</v>
      </c>
      <c r="AP194">
        <v>6.5140485296870998E-2</v>
      </c>
      <c r="AQ194">
        <f>(Table2[[#This Row],[Sharpe Ratio]]-AVERAGE(Table2[Sharpe Ratio]))/_xlfn.STDEV.P(Table2[Sharpe Ratio])</f>
        <v>0.14012063821536924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2.5141973409807434</v>
      </c>
      <c r="AS194">
        <f>_xlfn.RANK.AVG(Table2[[#This Row],[1Y Return vs Nifty Z-Score]],Table2[1Y Return vs Nifty Z-Score])</f>
        <v>206</v>
      </c>
      <c r="AT194">
        <f>_xlfn.RANK.AVG(Table2[[#This Row],[6M Return vs Nifty Z-Score]],Table2[6M Return vs Nifty Z-Score])</f>
        <v>184</v>
      </c>
      <c r="AU194">
        <f>_xlfn.RANK.AVG(Table2[[#This Row],[Sharpe Ratio Z-Score]],Table2[Sharpe Ratio Z-Score])</f>
        <v>295</v>
      </c>
      <c r="AV194">
        <f>(Table2[[#This Row],[Rank 1Y]]+Table2[[#This Row],[Rank 6M]]+Table2[[#This Row],[Rank Sharpe]])/3</f>
        <v>228.33333333333334</v>
      </c>
    </row>
    <row r="195" spans="1:48" x14ac:dyDescent="0.3">
      <c r="A195" t="s">
        <v>767</v>
      </c>
      <c r="B195" t="s">
        <v>768</v>
      </c>
      <c r="C195" t="s">
        <v>10154</v>
      </c>
      <c r="D195" t="s">
        <v>400</v>
      </c>
      <c r="E195">
        <v>20509.472228850002</v>
      </c>
      <c r="F195">
        <v>331.7</v>
      </c>
      <c r="G195">
        <v>59.832151185199301</v>
      </c>
      <c r="H195">
        <f>(Table2[[#This Row],[1Y Return vs Nifty]]-AVERAGE(Table2[1Y Return vs Nifty]))/_xlfn.STDEV.P(Table2[1Y Return vs Nifty])</f>
        <v>0.22213771725009315</v>
      </c>
      <c r="I195">
        <v>-8.4062976722926095</v>
      </c>
      <c r="J195">
        <f>(Table2[[#This Row],[1M Return vs Nifty]]-AVERAGE(Table2[1M Return vs Nifty]))/_xlfn.STDEV.P(Table2[1M Return vs Nifty])</f>
        <v>-0.75168610729165508</v>
      </c>
      <c r="K195">
        <v>27.233811359168101</v>
      </c>
      <c r="L195">
        <f>(Table2[[#This Row],[6M Return vs Nifty]]-AVERAGE(Table2[6M Return vs Nifty]))/_xlfn.STDEV.P(Table2[6M Return vs Nifty])</f>
        <v>0.66141562641229157</v>
      </c>
      <c r="M195">
        <v>-5.5630045280038003E-2</v>
      </c>
      <c r="N195">
        <f>(Table2[[#This Row],[1W Return vs Nifty]]-AVERAGE(Table2[1W Return vs Nifty]))/_xlfn.STDEV.P(Table2[1W Return vs Nifty])</f>
        <v>0.35762708961885398</v>
      </c>
      <c r="O195">
        <v>324.24</v>
      </c>
      <c r="P195">
        <v>313.34775491832897</v>
      </c>
      <c r="Q195">
        <v>259.96512315060897</v>
      </c>
      <c r="R195">
        <v>62.842254917801903</v>
      </c>
      <c r="S195" s="2">
        <f>(Table2[[#This Row],[Close Price]]-Table2[[#This Row],[20D EMA]])/Table2[[#This Row],[20D EMA]]</f>
        <v>2.3007648655316987E-2</v>
      </c>
      <c r="T195" s="2">
        <f>(Table2[[#This Row],[Close Price]]-Table2[[#This Row],[50D EMA]])/Table2[[#This Row],[50D EMA]]</f>
        <v>5.8568299257335824E-2</v>
      </c>
      <c r="U195" s="2">
        <f>(Table2[[#This Row],[Close Price]]-Table2[[#This Row],[200D EMA]])/Table2[[#This Row],[200D EMA]]</f>
        <v>0.27594038761819567</v>
      </c>
      <c r="V195">
        <v>0.60833500899300497</v>
      </c>
      <c r="W195">
        <v>326.25</v>
      </c>
      <c r="X195">
        <v>334.2</v>
      </c>
      <c r="Y195">
        <v>307.5</v>
      </c>
      <c r="Z195">
        <v>334</v>
      </c>
      <c r="AA195">
        <v>307.5</v>
      </c>
      <c r="AB195">
        <v>334.2</v>
      </c>
      <c r="AC195" s="2">
        <f>(Table2[[#This Row],[Close Price]]/Table2[[#This Row],[Day Low]])-1</f>
        <v>1.6704980842911832E-2</v>
      </c>
      <c r="AD195" s="2">
        <f>(Table2[[#This Row],[Day High]]/Table2[[#This Row],[Close Price]])-1</f>
        <v>7.5369309617123736E-3</v>
      </c>
      <c r="AE195" s="2">
        <f>(Table2[[#This Row],[Close Price]]/Table2[[#This Row],[Current Week Low]])-1</f>
        <v>7.8699186991869841E-2</v>
      </c>
      <c r="AF195" s="2">
        <f>(Table2[[#This Row],[Current Week High]]/Table2[[#This Row],[Close Price]])-1</f>
        <v>6.9339764847753393E-3</v>
      </c>
      <c r="AG195" s="2">
        <f>(Table2[[#This Row],[Close Price]]/Table2[[#This Row],[Current Month Low]])-1</f>
        <v>7.8699186991869841E-2</v>
      </c>
      <c r="AH195" s="2">
        <f>(Table2[[#This Row],[Current Month High]]/Table2[[#This Row],[Close Price]])-1</f>
        <v>7.5369309617123736E-3</v>
      </c>
      <c r="AI195">
        <v>7.2957491709375804</v>
      </c>
      <c r="AJ195">
        <v>87.772431361449193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</v>
      </c>
      <c r="AM195" t="s">
        <v>10189</v>
      </c>
      <c r="AN195">
        <v>-0.27</v>
      </c>
      <c r="AO195" t="s">
        <v>10190</v>
      </c>
      <c r="AP195">
        <v>5.7662366428015997E-2</v>
      </c>
      <c r="AQ195">
        <f>(Table2[[#This Row],[Sharpe Ratio]]-AVERAGE(Table2[Sharpe Ratio]))/_xlfn.STDEV.P(Table2[Sharpe Ratio])</f>
        <v>5.444486287389317E-2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0.54393918886347681</v>
      </c>
      <c r="AS195">
        <f>_xlfn.RANK.AVG(Table2[[#This Row],[1Y Return vs Nifty Z-Score]],Table2[1Y Return vs Nifty Z-Score])</f>
        <v>216</v>
      </c>
      <c r="AT195">
        <f>_xlfn.RANK.AVG(Table2[[#This Row],[6M Return vs Nifty Z-Score]],Table2[6M Return vs Nifty Z-Score])</f>
        <v>155</v>
      </c>
      <c r="AU195">
        <f>_xlfn.RANK.AVG(Table2[[#This Row],[Sharpe Ratio Z-Score]],Table2[Sharpe Ratio Z-Score])</f>
        <v>318</v>
      </c>
      <c r="AV195">
        <f>(Table2[[#This Row],[Rank 1Y]]+Table2[[#This Row],[Rank 6M]]+Table2[[#This Row],[Rank Sharpe]])/3</f>
        <v>229.66666666666666</v>
      </c>
    </row>
    <row r="196" spans="1:48" x14ac:dyDescent="0.3">
      <c r="A196" t="s">
        <v>572</v>
      </c>
      <c r="B196" t="s">
        <v>573</v>
      </c>
      <c r="C196" t="s">
        <v>10154</v>
      </c>
      <c r="D196" t="s">
        <v>257</v>
      </c>
      <c r="E196">
        <v>32864.3525868</v>
      </c>
      <c r="F196">
        <v>1727.25</v>
      </c>
      <c r="G196">
        <v>20.205405720284901</v>
      </c>
      <c r="H196">
        <f>(Table2[[#This Row],[1Y Return vs Nifty]]-AVERAGE(Table2[1Y Return vs Nifty]))/_xlfn.STDEV.P(Table2[1Y Return vs Nifty])</f>
        <v>-0.28564805435559765</v>
      </c>
      <c r="I196">
        <v>-8.2851569037148796</v>
      </c>
      <c r="J196">
        <f>(Table2[[#This Row],[1M Return vs Nifty]]-AVERAGE(Table2[1M Return vs Nifty]))/_xlfn.STDEV.P(Table2[1M Return vs Nifty])</f>
        <v>-0.7403235341589004</v>
      </c>
      <c r="K196">
        <v>37.332122055184698</v>
      </c>
      <c r="L196">
        <f>(Table2[[#This Row],[6M Return vs Nifty]]-AVERAGE(Table2[6M Return vs Nifty]))/_xlfn.STDEV.P(Table2[6M Return vs Nifty])</f>
        <v>0.98861676200316062</v>
      </c>
      <c r="M196">
        <v>1.47770667805093</v>
      </c>
      <c r="N196">
        <f>(Table2[[#This Row],[1W Return vs Nifty]]-AVERAGE(Table2[1W Return vs Nifty]))/_xlfn.STDEV.P(Table2[1W Return vs Nifty])</f>
        <v>0.7545398854304225</v>
      </c>
      <c r="O196">
        <v>1697.24</v>
      </c>
      <c r="P196">
        <v>1626.40514753715</v>
      </c>
      <c r="Q196">
        <v>1360.3712363336001</v>
      </c>
      <c r="R196">
        <v>60.8534979885263</v>
      </c>
      <c r="S196" s="2">
        <f>(Table2[[#This Row],[Close Price]]-Table2[[#This Row],[20D EMA]])/Table2[[#This Row],[20D EMA]]</f>
        <v>1.7681647851806457E-2</v>
      </c>
      <c r="T196" s="2">
        <f>(Table2[[#This Row],[Close Price]]-Table2[[#This Row],[50D EMA]])/Table2[[#This Row],[50D EMA]]</f>
        <v>6.2004754851863568E-2</v>
      </c>
      <c r="U196" s="2">
        <f>(Table2[[#This Row],[Close Price]]-Table2[[#This Row],[200D EMA]])/Table2[[#This Row],[200D EMA]]</f>
        <v>0.26969018005349182</v>
      </c>
      <c r="V196">
        <v>1.2442351915235601</v>
      </c>
      <c r="W196">
        <v>1704.85</v>
      </c>
      <c r="X196">
        <v>1745</v>
      </c>
      <c r="Y196">
        <v>1685.05</v>
      </c>
      <c r="Z196">
        <v>1768.95</v>
      </c>
      <c r="AA196">
        <v>1656.25</v>
      </c>
      <c r="AB196">
        <v>1790</v>
      </c>
      <c r="AC196" s="2">
        <f>(Table2[[#This Row],[Close Price]]/Table2[[#This Row],[Day Low]])-1</f>
        <v>1.3138985834530992E-2</v>
      </c>
      <c r="AD196" s="2">
        <f>(Table2[[#This Row],[Day High]]/Table2[[#This Row],[Close Price]])-1</f>
        <v>1.0276451005934328E-2</v>
      </c>
      <c r="AE196" s="2">
        <f>(Table2[[#This Row],[Close Price]]/Table2[[#This Row],[Current Week Low]])-1</f>
        <v>2.504376724726276E-2</v>
      </c>
      <c r="AF196" s="2">
        <f>(Table2[[#This Row],[Current Week High]]/Table2[[#This Row],[Close Price]])-1</f>
        <v>2.4142422926617391E-2</v>
      </c>
      <c r="AG196" s="2">
        <f>(Table2[[#This Row],[Close Price]]/Table2[[#This Row],[Current Month Low]])-1</f>
        <v>4.2867924528301904E-2</v>
      </c>
      <c r="AH196" s="2">
        <f>(Table2[[#This Row],[Current Month High]]/Table2[[#This Row],[Close Price]])-1</f>
        <v>3.6329425387176206E-2</v>
      </c>
      <c r="AI196">
        <v>6.5942972933854502</v>
      </c>
      <c r="AJ196">
        <v>68.413611544461702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</v>
      </c>
      <c r="AM196" t="s">
        <v>10189</v>
      </c>
      <c r="AN196">
        <v>2.9</v>
      </c>
      <c r="AO196" t="s">
        <v>10189</v>
      </c>
      <c r="AP196">
        <v>9.8101779087781005E-2</v>
      </c>
      <c r="AQ196">
        <f>(Table2[[#This Row],[Sharpe Ratio]]-AVERAGE(Table2[Sharpe Ratio]))/_xlfn.STDEV.P(Table2[Sharpe Ratio])</f>
        <v>0.51775363005717789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1.234938688976263</v>
      </c>
      <c r="AS196">
        <f>_xlfn.RANK.AVG(Table2[[#This Row],[1Y Return vs Nifty Z-Score]],Table2[1Y Return vs Nifty Z-Score])</f>
        <v>385</v>
      </c>
      <c r="AT196">
        <f>_xlfn.RANK.AVG(Table2[[#This Row],[6M Return vs Nifty Z-Score]],Table2[6M Return vs Nifty Z-Score])</f>
        <v>96</v>
      </c>
      <c r="AU196">
        <f>_xlfn.RANK.AVG(Table2[[#This Row],[Sharpe Ratio Z-Score]],Table2[Sharpe Ratio Z-Score])</f>
        <v>210</v>
      </c>
      <c r="AV196">
        <f>(Table2[[#This Row],[Rank 1Y]]+Table2[[#This Row],[Rank 6M]]+Table2[[#This Row],[Rank Sharpe]])/3</f>
        <v>230.33333333333334</v>
      </c>
    </row>
    <row r="197" spans="1:48" x14ac:dyDescent="0.3">
      <c r="A197" t="s">
        <v>201</v>
      </c>
      <c r="B197" t="s">
        <v>202</v>
      </c>
      <c r="C197" t="s">
        <v>10145</v>
      </c>
      <c r="D197" t="s">
        <v>32</v>
      </c>
      <c r="E197">
        <v>130854.908891272</v>
      </c>
      <c r="F197">
        <v>118.84</v>
      </c>
      <c r="G197">
        <v>67.343385060323598</v>
      </c>
      <c r="H197">
        <f>(Table2[[#This Row],[1Y Return vs Nifty]]-AVERAGE(Table2[1Y Return vs Nifty]))/_xlfn.STDEV.P(Table2[1Y Return vs Nifty])</f>
        <v>0.31838830871912521</v>
      </c>
      <c r="I197">
        <v>-12.4046167816247</v>
      </c>
      <c r="J197">
        <f>(Table2[[#This Row],[1M Return vs Nifty]]-AVERAGE(Table2[1M Return vs Nifty]))/_xlfn.STDEV.P(Table2[1M Return vs Nifty])</f>
        <v>-1.1267142156755472</v>
      </c>
      <c r="K197">
        <v>5.0940612111230896</v>
      </c>
      <c r="L197">
        <f>(Table2[[#This Row],[6M Return vs Nifty]]-AVERAGE(Table2[6M Return vs Nifty]))/_xlfn.STDEV.P(Table2[6M Return vs Nifty])</f>
        <v>-5.5947070003455057E-2</v>
      </c>
      <c r="M197">
        <v>-2.26872959589305</v>
      </c>
      <c r="N197">
        <f>(Table2[[#This Row],[1W Return vs Nifty]]-AVERAGE(Table2[1W Return vs Nifty]))/_xlfn.STDEV.P(Table2[1W Return vs Nifty])</f>
        <v>-0.21524611994917489</v>
      </c>
      <c r="O197">
        <v>121.7</v>
      </c>
      <c r="P197">
        <v>123.77110217822199</v>
      </c>
      <c r="Q197">
        <v>109.187659080502</v>
      </c>
      <c r="R197">
        <v>39.956007796035102</v>
      </c>
      <c r="S197" s="2">
        <f>(Table2[[#This Row],[Close Price]]-Table2[[#This Row],[20D EMA]])/Table2[[#This Row],[20D EMA]]</f>
        <v>-2.3500410846343463E-2</v>
      </c>
      <c r="T197" s="2">
        <f>(Table2[[#This Row],[Close Price]]-Table2[[#This Row],[50D EMA]])/Table2[[#This Row],[50D EMA]]</f>
        <v>-3.9840496621913718E-2</v>
      </c>
      <c r="U197" s="2">
        <f>(Table2[[#This Row],[Close Price]]-Table2[[#This Row],[200D EMA]])/Table2[[#This Row],[200D EMA]]</f>
        <v>8.8401390787044107E-2</v>
      </c>
      <c r="V197">
        <v>0.61905765158840598</v>
      </c>
      <c r="W197">
        <v>118</v>
      </c>
      <c r="X197">
        <v>119.79</v>
      </c>
      <c r="Y197">
        <v>117.5</v>
      </c>
      <c r="Z197">
        <v>122.15</v>
      </c>
      <c r="AA197">
        <v>117.5</v>
      </c>
      <c r="AB197">
        <v>124.14</v>
      </c>
      <c r="AC197" s="2">
        <f>(Table2[[#This Row],[Close Price]]/Table2[[#This Row],[Day Low]])-1</f>
        <v>7.118644067796609E-3</v>
      </c>
      <c r="AD197" s="2">
        <f>(Table2[[#This Row],[Day High]]/Table2[[#This Row],[Close Price]])-1</f>
        <v>7.993941433860785E-3</v>
      </c>
      <c r="AE197" s="2">
        <f>(Table2[[#This Row],[Close Price]]/Table2[[#This Row],[Current Week Low]])-1</f>
        <v>1.1404255319148904E-2</v>
      </c>
      <c r="AF197" s="2">
        <f>(Table2[[#This Row],[Current Week High]]/Table2[[#This Row],[Close Price]])-1</f>
        <v>2.7852574890609327E-2</v>
      </c>
      <c r="AG197" s="2">
        <f>(Table2[[#This Row],[Close Price]]/Table2[[#This Row],[Current Month Low]])-1</f>
        <v>1.1404255319148904E-2</v>
      </c>
      <c r="AH197" s="2">
        <f>(Table2[[#This Row],[Current Month High]]/Table2[[#This Row],[Close Price]])-1</f>
        <v>4.4597778525748977E-2</v>
      </c>
      <c r="AI197">
        <v>20.245708515651302</v>
      </c>
      <c r="AJ197">
        <v>102.971818958155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-0.19</v>
      </c>
      <c r="AM197" t="s">
        <v>10190</v>
      </c>
      <c r="AN197">
        <v>-2.96</v>
      </c>
      <c r="AO197" t="s">
        <v>10190</v>
      </c>
      <c r="AP197">
        <v>0.117636214666024</v>
      </c>
      <c r="AQ197">
        <f>(Table2[[#This Row],[Sharpe Ratio]]-AVERAGE(Table2[Sharpe Ratio]))/_xlfn.STDEV.P(Table2[Sharpe Ratio])</f>
        <v>0.7415569612658377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194</v>
      </c>
      <c r="AT197">
        <f>_xlfn.RANK.AVG(Table2[[#This Row],[6M Return vs Nifty Z-Score]],Table2[6M Return vs Nifty Z-Score])</f>
        <v>340</v>
      </c>
      <c r="AU197">
        <f>_xlfn.RANK.AVG(Table2[[#This Row],[Sharpe Ratio Z-Score]],Table2[Sharpe Ratio Z-Score])</f>
        <v>165</v>
      </c>
      <c r="AV197">
        <f>(Table2[[#This Row],[Rank 1Y]]+Table2[[#This Row],[Rank 6M]]+Table2[[#This Row],[Rank Sharpe]])/3</f>
        <v>233</v>
      </c>
    </row>
    <row r="198" spans="1:48" x14ac:dyDescent="0.3">
      <c r="A198" t="s">
        <v>481</v>
      </c>
      <c r="B198" t="s">
        <v>482</v>
      </c>
      <c r="C198" t="s">
        <v>10145</v>
      </c>
      <c r="D198" t="s">
        <v>483</v>
      </c>
      <c r="E198">
        <v>43768.512909999998</v>
      </c>
      <c r="F198">
        <v>795.7</v>
      </c>
      <c r="G198">
        <v>81.150327663057396</v>
      </c>
      <c r="H198">
        <f>(Table2[[#This Row],[1Y Return vs Nifty]]-AVERAGE(Table2[1Y Return vs Nifty]))/_xlfn.STDEV.P(Table2[1Y Return vs Nifty])</f>
        <v>0.49531348692363336</v>
      </c>
      <c r="I198">
        <v>4.3035912455904199</v>
      </c>
      <c r="J198">
        <f>(Table2[[#This Row],[1M Return vs Nifty]]-AVERAGE(Table2[1M Return vs Nifty]))/_xlfn.STDEV.P(Table2[1M Return vs Nifty])</f>
        <v>0.44045625761310847</v>
      </c>
      <c r="K198">
        <v>22.550710922074099</v>
      </c>
      <c r="L198">
        <f>(Table2[[#This Row],[6M Return vs Nifty]]-AVERAGE(Table2[6M Return vs Nifty]))/_xlfn.STDEV.P(Table2[6M Return vs Nifty])</f>
        <v>0.50967581296926745</v>
      </c>
      <c r="M198">
        <v>0.97891210806843298</v>
      </c>
      <c r="N198">
        <f>(Table2[[#This Row],[1W Return vs Nifty]]-AVERAGE(Table2[1W Return vs Nifty]))/_xlfn.STDEV.P(Table2[1W Return vs Nifty])</f>
        <v>0.6254241182965723</v>
      </c>
      <c r="O198">
        <v>774.23</v>
      </c>
      <c r="P198">
        <v>727.75992635371097</v>
      </c>
      <c r="Q198">
        <v>613.86971603843995</v>
      </c>
      <c r="R198">
        <v>57.157063354927303</v>
      </c>
      <c r="S198" s="2">
        <f>(Table2[[#This Row],[Close Price]]-Table2[[#This Row],[20D EMA]])/Table2[[#This Row],[20D EMA]]</f>
        <v>2.7730777675884461E-2</v>
      </c>
      <c r="T198" s="2">
        <f>(Table2[[#This Row],[Close Price]]-Table2[[#This Row],[50D EMA]])/Table2[[#This Row],[50D EMA]]</f>
        <v>9.3355062825028881E-2</v>
      </c>
      <c r="U198" s="2">
        <f>(Table2[[#This Row],[Close Price]]-Table2[[#This Row],[200D EMA]])/Table2[[#This Row],[200D EMA]]</f>
        <v>0.29620337868267482</v>
      </c>
      <c r="V198">
        <v>0.81649001590580195</v>
      </c>
      <c r="W198">
        <v>780.85</v>
      </c>
      <c r="X198">
        <v>796.5</v>
      </c>
      <c r="Y198">
        <v>765.9</v>
      </c>
      <c r="Z198">
        <v>826.75</v>
      </c>
      <c r="AA198">
        <v>751.7</v>
      </c>
      <c r="AB198">
        <v>826.75</v>
      </c>
      <c r="AC198" s="2">
        <f>(Table2[[#This Row],[Close Price]]/Table2[[#This Row],[Day Low]])-1</f>
        <v>1.9017737081385766E-2</v>
      </c>
      <c r="AD198" s="2">
        <f>(Table2[[#This Row],[Day High]]/Table2[[#This Row],[Close Price]])-1</f>
        <v>1.0054040467513126E-3</v>
      </c>
      <c r="AE198" s="2">
        <f>(Table2[[#This Row],[Close Price]]/Table2[[#This Row],[Current Week Low]])-1</f>
        <v>3.8908473691082524E-2</v>
      </c>
      <c r="AF198" s="2">
        <f>(Table2[[#This Row],[Current Week High]]/Table2[[#This Row],[Close Price]])-1</f>
        <v>3.9022244564534292E-2</v>
      </c>
      <c r="AG198" s="2">
        <f>(Table2[[#This Row],[Close Price]]/Table2[[#This Row],[Current Month Low]])-1</f>
        <v>5.8533989623519966E-2</v>
      </c>
      <c r="AH198" s="2">
        <f>(Table2[[#This Row],[Current Month High]]/Table2[[#This Row],[Close Price]])-1</f>
        <v>3.9022244564534292E-2</v>
      </c>
      <c r="AI198">
        <v>3.9022244564534199</v>
      </c>
      <c r="AJ198">
        <v>107.91742879540099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0.09</v>
      </c>
      <c r="AM198" t="s">
        <v>10189</v>
      </c>
      <c r="AN198">
        <v>-2.5299999999999998</v>
      </c>
      <c r="AO198" t="s">
        <v>10190</v>
      </c>
      <c r="AP198">
        <v>4.5729746400449002E-2</v>
      </c>
      <c r="AQ198">
        <f>(Table2[[#This Row],[Sharpe Ratio]]-AVERAGE(Table2[Sharpe Ratio]))/_xlfn.STDEV.P(Table2[Sharpe Ratio])</f>
        <v>-8.2265517189049189E-2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1.9886041586135326</v>
      </c>
      <c r="AS198">
        <f>_xlfn.RANK.AVG(Table2[[#This Row],[1Y Return vs Nifty Z-Score]],Table2[1Y Return vs Nifty Z-Score])</f>
        <v>154</v>
      </c>
      <c r="AT198">
        <f>_xlfn.RANK.AVG(Table2[[#This Row],[6M Return vs Nifty Z-Score]],Table2[6M Return vs Nifty Z-Score])</f>
        <v>186</v>
      </c>
      <c r="AU198">
        <f>_xlfn.RANK.AVG(Table2[[#This Row],[Sharpe Ratio Z-Score]],Table2[Sharpe Ratio Z-Score])</f>
        <v>359</v>
      </c>
      <c r="AV198">
        <f>(Table2[[#This Row],[Rank 1Y]]+Table2[[#This Row],[Rank 6M]]+Table2[[#This Row],[Rank Sharpe]])/3</f>
        <v>233</v>
      </c>
    </row>
    <row r="199" spans="1:48" x14ac:dyDescent="0.3">
      <c r="A199" t="s">
        <v>1361</v>
      </c>
      <c r="B199" t="s">
        <v>1362</v>
      </c>
      <c r="C199" t="s">
        <v>10159</v>
      </c>
      <c r="D199" t="s">
        <v>363</v>
      </c>
      <c r="E199">
        <v>7708.8898297399901</v>
      </c>
      <c r="F199">
        <v>1691.35</v>
      </c>
      <c r="G199">
        <v>91.469751154928403</v>
      </c>
      <c r="H199">
        <f>(Table2[[#This Row],[1Y Return vs Nifty]]-AVERAGE(Table2[1Y Return vs Nifty]))/_xlfn.STDEV.P(Table2[1Y Return vs Nifty])</f>
        <v>0.62754883350250312</v>
      </c>
      <c r="I199">
        <v>4.1838811560629301</v>
      </c>
      <c r="J199">
        <f>(Table2[[#This Row],[1M Return vs Nifty]]-AVERAGE(Table2[1M Return vs Nifty]))/_xlfn.STDEV.P(Table2[1M Return vs Nifty])</f>
        <v>0.42922787708560717</v>
      </c>
      <c r="K199">
        <v>25.003610289566801</v>
      </c>
      <c r="L199">
        <f>(Table2[[#This Row],[6M Return vs Nifty]]-AVERAGE(Table2[6M Return vs Nifty]))/_xlfn.STDEV.P(Table2[6M Return vs Nifty])</f>
        <v>0.5891536070967871</v>
      </c>
      <c r="M199">
        <v>-3.10142466258571</v>
      </c>
      <c r="N199">
        <f>(Table2[[#This Row],[1W Return vs Nifty]]-AVERAGE(Table2[1W Return vs Nifty]))/_xlfn.STDEV.P(Table2[1W Return vs Nifty])</f>
        <v>-0.43079390012723084</v>
      </c>
      <c r="O199">
        <v>1668.13</v>
      </c>
      <c r="P199">
        <v>1535.9350318070699</v>
      </c>
      <c r="Q199">
        <v>1214.0014527820999</v>
      </c>
      <c r="R199">
        <v>49.847529473081899</v>
      </c>
      <c r="S199" s="2">
        <f>(Table2[[#This Row],[Close Price]]-Table2[[#This Row],[20D EMA]])/Table2[[#This Row],[20D EMA]]</f>
        <v>1.3919778434534357E-2</v>
      </c>
      <c r="T199" s="2">
        <f>(Table2[[#This Row],[Close Price]]-Table2[[#This Row],[50D EMA]])/Table2[[#This Row],[50D EMA]]</f>
        <v>0.1011858997773363</v>
      </c>
      <c r="U199" s="2">
        <f>(Table2[[#This Row],[Close Price]]-Table2[[#This Row],[200D EMA]])/Table2[[#This Row],[200D EMA]]</f>
        <v>0.39320261612864715</v>
      </c>
      <c r="V199">
        <v>1.0492346846320799</v>
      </c>
      <c r="W199">
        <v>1656.85</v>
      </c>
      <c r="X199">
        <v>1707.35</v>
      </c>
      <c r="Y199">
        <v>1652.45</v>
      </c>
      <c r="Z199">
        <v>1729.9</v>
      </c>
      <c r="AA199">
        <v>1603.7</v>
      </c>
      <c r="AB199">
        <v>1803.95</v>
      </c>
      <c r="AC199" s="2">
        <f>(Table2[[#This Row],[Close Price]]/Table2[[#This Row],[Day Low]])-1</f>
        <v>2.0822645381295857E-2</v>
      </c>
      <c r="AD199" s="2">
        <f>(Table2[[#This Row],[Day High]]/Table2[[#This Row],[Close Price]])-1</f>
        <v>9.4598988973304543E-3</v>
      </c>
      <c r="AE199" s="2">
        <f>(Table2[[#This Row],[Close Price]]/Table2[[#This Row],[Current Week Low]])-1</f>
        <v>2.3540803050016601E-2</v>
      </c>
      <c r="AF199" s="2">
        <f>(Table2[[#This Row],[Current Week High]]/Table2[[#This Row],[Close Price]])-1</f>
        <v>2.2792443905755855E-2</v>
      </c>
      <c r="AG199" s="2">
        <f>(Table2[[#This Row],[Close Price]]/Table2[[#This Row],[Current Month Low]])-1</f>
        <v>5.4654860634782088E-2</v>
      </c>
      <c r="AH199" s="2">
        <f>(Table2[[#This Row],[Current Month High]]/Table2[[#This Row],[Close Price]])-1</f>
        <v>6.6574038489963794E-2</v>
      </c>
      <c r="AI199">
        <v>6.6574038489963696</v>
      </c>
      <c r="AJ199">
        <v>140.47060496196701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0.13</v>
      </c>
      <c r="AM199" t="s">
        <v>10189</v>
      </c>
      <c r="AN199">
        <v>2.78</v>
      </c>
      <c r="AO199" t="s">
        <v>10189</v>
      </c>
      <c r="AP199">
        <v>3.1822794902844002E-2</v>
      </c>
      <c r="AQ199">
        <f>(Table2[[#This Row],[Sharpe Ratio]]-AVERAGE(Table2[Sharpe Ratio]))/_xlfn.STDEV.P(Table2[Sharpe Ratio])</f>
        <v>-0.2415955402989978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0.97354087725866878</v>
      </c>
      <c r="AS199">
        <f>_xlfn.RANK.AVG(Table2[[#This Row],[1Y Return vs Nifty Z-Score]],Table2[1Y Return vs Nifty Z-Score])</f>
        <v>126</v>
      </c>
      <c r="AT199">
        <f>_xlfn.RANK.AVG(Table2[[#This Row],[6M Return vs Nifty Z-Score]],Table2[6M Return vs Nifty Z-Score])</f>
        <v>170</v>
      </c>
      <c r="AU199">
        <f>_xlfn.RANK.AVG(Table2[[#This Row],[Sharpe Ratio Z-Score]],Table2[Sharpe Ratio Z-Score])</f>
        <v>403</v>
      </c>
      <c r="AV199">
        <f>(Table2[[#This Row],[Rank 1Y]]+Table2[[#This Row],[Rank 6M]]+Table2[[#This Row],[Rank Sharpe]])/3</f>
        <v>233</v>
      </c>
    </row>
    <row r="200" spans="1:48" x14ac:dyDescent="0.3">
      <c r="A200" t="s">
        <v>310</v>
      </c>
      <c r="B200" t="s">
        <v>311</v>
      </c>
      <c r="C200" t="s">
        <v>10155</v>
      </c>
      <c r="D200" t="s">
        <v>312</v>
      </c>
      <c r="E200">
        <v>82886.458578210004</v>
      </c>
      <c r="F200">
        <v>582.29999999999995</v>
      </c>
      <c r="G200">
        <v>24.382677212930201</v>
      </c>
      <c r="H200">
        <f>(Table2[[#This Row],[1Y Return vs Nifty]]-AVERAGE(Table2[1Y Return vs Nifty]))/_xlfn.STDEV.P(Table2[1Y Return vs Nifty])</f>
        <v>-0.2321195850550484</v>
      </c>
      <c r="I200">
        <v>-9.7757425672863096</v>
      </c>
      <c r="J200">
        <f>(Table2[[#This Row],[1M Return vs Nifty]]-AVERAGE(Table2[1M Return vs Nifty]))/_xlfn.STDEV.P(Table2[1M Return vs Nifty])</f>
        <v>-0.88013516662430491</v>
      </c>
      <c r="K200">
        <v>10.0482839569699</v>
      </c>
      <c r="L200">
        <f>(Table2[[#This Row],[6M Return vs Nifty]]-AVERAGE(Table2[6M Return vs Nifty]))/_xlfn.STDEV.P(Table2[6M Return vs Nifty])</f>
        <v>0.10457753229964348</v>
      </c>
      <c r="M200">
        <v>-5.7971312941603204</v>
      </c>
      <c r="N200">
        <f>(Table2[[#This Row],[1W Return vs Nifty]]-AVERAGE(Table2[1W Return vs Nifty]))/_xlfn.STDEV.P(Table2[1W Return vs Nifty])</f>
        <v>-1.1285926546641463</v>
      </c>
      <c r="O200">
        <v>602.85</v>
      </c>
      <c r="P200">
        <v>595.44275407227599</v>
      </c>
      <c r="Q200">
        <v>527.05624518697402</v>
      </c>
      <c r="R200">
        <v>25.301556967204601</v>
      </c>
      <c r="S200" s="2">
        <f>(Table2[[#This Row],[Close Price]]-Table2[[#This Row],[20D EMA]])/Table2[[#This Row],[20D EMA]]</f>
        <v>-3.4088081612341489E-2</v>
      </c>
      <c r="T200" s="2">
        <f>(Table2[[#This Row],[Close Price]]-Table2[[#This Row],[50D EMA]])/Table2[[#This Row],[50D EMA]]</f>
        <v>-2.207223781361313E-2</v>
      </c>
      <c r="U200" s="2">
        <f>(Table2[[#This Row],[Close Price]]-Table2[[#This Row],[200D EMA]])/Table2[[#This Row],[200D EMA]]</f>
        <v>0.10481567255393801</v>
      </c>
      <c r="V200">
        <v>0.75953564363974502</v>
      </c>
      <c r="W200">
        <v>574.54999999999995</v>
      </c>
      <c r="X200">
        <v>583</v>
      </c>
      <c r="Y200">
        <v>579.15</v>
      </c>
      <c r="Z200">
        <v>595.54999999999995</v>
      </c>
      <c r="AA200">
        <v>579.15</v>
      </c>
      <c r="AB200">
        <v>626</v>
      </c>
      <c r="AC200" s="2">
        <f>(Table2[[#This Row],[Close Price]]/Table2[[#This Row],[Day Low]])-1</f>
        <v>1.3488817335305825E-2</v>
      </c>
      <c r="AD200" s="2">
        <f>(Table2[[#This Row],[Day High]]/Table2[[#This Row],[Close Price]])-1</f>
        <v>1.202129486518988E-3</v>
      </c>
      <c r="AE200" s="2">
        <f>(Table2[[#This Row],[Close Price]]/Table2[[#This Row],[Current Week Low]])-1</f>
        <v>5.4390054390054399E-3</v>
      </c>
      <c r="AF200" s="2">
        <f>(Table2[[#This Row],[Current Week High]]/Table2[[#This Row],[Close Price]])-1</f>
        <v>2.2754593851966431E-2</v>
      </c>
      <c r="AG200" s="2">
        <f>(Table2[[#This Row],[Close Price]]/Table2[[#This Row],[Current Month Low]])-1</f>
        <v>5.4390054390054399E-3</v>
      </c>
      <c r="AH200" s="2">
        <f>(Table2[[#This Row],[Current Month High]]/Table2[[#This Row],[Close Price]])-1</f>
        <v>7.5047226515541965E-2</v>
      </c>
      <c r="AI200">
        <v>13.8502490125365</v>
      </c>
      <c r="AJ200">
        <v>56.700753498385303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-0.09</v>
      </c>
      <c r="AM200" t="s">
        <v>10190</v>
      </c>
      <c r="AN200">
        <v>-5.29</v>
      </c>
      <c r="AO200" t="s">
        <v>10190</v>
      </c>
      <c r="AP200">
        <v>0.17947334775513801</v>
      </c>
      <c r="AQ200">
        <f>(Table2[[#This Row],[Sharpe Ratio]]-AVERAGE(Table2[Sharpe Ratio]))/_xlfn.STDEV.P(Table2[Sharpe Ratio])</f>
        <v>1.4500164569244125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-0.68625341711944354</v>
      </c>
      <c r="AS200">
        <f>_xlfn.RANK.AVG(Table2[[#This Row],[1Y Return vs Nifty Z-Score]],Table2[1Y Return vs Nifty Z-Score])</f>
        <v>363</v>
      </c>
      <c r="AT200">
        <f>_xlfn.RANK.AVG(Table2[[#This Row],[6M Return vs Nifty Z-Score]],Table2[6M Return vs Nifty Z-Score])</f>
        <v>288</v>
      </c>
      <c r="AU200">
        <f>_xlfn.RANK.AVG(Table2[[#This Row],[Sharpe Ratio Z-Score]],Table2[Sharpe Ratio Z-Score])</f>
        <v>52</v>
      </c>
      <c r="AV200">
        <f>(Table2[[#This Row],[Rank 1Y]]+Table2[[#This Row],[Rank 6M]]+Table2[[#This Row],[Rank Sharpe]])/3</f>
        <v>234.33333333333334</v>
      </c>
    </row>
    <row r="201" spans="1:48" x14ac:dyDescent="0.3">
      <c r="A201" t="s">
        <v>374</v>
      </c>
      <c r="B201" t="s">
        <v>375</v>
      </c>
      <c r="C201" t="s">
        <v>10145</v>
      </c>
      <c r="D201" t="s">
        <v>145</v>
      </c>
      <c r="E201">
        <v>65950.537925159995</v>
      </c>
      <c r="F201">
        <v>1454.6</v>
      </c>
      <c r="G201">
        <v>71.802404906072596</v>
      </c>
      <c r="H201">
        <f>(Table2[[#This Row],[1Y Return vs Nifty]]-AVERAGE(Table2[1Y Return vs Nifty]))/_xlfn.STDEV.P(Table2[1Y Return vs Nifty])</f>
        <v>0.37552716295542615</v>
      </c>
      <c r="I201">
        <v>-1.54638419866965</v>
      </c>
      <c r="J201">
        <f>(Table2[[#This Row],[1M Return vs Nifty]]-AVERAGE(Table2[1M Return vs Nifty]))/_xlfn.STDEV.P(Table2[1M Return vs Nifty])</f>
        <v>-0.10825062769589319</v>
      </c>
      <c r="K201">
        <v>53.005645338642204</v>
      </c>
      <c r="L201">
        <f>(Table2[[#This Row],[6M Return vs Nifty]]-AVERAGE(Table2[6M Return vs Nifty]))/_xlfn.STDEV.P(Table2[6M Return vs Nifty])</f>
        <v>1.4964635466223133</v>
      </c>
      <c r="M201">
        <v>-1.7439881438311</v>
      </c>
      <c r="N201">
        <f>(Table2[[#This Row],[1W Return vs Nifty]]-AVERAGE(Table2[1W Return vs Nifty]))/_xlfn.STDEV.P(Table2[1W Return vs Nifty])</f>
        <v>-7.9413857115426423E-2</v>
      </c>
      <c r="O201">
        <v>1410.55</v>
      </c>
      <c r="P201">
        <v>1343.33316566286</v>
      </c>
      <c r="Q201">
        <v>1092.84406985192</v>
      </c>
      <c r="R201">
        <v>58.118428107001897</v>
      </c>
      <c r="S201" s="2">
        <f>(Table2[[#This Row],[Close Price]]-Table2[[#This Row],[20D EMA]])/Table2[[#This Row],[20D EMA]]</f>
        <v>3.1228953245188016E-2</v>
      </c>
      <c r="T201" s="2">
        <f>(Table2[[#This Row],[Close Price]]-Table2[[#This Row],[50D EMA]])/Table2[[#This Row],[50D EMA]]</f>
        <v>8.2828919274270982E-2</v>
      </c>
      <c r="U201" s="2">
        <f>(Table2[[#This Row],[Close Price]]-Table2[[#This Row],[200D EMA]])/Table2[[#This Row],[200D EMA]]</f>
        <v>0.331022457940498</v>
      </c>
      <c r="V201">
        <v>0.4439626219442</v>
      </c>
      <c r="W201">
        <v>1408.15</v>
      </c>
      <c r="X201">
        <v>1454.55</v>
      </c>
      <c r="Y201">
        <v>1386</v>
      </c>
      <c r="Z201">
        <v>1487</v>
      </c>
      <c r="AA201">
        <v>1362.55</v>
      </c>
      <c r="AB201">
        <v>1543</v>
      </c>
      <c r="AC201" s="2">
        <f>(Table2[[#This Row],[Close Price]]/Table2[[#This Row],[Day Low]])-1</f>
        <v>3.2986542626850746E-2</v>
      </c>
      <c r="AD201" s="2">
        <f>(Table2[[#This Row],[Day High]]/Table2[[#This Row],[Close Price]])-1</f>
        <v>-3.4373710985802219E-5</v>
      </c>
      <c r="AE201" s="2">
        <f>(Table2[[#This Row],[Close Price]]/Table2[[#This Row],[Current Week Low]])-1</f>
        <v>4.9494949494949481E-2</v>
      </c>
      <c r="AF201" s="2">
        <f>(Table2[[#This Row],[Current Week High]]/Table2[[#This Row],[Close Price]])-1</f>
        <v>2.2274164718823153E-2</v>
      </c>
      <c r="AG201" s="2">
        <f>(Table2[[#This Row],[Close Price]]/Table2[[#This Row],[Current Month Low]])-1</f>
        <v>6.7557153865913211E-2</v>
      </c>
      <c r="AH201" s="2">
        <f>(Table2[[#This Row],[Current Month High]]/Table2[[#This Row],[Close Price]])-1</f>
        <v>6.0772721022961607E-2</v>
      </c>
      <c r="AI201">
        <v>6.0772721022961598</v>
      </c>
      <c r="AJ201">
        <v>119.960683502192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-0.01</v>
      </c>
      <c r="AM201" t="s">
        <v>10190</v>
      </c>
      <c r="AN201">
        <v>-4.12</v>
      </c>
      <c r="AO201" t="s">
        <v>10190</v>
      </c>
      <c r="AP201">
        <v>7.4764186808589997E-3</v>
      </c>
      <c r="AQ201">
        <f>(Table2[[#This Row],[Sharpe Ratio]]-AVERAGE(Table2[Sharpe Ratio]))/_xlfn.STDEV.P(Table2[Sharpe Ratio])</f>
        <v>-0.5205286110557642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1.1637976137106558</v>
      </c>
      <c r="AS201">
        <f>_xlfn.RANK.AVG(Table2[[#This Row],[1Y Return vs Nifty Z-Score]],Table2[1Y Return vs Nifty Z-Score])</f>
        <v>180</v>
      </c>
      <c r="AT201">
        <f>_xlfn.RANK.AVG(Table2[[#This Row],[6M Return vs Nifty Z-Score]],Table2[6M Return vs Nifty Z-Score])</f>
        <v>53</v>
      </c>
      <c r="AU201">
        <f>_xlfn.RANK.AVG(Table2[[#This Row],[Sharpe Ratio Z-Score]],Table2[Sharpe Ratio Z-Score])</f>
        <v>477</v>
      </c>
      <c r="AV201">
        <f>(Table2[[#This Row],[Rank 1Y]]+Table2[[#This Row],[Rank 6M]]+Table2[[#This Row],[Rank Sharpe]])/3</f>
        <v>236.66666666666666</v>
      </c>
    </row>
    <row r="202" spans="1:48" x14ac:dyDescent="0.3">
      <c r="A202" t="s">
        <v>1504</v>
      </c>
      <c r="B202" t="s">
        <v>1505</v>
      </c>
      <c r="C202" t="s">
        <v>10157</v>
      </c>
      <c r="D202" t="s">
        <v>191</v>
      </c>
      <c r="E202">
        <v>6438.6392783800002</v>
      </c>
      <c r="F202">
        <v>1589.05</v>
      </c>
      <c r="G202">
        <v>64.874953689453207</v>
      </c>
      <c r="H202">
        <f>(Table2[[#This Row],[1Y Return vs Nifty]]-AVERAGE(Table2[1Y Return vs Nifty]))/_xlfn.STDEV.P(Table2[1Y Return vs Nifty])</f>
        <v>0.28675728998146716</v>
      </c>
      <c r="I202">
        <v>-7.2151737923552801</v>
      </c>
      <c r="J202">
        <f>(Table2[[#This Row],[1M Return vs Nifty]]-AVERAGE(Table2[1M Return vs Nifty]))/_xlfn.STDEV.P(Table2[1M Return vs Nifty])</f>
        <v>-0.63996292479199723</v>
      </c>
      <c r="K202">
        <v>41.542683777497999</v>
      </c>
      <c r="L202">
        <f>(Table2[[#This Row],[6M Return vs Nifty]]-AVERAGE(Table2[6M Return vs Nifty]))/_xlfn.STDEV.P(Table2[6M Return vs Nifty])</f>
        <v>1.1250455785140063</v>
      </c>
      <c r="M202">
        <v>-1.48166432423983</v>
      </c>
      <c r="N202">
        <f>(Table2[[#This Row],[1W Return vs Nifty]]-AVERAGE(Table2[1W Return vs Nifty]))/_xlfn.STDEV.P(Table2[1W Return vs Nifty])</f>
        <v>-1.1509867693093621E-2</v>
      </c>
      <c r="O202">
        <v>1611.37</v>
      </c>
      <c r="P202">
        <v>1542.34692410141</v>
      </c>
      <c r="Q202">
        <v>1306.3475541958001</v>
      </c>
      <c r="R202">
        <v>41.2940339836912</v>
      </c>
      <c r="S202" s="2">
        <f>(Table2[[#This Row],[Close Price]]-Table2[[#This Row],[20D EMA]])/Table2[[#This Row],[20D EMA]]</f>
        <v>-1.3851567299875222E-2</v>
      </c>
      <c r="T202" s="2">
        <f>(Table2[[#This Row],[Close Price]]-Table2[[#This Row],[50D EMA]])/Table2[[#This Row],[50D EMA]]</f>
        <v>3.0280525845895381E-2</v>
      </c>
      <c r="U202" s="2">
        <f>(Table2[[#This Row],[Close Price]]-Table2[[#This Row],[200D EMA]])/Table2[[#This Row],[200D EMA]]</f>
        <v>0.21640676318962773</v>
      </c>
      <c r="V202">
        <v>0.46376375472764098</v>
      </c>
      <c r="W202">
        <v>1558.95</v>
      </c>
      <c r="X202">
        <v>1595.95</v>
      </c>
      <c r="Y202">
        <v>1570</v>
      </c>
      <c r="Z202">
        <v>1669.7</v>
      </c>
      <c r="AA202">
        <v>1548.55</v>
      </c>
      <c r="AB202">
        <v>1755</v>
      </c>
      <c r="AC202" s="2">
        <f>(Table2[[#This Row],[Close Price]]/Table2[[#This Row],[Day Low]])-1</f>
        <v>1.9307867474902984E-2</v>
      </c>
      <c r="AD202" s="2">
        <f>(Table2[[#This Row],[Day High]]/Table2[[#This Row],[Close Price]])-1</f>
        <v>4.3422170479217037E-3</v>
      </c>
      <c r="AE202" s="2">
        <f>(Table2[[#This Row],[Close Price]]/Table2[[#This Row],[Current Week Low]])-1</f>
        <v>1.2133757961783509E-2</v>
      </c>
      <c r="AF202" s="2">
        <f>(Table2[[#This Row],[Current Week High]]/Table2[[#This Row],[Close Price]])-1</f>
        <v>5.0753594915200928E-2</v>
      </c>
      <c r="AG202" s="2">
        <f>(Table2[[#This Row],[Close Price]]/Table2[[#This Row],[Current Month Low]])-1</f>
        <v>2.6153498434018818E-2</v>
      </c>
      <c r="AH202" s="2">
        <f>(Table2[[#This Row],[Current Month High]]/Table2[[#This Row],[Close Price]])-1</f>
        <v>0.10443346653661001</v>
      </c>
      <c r="AI202">
        <v>10.443346653660999</v>
      </c>
      <c r="AJ202">
        <v>94.260391198044005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-0.08</v>
      </c>
      <c r="AM202" t="s">
        <v>10190</v>
      </c>
      <c r="AN202">
        <v>-6.92</v>
      </c>
      <c r="AO202" t="s">
        <v>10190</v>
      </c>
      <c r="AP202">
        <v>2.4647211491920999E-2</v>
      </c>
      <c r="AQ202">
        <f>(Table2[[#This Row],[Sharpe Ratio]]-AVERAGE(Table2[Sharpe Ratio]))/_xlfn.STDEV.P(Table2[Sharpe Ratio])</f>
        <v>-0.32380520867143858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0.43652486733894408</v>
      </c>
      <c r="AS202">
        <f>_xlfn.RANK.AVG(Table2[[#This Row],[1Y Return vs Nifty Z-Score]],Table2[1Y Return vs Nifty Z-Score])</f>
        <v>203</v>
      </c>
      <c r="AT202">
        <f>_xlfn.RANK.AVG(Table2[[#This Row],[6M Return vs Nifty Z-Score]],Table2[6M Return vs Nifty Z-Score])</f>
        <v>82</v>
      </c>
      <c r="AU202">
        <f>_xlfn.RANK.AVG(Table2[[#This Row],[Sharpe Ratio Z-Score]],Table2[Sharpe Ratio Z-Score])</f>
        <v>425</v>
      </c>
      <c r="AV202">
        <f>(Table2[[#This Row],[Rank 1Y]]+Table2[[#This Row],[Rank 6M]]+Table2[[#This Row],[Rank Sharpe]])/3</f>
        <v>236.66666666666666</v>
      </c>
    </row>
    <row r="203" spans="1:48" x14ac:dyDescent="0.3">
      <c r="A203" t="s">
        <v>1550</v>
      </c>
      <c r="B203" t="s">
        <v>1551</v>
      </c>
      <c r="C203" t="s">
        <v>10159</v>
      </c>
      <c r="D203" t="s">
        <v>269</v>
      </c>
      <c r="E203">
        <v>5968.8879474900004</v>
      </c>
      <c r="F203">
        <v>1436.55</v>
      </c>
      <c r="G203">
        <v>20.0348087347183</v>
      </c>
      <c r="H203">
        <f>(Table2[[#This Row],[1Y Return vs Nifty]]-AVERAGE(Table2[1Y Return vs Nifty]))/_xlfn.STDEV.P(Table2[1Y Return vs Nifty])</f>
        <v>-0.28783412139020287</v>
      </c>
      <c r="I203">
        <v>2.2868444848723501</v>
      </c>
      <c r="J203">
        <f>(Table2[[#This Row],[1M Return vs Nifty]]-AVERAGE(Table2[1M Return vs Nifty]))/_xlfn.STDEV.P(Table2[1M Return vs Nifty])</f>
        <v>0.25129258606019339</v>
      </c>
      <c r="K203">
        <v>29.396638311706301</v>
      </c>
      <c r="L203">
        <f>(Table2[[#This Row],[6M Return vs Nifty]]-AVERAGE(Table2[6M Return vs Nifty]))/_xlfn.STDEV.P(Table2[6M Return vs Nifty])</f>
        <v>0.73149461845956443</v>
      </c>
      <c r="M203">
        <v>-5.9961603322238801</v>
      </c>
      <c r="N203">
        <f>(Table2[[#This Row],[1W Return vs Nifty]]-AVERAGE(Table2[1W Return vs Nifty]))/_xlfn.STDEV.P(Table2[1W Return vs Nifty])</f>
        <v>-1.1801124355077719</v>
      </c>
      <c r="O203">
        <v>1438.74</v>
      </c>
      <c r="P203">
        <v>1368.5166038160801</v>
      </c>
      <c r="Q203">
        <v>1193.0563700134901</v>
      </c>
      <c r="R203">
        <v>42.6799417485745</v>
      </c>
      <c r="S203" s="2">
        <f>(Table2[[#This Row],[Close Price]]-Table2[[#This Row],[20D EMA]])/Table2[[#This Row],[20D EMA]]</f>
        <v>-1.5221652279077905E-3</v>
      </c>
      <c r="T203" s="2">
        <f>(Table2[[#This Row],[Close Price]]-Table2[[#This Row],[50D EMA]])/Table2[[#This Row],[50D EMA]]</f>
        <v>4.971324132583424E-2</v>
      </c>
      <c r="U203" s="2">
        <f>(Table2[[#This Row],[Close Price]]-Table2[[#This Row],[200D EMA]])/Table2[[#This Row],[200D EMA]]</f>
        <v>0.20409230955596561</v>
      </c>
      <c r="V203">
        <v>0.74161181225711803</v>
      </c>
      <c r="W203">
        <v>1426</v>
      </c>
      <c r="X203">
        <v>1458.95</v>
      </c>
      <c r="Y203">
        <v>1422.5</v>
      </c>
      <c r="Z203">
        <v>1485</v>
      </c>
      <c r="AA203">
        <v>1341</v>
      </c>
      <c r="AB203">
        <v>1584</v>
      </c>
      <c r="AC203" s="2">
        <f>(Table2[[#This Row],[Close Price]]/Table2[[#This Row],[Day Low]])-1</f>
        <v>7.3983169705469365E-3</v>
      </c>
      <c r="AD203" s="2">
        <f>(Table2[[#This Row],[Day High]]/Table2[[#This Row],[Close Price]])-1</f>
        <v>1.5592913577668677E-2</v>
      </c>
      <c r="AE203" s="2">
        <f>(Table2[[#This Row],[Close Price]]/Table2[[#This Row],[Current Week Low]])-1</f>
        <v>9.8769771528997019E-3</v>
      </c>
      <c r="AF203" s="2">
        <f>(Table2[[#This Row],[Current Week High]]/Table2[[#This Row],[Close Price]])-1</f>
        <v>3.3726636733841575E-2</v>
      </c>
      <c r="AG203" s="2">
        <f>(Table2[[#This Row],[Close Price]]/Table2[[#This Row],[Current Month Low]])-1</f>
        <v>7.1252796420581577E-2</v>
      </c>
      <c r="AH203" s="2">
        <f>(Table2[[#This Row],[Current Month High]]/Table2[[#This Row],[Close Price]])-1</f>
        <v>0.10264174584943087</v>
      </c>
      <c r="AI203">
        <v>10.264174584943</v>
      </c>
      <c r="AJ203">
        <v>66.6434661562554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0.02</v>
      </c>
      <c r="AM203" t="s">
        <v>10189</v>
      </c>
      <c r="AN203">
        <v>-1.8</v>
      </c>
      <c r="AO203" t="s">
        <v>10190</v>
      </c>
      <c r="AP203">
        <v>0.11092134021587</v>
      </c>
      <c r="AQ203">
        <f>(Table2[[#This Row],[Sharpe Ratio]]-AVERAGE(Table2[Sharpe Ratio]))/_xlfn.STDEV.P(Table2[Sharpe Ratio])</f>
        <v>0.66462557184467719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0.17946621946646024</v>
      </c>
      <c r="AS203">
        <f>_xlfn.RANK.AVG(Table2[[#This Row],[1Y Return vs Nifty Z-Score]],Table2[1Y Return vs Nifty Z-Score])</f>
        <v>387</v>
      </c>
      <c r="AT203">
        <f>_xlfn.RANK.AVG(Table2[[#This Row],[6M Return vs Nifty Z-Score]],Table2[6M Return vs Nifty Z-Score])</f>
        <v>138</v>
      </c>
      <c r="AU203">
        <f>_xlfn.RANK.AVG(Table2[[#This Row],[Sharpe Ratio Z-Score]],Table2[Sharpe Ratio Z-Score])</f>
        <v>185</v>
      </c>
      <c r="AV203">
        <f>(Table2[[#This Row],[Rank 1Y]]+Table2[[#This Row],[Rank 6M]]+Table2[[#This Row],[Rank Sharpe]])/3</f>
        <v>236.66666666666666</v>
      </c>
    </row>
    <row r="204" spans="1:48" x14ac:dyDescent="0.3">
      <c r="A204" t="s">
        <v>425</v>
      </c>
      <c r="B204" t="s">
        <v>426</v>
      </c>
      <c r="C204" t="s">
        <v>10145</v>
      </c>
      <c r="D204" t="s">
        <v>32</v>
      </c>
      <c r="E204">
        <v>55887.888063216</v>
      </c>
      <c r="F204">
        <v>64.38</v>
      </c>
      <c r="G204">
        <v>82.098726493084399</v>
      </c>
      <c r="H204">
        <f>(Table2[[#This Row],[1Y Return vs Nifty]]-AVERAGE(Table2[1Y Return vs Nifty]))/_xlfn.STDEV.P(Table2[1Y Return vs Nifty])</f>
        <v>0.50746647667954436</v>
      </c>
      <c r="I204">
        <v>-6.0844458791587899</v>
      </c>
      <c r="J204">
        <f>(Table2[[#This Row],[1M Return vs Nifty]]-AVERAGE(Table2[1M Return vs Nifty]))/_xlfn.STDEV.P(Table2[1M Return vs Nifty])</f>
        <v>-0.53390466911320456</v>
      </c>
      <c r="K204">
        <v>6.3761332000478603</v>
      </c>
      <c r="L204">
        <f>(Table2[[#This Row],[6M Return vs Nifty]]-AVERAGE(Table2[6M Return vs Nifty]))/_xlfn.STDEV.P(Table2[6M Return vs Nifty])</f>
        <v>-1.4405922843969824E-2</v>
      </c>
      <c r="M204">
        <v>-0.68575310928656497</v>
      </c>
      <c r="N204">
        <f>(Table2[[#This Row],[1W Return vs Nifty]]-AVERAGE(Table2[1W Return vs Nifty]))/_xlfn.STDEV.P(Table2[1W Return vs Nifty])</f>
        <v>0.19451620651363141</v>
      </c>
      <c r="O204">
        <v>63.79</v>
      </c>
      <c r="P204">
        <v>63.610424935661698</v>
      </c>
      <c r="Q204">
        <v>56.449115417130002</v>
      </c>
      <c r="R204">
        <v>55.280209773758898</v>
      </c>
      <c r="S204" s="2">
        <f>(Table2[[#This Row],[Close Price]]-Table2[[#This Row],[20D EMA]])/Table2[[#This Row],[20D EMA]]</f>
        <v>9.249098604796932E-3</v>
      </c>
      <c r="T204" s="2">
        <f>(Table2[[#This Row],[Close Price]]-Table2[[#This Row],[50D EMA]])/Table2[[#This Row],[50D EMA]]</f>
        <v>1.2098253786493001E-2</v>
      </c>
      <c r="U204" s="2">
        <f>(Table2[[#This Row],[Close Price]]-Table2[[#This Row],[200D EMA]])/Table2[[#This Row],[200D EMA]]</f>
        <v>0.14049617118470015</v>
      </c>
      <c r="V204">
        <v>0.96512727368443196</v>
      </c>
      <c r="W204">
        <v>64.08</v>
      </c>
      <c r="X204">
        <v>66.22</v>
      </c>
      <c r="Y204">
        <v>63.26</v>
      </c>
      <c r="Z204">
        <v>67.64</v>
      </c>
      <c r="AA204">
        <v>61.6</v>
      </c>
      <c r="AB204">
        <v>67.64</v>
      </c>
      <c r="AC204" s="2">
        <f>(Table2[[#This Row],[Close Price]]/Table2[[#This Row],[Day Low]])-1</f>
        <v>4.6816479400748623E-3</v>
      </c>
      <c r="AD204" s="2">
        <f>(Table2[[#This Row],[Day High]]/Table2[[#This Row],[Close Price]])-1</f>
        <v>2.8580304442373361E-2</v>
      </c>
      <c r="AE204" s="2">
        <f>(Table2[[#This Row],[Close Price]]/Table2[[#This Row],[Current Week Low]])-1</f>
        <v>1.77047107176731E-2</v>
      </c>
      <c r="AF204" s="2">
        <f>(Table2[[#This Row],[Current Week High]]/Table2[[#This Row],[Close Price]])-1</f>
        <v>5.0636843740292203E-2</v>
      </c>
      <c r="AG204" s="2">
        <f>(Table2[[#This Row],[Close Price]]/Table2[[#This Row],[Current Month Low]])-1</f>
        <v>4.5129870129870131E-2</v>
      </c>
      <c r="AH204" s="2">
        <f>(Table2[[#This Row],[Current Month High]]/Table2[[#This Row],[Close Price]])-1</f>
        <v>5.0636843740292203E-2</v>
      </c>
      <c r="AI204">
        <v>19.447033240136701</v>
      </c>
      <c r="AJ204">
        <v>117.49999999999901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-0.11</v>
      </c>
      <c r="AM204" t="s">
        <v>10190</v>
      </c>
      <c r="AN204">
        <v>2</v>
      </c>
      <c r="AO204" t="s">
        <v>10189</v>
      </c>
      <c r="AP204">
        <v>8.4358999535512999E-2</v>
      </c>
      <c r="AQ204">
        <f>(Table2[[#This Row],[Sharpe Ratio]]-AVERAGE(Table2[Sharpe Ratio]))/_xlfn.STDEV.P(Table2[Sharpe Ratio])</f>
        <v>0.36030450225696359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0.51397659349296509</v>
      </c>
      <c r="AS204">
        <f>_xlfn.RANK.AVG(Table2[[#This Row],[1Y Return vs Nifty Z-Score]],Table2[1Y Return vs Nifty Z-Score])</f>
        <v>151</v>
      </c>
      <c r="AT204">
        <f>_xlfn.RANK.AVG(Table2[[#This Row],[6M Return vs Nifty Z-Score]],Table2[6M Return vs Nifty Z-Score])</f>
        <v>322</v>
      </c>
      <c r="AU204">
        <f>_xlfn.RANK.AVG(Table2[[#This Row],[Sharpe Ratio Z-Score]],Table2[Sharpe Ratio Z-Score])</f>
        <v>238</v>
      </c>
      <c r="AV204">
        <f>(Table2[[#This Row],[Rank 1Y]]+Table2[[#This Row],[Rank 6M]]+Table2[[#This Row],[Rank Sharpe]])/3</f>
        <v>237</v>
      </c>
    </row>
    <row r="205" spans="1:48" x14ac:dyDescent="0.3">
      <c r="A205" t="s">
        <v>331</v>
      </c>
      <c r="B205" t="s">
        <v>332</v>
      </c>
      <c r="C205" t="s">
        <v>10149</v>
      </c>
      <c r="D205" t="s">
        <v>130</v>
      </c>
      <c r="E205">
        <v>75495.196678799999</v>
      </c>
      <c r="F205">
        <v>1621.5</v>
      </c>
      <c r="G205">
        <v>60.704264229405503</v>
      </c>
      <c r="H205">
        <f>(Table2[[#This Row],[1Y Return vs Nifty]]-AVERAGE(Table2[1Y Return vs Nifty]))/_xlfn.STDEV.P(Table2[1Y Return vs Nifty])</f>
        <v>0.23331316428426183</v>
      </c>
      <c r="I205">
        <v>-9.1231979627394697</v>
      </c>
      <c r="J205">
        <f>(Table2[[#This Row],[1M Return vs Nifty]]-AVERAGE(Table2[1M Return vs Nifty]))/_xlfn.STDEV.P(Table2[1M Return vs Nifty])</f>
        <v>-0.81892880415360236</v>
      </c>
      <c r="K205">
        <v>17.0443886167904</v>
      </c>
      <c r="L205">
        <f>(Table2[[#This Row],[6M Return vs Nifty]]-AVERAGE(Table2[6M Return vs Nifty]))/_xlfn.STDEV.P(Table2[6M Return vs Nifty])</f>
        <v>0.33126231734084993</v>
      </c>
      <c r="M205">
        <v>-2.4277556042374302</v>
      </c>
      <c r="N205">
        <f>(Table2[[#This Row],[1W Return vs Nifty]]-AVERAGE(Table2[1W Return vs Nifty]))/_xlfn.STDEV.P(Table2[1W Return vs Nifty])</f>
        <v>-0.2564108925775922</v>
      </c>
      <c r="O205">
        <v>1647.65</v>
      </c>
      <c r="P205">
        <v>1571.4308013889699</v>
      </c>
      <c r="Q205">
        <v>1304.0126315606401</v>
      </c>
      <c r="R205">
        <v>37.745045514162499</v>
      </c>
      <c r="S205" s="2">
        <f>(Table2[[#This Row],[Close Price]]-Table2[[#This Row],[20D EMA]])/Table2[[#This Row],[20D EMA]]</f>
        <v>-1.587108912693842E-2</v>
      </c>
      <c r="T205" s="2">
        <f>(Table2[[#This Row],[Close Price]]-Table2[[#This Row],[50D EMA]])/Table2[[#This Row],[50D EMA]]</f>
        <v>3.1862172083412431E-2</v>
      </c>
      <c r="U205" s="2">
        <f>(Table2[[#This Row],[Close Price]]-Table2[[#This Row],[200D EMA]])/Table2[[#This Row],[200D EMA]]</f>
        <v>0.24346954987651581</v>
      </c>
      <c r="V205">
        <v>0.642701622932915</v>
      </c>
      <c r="W205">
        <v>1615.6</v>
      </c>
      <c r="X205">
        <v>1634.3</v>
      </c>
      <c r="Y205">
        <v>1602.65</v>
      </c>
      <c r="Z205">
        <v>1665.85</v>
      </c>
      <c r="AA205">
        <v>1602.65</v>
      </c>
      <c r="AB205">
        <v>1696.8</v>
      </c>
      <c r="AC205" s="2">
        <f>(Table2[[#This Row],[Close Price]]/Table2[[#This Row],[Day Low]])-1</f>
        <v>3.6518940331766725E-3</v>
      </c>
      <c r="AD205" s="2">
        <f>(Table2[[#This Row],[Day High]]/Table2[[#This Row],[Close Price]])-1</f>
        <v>7.8939253777365881E-3</v>
      </c>
      <c r="AE205" s="2">
        <f>(Table2[[#This Row],[Close Price]]/Table2[[#This Row],[Current Week Low]])-1</f>
        <v>1.1761769569150982E-2</v>
      </c>
      <c r="AF205" s="2">
        <f>(Table2[[#This Row],[Current Week High]]/Table2[[#This Row],[Close Price]])-1</f>
        <v>2.735121800801732E-2</v>
      </c>
      <c r="AG205" s="2">
        <f>(Table2[[#This Row],[Close Price]]/Table2[[#This Row],[Current Month Low]])-1</f>
        <v>1.1761769569150982E-2</v>
      </c>
      <c r="AH205" s="2">
        <f>(Table2[[#This Row],[Current Month High]]/Table2[[#This Row],[Close Price]])-1</f>
        <v>4.6438482886216548E-2</v>
      </c>
      <c r="AI205">
        <v>11.2858464384828</v>
      </c>
      <c r="AJ205">
        <v>92.966797572295604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0.09</v>
      </c>
      <c r="AM205" t="s">
        <v>10189</v>
      </c>
      <c r="AN205">
        <v>-2.67</v>
      </c>
      <c r="AO205" t="s">
        <v>10190</v>
      </c>
      <c r="AP205">
        <v>7.3278715350815996E-2</v>
      </c>
      <c r="AQ205">
        <f>(Table2[[#This Row],[Sharpe Ratio]]-AVERAGE(Table2[Sharpe Ratio]))/_xlfn.STDEV.P(Table2[Sharpe Ratio])</f>
        <v>0.23335921625976963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-0.27740499884631314</v>
      </c>
      <c r="AS205">
        <f>_xlfn.RANK.AVG(Table2[[#This Row],[1Y Return vs Nifty Z-Score]],Table2[1Y Return vs Nifty Z-Score])</f>
        <v>214</v>
      </c>
      <c r="AT205">
        <f>_xlfn.RANK.AVG(Table2[[#This Row],[6M Return vs Nifty Z-Score]],Table2[6M Return vs Nifty Z-Score])</f>
        <v>232</v>
      </c>
      <c r="AU205">
        <f>_xlfn.RANK.AVG(Table2[[#This Row],[Sharpe Ratio Z-Score]],Table2[Sharpe Ratio Z-Score])</f>
        <v>266</v>
      </c>
      <c r="AV205">
        <f>(Table2[[#This Row],[Rank 1Y]]+Table2[[#This Row],[Rank 6M]]+Table2[[#This Row],[Rank Sharpe]])/3</f>
        <v>237.33333333333334</v>
      </c>
    </row>
    <row r="206" spans="1:48" x14ac:dyDescent="0.3">
      <c r="A206" t="s">
        <v>937</v>
      </c>
      <c r="B206" t="s">
        <v>938</v>
      </c>
      <c r="C206" t="s">
        <v>10147</v>
      </c>
      <c r="D206" t="s">
        <v>227</v>
      </c>
      <c r="E206">
        <v>15543.4350225</v>
      </c>
      <c r="F206">
        <v>2227.75</v>
      </c>
      <c r="G206">
        <v>77.748099453309806</v>
      </c>
      <c r="H206">
        <f>(Table2[[#This Row],[1Y Return vs Nifty]]-AVERAGE(Table2[1Y Return vs Nifty]))/_xlfn.STDEV.P(Table2[1Y Return vs Nifty])</f>
        <v>0.4517165915340044</v>
      </c>
      <c r="I206">
        <v>31.336102871847999</v>
      </c>
      <c r="J206">
        <f>(Table2[[#This Row],[1M Return vs Nifty]]-AVERAGE(Table2[1M Return vs Nifty]))/_xlfn.STDEV.P(Table2[1M Return vs Nifty])</f>
        <v>2.9760096796496183</v>
      </c>
      <c r="K206">
        <v>24.431119090115999</v>
      </c>
      <c r="L206">
        <f>(Table2[[#This Row],[6M Return vs Nifty]]-AVERAGE(Table2[6M Return vs Nifty]))/_xlfn.STDEV.P(Table2[6M Return vs Nifty])</f>
        <v>0.57060399259047445</v>
      </c>
      <c r="M206">
        <v>-2.1614399328149001</v>
      </c>
      <c r="N206">
        <f>(Table2[[#This Row],[1W Return vs Nifty]]-AVERAGE(Table2[1W Return vs Nifty]))/_xlfn.STDEV.P(Table2[1W Return vs Nifty])</f>
        <v>-0.18747358995881486</v>
      </c>
      <c r="O206">
        <v>2086.39</v>
      </c>
      <c r="P206">
        <v>1870.5883110095499</v>
      </c>
      <c r="Q206">
        <v>1581.45534040691</v>
      </c>
      <c r="R206">
        <v>58.214813742046601</v>
      </c>
      <c r="S206" s="2">
        <f>(Table2[[#This Row],[Close Price]]-Table2[[#This Row],[20D EMA]])/Table2[[#This Row],[20D EMA]]</f>
        <v>6.7753392222930586E-2</v>
      </c>
      <c r="T206" s="2">
        <f>(Table2[[#This Row],[Close Price]]-Table2[[#This Row],[50D EMA]])/Table2[[#This Row],[50D EMA]]</f>
        <v>0.19093548638593341</v>
      </c>
      <c r="U206" s="2">
        <f>(Table2[[#This Row],[Close Price]]-Table2[[#This Row],[200D EMA]])/Table2[[#This Row],[200D EMA]]</f>
        <v>0.40867082558701773</v>
      </c>
      <c r="V206">
        <v>2.03811997574876</v>
      </c>
      <c r="W206">
        <v>2185</v>
      </c>
      <c r="X206">
        <v>2288</v>
      </c>
      <c r="Y206">
        <v>2177.15</v>
      </c>
      <c r="Z206">
        <v>2370</v>
      </c>
      <c r="AA206">
        <v>1989.6</v>
      </c>
      <c r="AB206">
        <v>2408</v>
      </c>
      <c r="AC206" s="2">
        <f>(Table2[[#This Row],[Close Price]]/Table2[[#This Row],[Day Low]])-1</f>
        <v>1.9565217391304346E-2</v>
      </c>
      <c r="AD206" s="2">
        <f>(Table2[[#This Row],[Day High]]/Table2[[#This Row],[Close Price]])-1</f>
        <v>2.7045225002805484E-2</v>
      </c>
      <c r="AE206" s="2">
        <f>(Table2[[#This Row],[Close Price]]/Table2[[#This Row],[Current Week Low]])-1</f>
        <v>2.3241393564981783E-2</v>
      </c>
      <c r="AF206" s="2">
        <f>(Table2[[#This Row],[Current Week High]]/Table2[[#This Row],[Close Price]])-1</f>
        <v>6.3853664010773192E-2</v>
      </c>
      <c r="AG206" s="2">
        <f>(Table2[[#This Row],[Close Price]]/Table2[[#This Row],[Current Month Low]])-1</f>
        <v>0.11969742661841587</v>
      </c>
      <c r="AH206" s="2">
        <f>(Table2[[#This Row],[Current Month High]]/Table2[[#This Row],[Close Price]])-1</f>
        <v>8.0911233307148445E-2</v>
      </c>
      <c r="AI206">
        <v>8.09112333071484</v>
      </c>
      <c r="AJ206">
        <v>129.65311066439801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0.25</v>
      </c>
      <c r="AM206" t="s">
        <v>10189</v>
      </c>
      <c r="AN206">
        <v>6.94</v>
      </c>
      <c r="AO206" t="s">
        <v>10189</v>
      </c>
      <c r="AP206">
        <v>4.1079577443081002E-2</v>
      </c>
      <c r="AQ206">
        <f>(Table2[[#This Row],[Sharpe Ratio]]-AVERAGE(Table2[Sharpe Ratio]))/_xlfn.STDEV.P(Table2[Sharpe Ratio])</f>
        <v>-0.13554186086294537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3.6753148129523368</v>
      </c>
      <c r="AS206">
        <f>_xlfn.RANK.AVG(Table2[[#This Row],[1Y Return vs Nifty Z-Score]],Table2[1Y Return vs Nifty Z-Score])</f>
        <v>165</v>
      </c>
      <c r="AT206">
        <f>_xlfn.RANK.AVG(Table2[[#This Row],[6M Return vs Nifty Z-Score]],Table2[6M Return vs Nifty Z-Score])</f>
        <v>172</v>
      </c>
      <c r="AU206">
        <f>_xlfn.RANK.AVG(Table2[[#This Row],[Sharpe Ratio Z-Score]],Table2[Sharpe Ratio Z-Score])</f>
        <v>376</v>
      </c>
      <c r="AV206">
        <f>(Table2[[#This Row],[Rank 1Y]]+Table2[[#This Row],[Rank 6M]]+Table2[[#This Row],[Rank Sharpe]])/3</f>
        <v>237.66666666666666</v>
      </c>
    </row>
    <row r="207" spans="1:48" x14ac:dyDescent="0.3">
      <c r="A207" t="s">
        <v>854</v>
      </c>
      <c r="B207" t="s">
        <v>855</v>
      </c>
      <c r="C207" t="s">
        <v>10144</v>
      </c>
      <c r="D207" t="s">
        <v>21</v>
      </c>
      <c r="E207">
        <v>17913.8518062</v>
      </c>
      <c r="F207">
        <v>790.3</v>
      </c>
      <c r="G207">
        <v>47.596104337934598</v>
      </c>
      <c r="H207">
        <f>(Table2[[#This Row],[1Y Return vs Nifty]]-AVERAGE(Table2[1Y Return vs Nifty]))/_xlfn.STDEV.P(Table2[1Y Return vs Nifty])</f>
        <v>6.5342340369018051E-2</v>
      </c>
      <c r="I207">
        <v>5.2251623755245902</v>
      </c>
      <c r="J207">
        <f>(Table2[[#This Row],[1M Return vs Nifty]]-AVERAGE(Table2[1M Return vs Nifty]))/_xlfn.STDEV.P(Table2[1M Return vs Nifty])</f>
        <v>0.52689635109983168</v>
      </c>
      <c r="K207">
        <v>26.316678360838001</v>
      </c>
      <c r="L207">
        <f>(Table2[[#This Row],[6M Return vs Nifty]]-AVERAGE(Table2[6M Return vs Nifty]))/_xlfn.STDEV.P(Table2[6M Return vs Nifty])</f>
        <v>0.63169907603324249</v>
      </c>
      <c r="M207">
        <v>3.6171124445321898</v>
      </c>
      <c r="N207">
        <f>(Table2[[#This Row],[1W Return vs Nifty]]-AVERAGE(Table2[1W Return vs Nifty]))/_xlfn.STDEV.P(Table2[1W Return vs Nifty])</f>
        <v>1.308337046372859</v>
      </c>
      <c r="O207">
        <v>742.9</v>
      </c>
      <c r="P207">
        <v>693.96870715945101</v>
      </c>
      <c r="Q207">
        <v>588.37046406099705</v>
      </c>
      <c r="R207">
        <v>70.501489265196895</v>
      </c>
      <c r="S207" s="2">
        <f>(Table2[[#This Row],[Close Price]]-Table2[[#This Row],[20D EMA]])/Table2[[#This Row],[20D EMA]]</f>
        <v>6.3804011307039957E-2</v>
      </c>
      <c r="T207" s="2">
        <f>(Table2[[#This Row],[Close Price]]-Table2[[#This Row],[50D EMA]])/Table2[[#This Row],[50D EMA]]</f>
        <v>0.13881215658102464</v>
      </c>
      <c r="U207" s="2">
        <f>(Table2[[#This Row],[Close Price]]-Table2[[#This Row],[200D EMA]])/Table2[[#This Row],[200D EMA]]</f>
        <v>0.34320134723497719</v>
      </c>
      <c r="V207">
        <v>1.4205099089384201</v>
      </c>
      <c r="W207">
        <v>772.5</v>
      </c>
      <c r="X207">
        <v>800.7</v>
      </c>
      <c r="Y207">
        <v>770.1</v>
      </c>
      <c r="Z207">
        <v>839.5</v>
      </c>
      <c r="AA207">
        <v>714.45</v>
      </c>
      <c r="AB207">
        <v>839.5</v>
      </c>
      <c r="AC207" s="2">
        <f>(Table2[[#This Row],[Close Price]]/Table2[[#This Row],[Day Low]])-1</f>
        <v>2.3042071197410863E-2</v>
      </c>
      <c r="AD207" s="2">
        <f>(Table2[[#This Row],[Day High]]/Table2[[#This Row],[Close Price]])-1</f>
        <v>1.3159559660888442E-2</v>
      </c>
      <c r="AE207" s="2">
        <f>(Table2[[#This Row],[Close Price]]/Table2[[#This Row],[Current Week Low]])-1</f>
        <v>2.6230359693546257E-2</v>
      </c>
      <c r="AF207" s="2">
        <f>(Table2[[#This Row],[Current Week High]]/Table2[[#This Row],[Close Price]])-1</f>
        <v>6.2254839934202222E-2</v>
      </c>
      <c r="AG207" s="2">
        <f>(Table2[[#This Row],[Close Price]]/Table2[[#This Row],[Current Month Low]])-1</f>
        <v>0.1061655819161591</v>
      </c>
      <c r="AH207" s="2">
        <f>(Table2[[#This Row],[Current Month High]]/Table2[[#This Row],[Close Price]])-1</f>
        <v>6.2254839934202222E-2</v>
      </c>
      <c r="AI207">
        <v>6.2254839934202204</v>
      </c>
      <c r="AJ207">
        <v>83.769329147773504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0.08</v>
      </c>
      <c r="AM207" t="s">
        <v>10189</v>
      </c>
      <c r="AN207">
        <v>4.68</v>
      </c>
      <c r="AO207" t="s">
        <v>10189</v>
      </c>
      <c r="AP207">
        <v>6.7549921694739001E-2</v>
      </c>
      <c r="AQ207">
        <f>(Table2[[#This Row],[Sharpe Ratio]]-AVERAGE(Table2[Sharpe Ratio]))/_xlfn.STDEV.P(Table2[Sharpe Ratio])</f>
        <v>0.16772521834354279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2.7000000322184938</v>
      </c>
      <c r="AS207">
        <f>_xlfn.RANK.AVG(Table2[[#This Row],[1Y Return vs Nifty Z-Score]],Table2[1Y Return vs Nifty Z-Score])</f>
        <v>267</v>
      </c>
      <c r="AT207">
        <f>_xlfn.RANK.AVG(Table2[[#This Row],[6M Return vs Nifty Z-Score]],Table2[6M Return vs Nifty Z-Score])</f>
        <v>161</v>
      </c>
      <c r="AU207">
        <f>_xlfn.RANK.AVG(Table2[[#This Row],[Sharpe Ratio Z-Score]],Table2[Sharpe Ratio Z-Score])</f>
        <v>289</v>
      </c>
      <c r="AV207">
        <f>(Table2[[#This Row],[Rank 1Y]]+Table2[[#This Row],[Rank 6M]]+Table2[[#This Row],[Rank Sharpe]])/3</f>
        <v>239</v>
      </c>
    </row>
    <row r="208" spans="1:48" x14ac:dyDescent="0.3">
      <c r="A208" t="s">
        <v>1132</v>
      </c>
      <c r="B208" t="s">
        <v>1133</v>
      </c>
      <c r="C208" t="s">
        <v>10156</v>
      </c>
      <c r="D208" t="s">
        <v>86</v>
      </c>
      <c r="E208">
        <v>10580.082430349999</v>
      </c>
      <c r="F208">
        <v>218.85</v>
      </c>
      <c r="G208">
        <v>55.813764660002803</v>
      </c>
      <c r="H208">
        <f>(Table2[[#This Row],[1Y Return vs Nifty]]-AVERAGE(Table2[1Y Return vs Nifty]))/_xlfn.STDEV.P(Table2[1Y Return vs Nifty])</f>
        <v>0.17064523462586506</v>
      </c>
      <c r="I208">
        <v>4.9378488309307302</v>
      </c>
      <c r="J208">
        <f>(Table2[[#This Row],[1M Return vs Nifty]]-AVERAGE(Table2[1M Return vs Nifty]))/_xlfn.STDEV.P(Table2[1M Return vs Nifty])</f>
        <v>0.49994736273854362</v>
      </c>
      <c r="K208">
        <v>20.9270091248714</v>
      </c>
      <c r="L208">
        <f>(Table2[[#This Row],[6M Return vs Nifty]]-AVERAGE(Table2[6M Return vs Nifty]))/_xlfn.STDEV.P(Table2[6M Return vs Nifty])</f>
        <v>0.45706532316573756</v>
      </c>
      <c r="M208">
        <v>-0.502638900511023</v>
      </c>
      <c r="N208">
        <f>(Table2[[#This Row],[1W Return vs Nifty]]-AVERAGE(Table2[1W Return vs Nifty]))/_xlfn.STDEV.P(Table2[1W Return vs Nifty])</f>
        <v>0.24191634469074053</v>
      </c>
      <c r="O208">
        <v>219.18</v>
      </c>
      <c r="P208">
        <v>211.29987911636101</v>
      </c>
      <c r="Q208">
        <v>182.871501800104</v>
      </c>
      <c r="R208">
        <v>45.691889127341703</v>
      </c>
      <c r="S208" s="2">
        <f>(Table2[[#This Row],[Close Price]]-Table2[[#This Row],[20D EMA]])/Table2[[#This Row],[20D EMA]]</f>
        <v>-1.5056118258965803E-3</v>
      </c>
      <c r="T208" s="2">
        <f>(Table2[[#This Row],[Close Price]]-Table2[[#This Row],[50D EMA]])/Table2[[#This Row],[50D EMA]]</f>
        <v>3.5731780421328095E-2</v>
      </c>
      <c r="U208" s="2">
        <f>(Table2[[#This Row],[Close Price]]-Table2[[#This Row],[200D EMA]])/Table2[[#This Row],[200D EMA]]</f>
        <v>0.19674196277571956</v>
      </c>
      <c r="V208">
        <v>1.6081696074044201</v>
      </c>
      <c r="W208">
        <v>214.5</v>
      </c>
      <c r="X208">
        <v>220.63</v>
      </c>
      <c r="Y208">
        <v>216.55</v>
      </c>
      <c r="Z208">
        <v>233.65</v>
      </c>
      <c r="AA208">
        <v>209.51</v>
      </c>
      <c r="AB208">
        <v>242.5</v>
      </c>
      <c r="AC208" s="2">
        <f>(Table2[[#This Row],[Close Price]]/Table2[[#This Row],[Day Low]])-1</f>
        <v>2.0279720279720248E-2</v>
      </c>
      <c r="AD208" s="2">
        <f>(Table2[[#This Row],[Day High]]/Table2[[#This Row],[Close Price]])-1</f>
        <v>8.133424720127902E-3</v>
      </c>
      <c r="AE208" s="2">
        <f>(Table2[[#This Row],[Close Price]]/Table2[[#This Row],[Current Week Low]])-1</f>
        <v>1.0621103671207388E-2</v>
      </c>
      <c r="AF208" s="2">
        <f>(Table2[[#This Row],[Current Week High]]/Table2[[#This Row],[Close Price]])-1</f>
        <v>6.762622801005258E-2</v>
      </c>
      <c r="AG208" s="2">
        <f>(Table2[[#This Row],[Close Price]]/Table2[[#This Row],[Current Month Low]])-1</f>
        <v>4.4580210968450107E-2</v>
      </c>
      <c r="AH208" s="2">
        <f>(Table2[[#This Row],[Current Month High]]/Table2[[#This Row],[Close Price]])-1</f>
        <v>0.10806488462417185</v>
      </c>
      <c r="AI208">
        <v>10.8064884624171</v>
      </c>
      <c r="AJ208">
        <v>89.398528775421894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-0.08</v>
      </c>
      <c r="AM208" t="s">
        <v>10190</v>
      </c>
      <c r="AN208">
        <v>2.89</v>
      </c>
      <c r="AO208" t="s">
        <v>10189</v>
      </c>
      <c r="AP208">
        <v>6.4579759218351004E-2</v>
      </c>
      <c r="AQ208">
        <f>(Table2[[#This Row],[Sharpe Ratio]]-AVERAGE(Table2[Sharpe Ratio]))/_xlfn.STDEV.P(Table2[Sharpe Ratio])</f>
        <v>0.13369647695584896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1.5032707421767357</v>
      </c>
      <c r="AS208">
        <f>_xlfn.RANK.AVG(Table2[[#This Row],[1Y Return vs Nifty Z-Score]],Table2[1Y Return vs Nifty Z-Score])</f>
        <v>233</v>
      </c>
      <c r="AT208">
        <f>_xlfn.RANK.AVG(Table2[[#This Row],[6M Return vs Nifty Z-Score]],Table2[6M Return vs Nifty Z-Score])</f>
        <v>195</v>
      </c>
      <c r="AU208">
        <f>_xlfn.RANK.AVG(Table2[[#This Row],[Sharpe Ratio Z-Score]],Table2[Sharpe Ratio Z-Score])</f>
        <v>297</v>
      </c>
      <c r="AV208">
        <f>(Table2[[#This Row],[Rank 1Y]]+Table2[[#This Row],[Rank 6M]]+Table2[[#This Row],[Rank Sharpe]])/3</f>
        <v>241.66666666666666</v>
      </c>
    </row>
    <row r="209" spans="1:48" x14ac:dyDescent="0.3">
      <c r="A209" t="s">
        <v>368</v>
      </c>
      <c r="B209" t="s">
        <v>369</v>
      </c>
      <c r="C209" t="s">
        <v>10156</v>
      </c>
      <c r="D209" t="s">
        <v>86</v>
      </c>
      <c r="E209">
        <v>68951.278693810003</v>
      </c>
      <c r="F209">
        <v>336.1</v>
      </c>
      <c r="G209">
        <v>88.089457170032105</v>
      </c>
      <c r="H209">
        <f>(Table2[[#This Row],[1Y Return vs Nifty]]-AVERAGE(Table2[1Y Return vs Nifty]))/_xlfn.STDEV.P(Table2[1Y Return vs Nifty])</f>
        <v>0.58423300806096135</v>
      </c>
      <c r="I209">
        <v>6.5059313330379496</v>
      </c>
      <c r="J209">
        <f>(Table2[[#This Row],[1M Return vs Nifty]]-AVERAGE(Table2[1M Return vs Nifty]))/_xlfn.STDEV.P(Table2[1M Return vs Nifty])</f>
        <v>0.64702792296260925</v>
      </c>
      <c r="K209">
        <v>44.568183527043402</v>
      </c>
      <c r="L209">
        <f>(Table2[[#This Row],[6M Return vs Nifty]]-AVERAGE(Table2[6M Return vs Nifty]))/_xlfn.STDEV.P(Table2[6M Return vs Nifty])</f>
        <v>1.2230765248357158</v>
      </c>
      <c r="M209">
        <v>-4.1346613792606597</v>
      </c>
      <c r="N209">
        <f>(Table2[[#This Row],[1W Return vs Nifty]]-AVERAGE(Table2[1W Return vs Nifty]))/_xlfn.STDEV.P(Table2[1W Return vs Nifty])</f>
        <v>-0.69825300921301736</v>
      </c>
      <c r="O209">
        <v>332.98</v>
      </c>
      <c r="P209">
        <v>307.530051087554</v>
      </c>
      <c r="Q209">
        <v>239.008749999999</v>
      </c>
      <c r="R209">
        <v>46.259037499563803</v>
      </c>
      <c r="S209" s="2">
        <f>(Table2[[#This Row],[Close Price]]-Table2[[#This Row],[20D EMA]])/Table2[[#This Row],[20D EMA]]</f>
        <v>9.3699321280557527E-3</v>
      </c>
      <c r="T209" s="2">
        <f>(Table2[[#This Row],[Close Price]]-Table2[[#This Row],[50D EMA]])/Table2[[#This Row],[50D EMA]]</f>
        <v>9.2901323989024218E-2</v>
      </c>
      <c r="U209" s="2">
        <f>(Table2[[#This Row],[Close Price]]-Table2[[#This Row],[200D EMA]])/Table2[[#This Row],[200D EMA]]</f>
        <v>0.40622466750694874</v>
      </c>
      <c r="V209">
        <v>0.44145513024285499</v>
      </c>
      <c r="W209">
        <v>316.7</v>
      </c>
      <c r="X209">
        <v>327.60000000000002</v>
      </c>
      <c r="Y209">
        <v>331.25</v>
      </c>
      <c r="Z209">
        <v>344.6</v>
      </c>
      <c r="AA209">
        <v>330</v>
      </c>
      <c r="AB209">
        <v>360.95</v>
      </c>
      <c r="AC209" s="2">
        <f>(Table2[[#This Row],[Close Price]]/Table2[[#This Row],[Day Low]])-1</f>
        <v>6.1256709820018962E-2</v>
      </c>
      <c r="AD209" s="2">
        <f>(Table2[[#This Row],[Day High]]/Table2[[#This Row],[Close Price]])-1</f>
        <v>-2.5290092234453998E-2</v>
      </c>
      <c r="AE209" s="2">
        <f>(Table2[[#This Row],[Close Price]]/Table2[[#This Row],[Current Week Low]])-1</f>
        <v>1.4641509433962252E-2</v>
      </c>
      <c r="AF209" s="2">
        <f>(Table2[[#This Row],[Current Week High]]/Table2[[#This Row],[Close Price]])-1</f>
        <v>2.5290092234454109E-2</v>
      </c>
      <c r="AG209" s="2">
        <f>(Table2[[#This Row],[Close Price]]/Table2[[#This Row],[Current Month Low]])-1</f>
        <v>1.8484848484848548E-2</v>
      </c>
      <c r="AH209" s="2">
        <f>(Table2[[#This Row],[Current Month High]]/Table2[[#This Row],[Close Price]])-1</f>
        <v>7.3936328473668489E-2</v>
      </c>
      <c r="AI209">
        <v>7.39363284736684</v>
      </c>
      <c r="AJ209">
        <v>136.35724331926801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0.25</v>
      </c>
      <c r="AM209" t="s">
        <v>10189</v>
      </c>
      <c r="AN209">
        <v>-4.84</v>
      </c>
      <c r="AO209" t="s">
        <v>10190</v>
      </c>
      <c r="AQ209">
        <f>(Table2[[#This Row],[Sharpe Ratio]]-AVERAGE(Table2[Sharpe Ratio]))/_xlfn.STDEV.P(Table2[Sharpe Ratio])</f>
        <v>-0.60618490757812304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1.1498995390681461</v>
      </c>
      <c r="AS209">
        <f>_xlfn.RANK.AVG(Table2[[#This Row],[1Y Return vs Nifty Z-Score]],Table2[1Y Return vs Nifty Z-Score])</f>
        <v>133</v>
      </c>
      <c r="AT209">
        <f>_xlfn.RANK.AVG(Table2[[#This Row],[6M Return vs Nifty Z-Score]],Table2[6M Return vs Nifty Z-Score])</f>
        <v>76</v>
      </c>
      <c r="AU209">
        <f>_xlfn.RANK.AVG(Table2[[#This Row],[Sharpe Ratio Z-Score]],Table2[Sharpe Ratio Z-Score])</f>
        <v>518.5</v>
      </c>
      <c r="AV209">
        <f>(Table2[[#This Row],[Rank 1Y]]+Table2[[#This Row],[Rank 6M]]+Table2[[#This Row],[Rank Sharpe]])/3</f>
        <v>242.5</v>
      </c>
    </row>
    <row r="210" spans="1:48" x14ac:dyDescent="0.3">
      <c r="A210" t="s">
        <v>664</v>
      </c>
      <c r="B210" t="s">
        <v>665</v>
      </c>
      <c r="C210" t="s">
        <v>10154</v>
      </c>
      <c r="D210" t="s">
        <v>220</v>
      </c>
      <c r="E210">
        <v>26056.841639179998</v>
      </c>
      <c r="F210">
        <v>4076.6</v>
      </c>
      <c r="G210">
        <v>104.05656977731</v>
      </c>
      <c r="H210">
        <f>(Table2[[#This Row],[1Y Return vs Nifty]]-AVERAGE(Table2[1Y Return vs Nifty]))/_xlfn.STDEV.P(Table2[1Y Return vs Nifty])</f>
        <v>0.78883907652500629</v>
      </c>
      <c r="I210">
        <v>3.4005210987774701</v>
      </c>
      <c r="J210">
        <f>(Table2[[#This Row],[1M Return vs Nifty]]-AVERAGE(Table2[1M Return vs Nifty]))/_xlfn.STDEV.P(Table2[1M Return vs Nifty])</f>
        <v>0.35575149052567123</v>
      </c>
      <c r="K210">
        <v>37.028811780590701</v>
      </c>
      <c r="L210">
        <f>(Table2[[#This Row],[6M Return vs Nifty]]-AVERAGE(Table2[6M Return vs Nifty]))/_xlfn.STDEV.P(Table2[6M Return vs Nifty])</f>
        <v>0.97878903246789473</v>
      </c>
      <c r="M210">
        <v>-1.6296061397878701</v>
      </c>
      <c r="N210">
        <f>(Table2[[#This Row],[1W Return vs Nifty]]-AVERAGE(Table2[1W Return vs Nifty]))/_xlfn.STDEV.P(Table2[1W Return vs Nifty])</f>
        <v>-4.9805434957047652E-2</v>
      </c>
      <c r="O210">
        <v>3989</v>
      </c>
      <c r="P210">
        <v>3634.3910647185699</v>
      </c>
      <c r="Q210">
        <v>2850.1783979731599</v>
      </c>
      <c r="R210">
        <v>51.663218337961297</v>
      </c>
      <c r="S210" s="2">
        <f>(Table2[[#This Row],[Close Price]]-Table2[[#This Row],[20D EMA]])/Table2[[#This Row],[20D EMA]]</f>
        <v>2.1960391075457487E-2</v>
      </c>
      <c r="T210" s="2">
        <f>(Table2[[#This Row],[Close Price]]-Table2[[#This Row],[50D EMA]])/Table2[[#This Row],[50D EMA]]</f>
        <v>0.12167345984702739</v>
      </c>
      <c r="U210" s="2">
        <f>(Table2[[#This Row],[Close Price]]-Table2[[#This Row],[200D EMA]])/Table2[[#This Row],[200D EMA]]</f>
        <v>0.43029643439125848</v>
      </c>
      <c r="V210">
        <v>1.17907233581108</v>
      </c>
      <c r="W210">
        <v>4003</v>
      </c>
      <c r="X210">
        <v>4076.6</v>
      </c>
      <c r="Y210">
        <v>4004</v>
      </c>
      <c r="Z210">
        <v>4297.8999999999996</v>
      </c>
      <c r="AA210">
        <v>3870</v>
      </c>
      <c r="AB210">
        <v>4574.1499999999996</v>
      </c>
      <c r="AC210" s="2">
        <f>(Table2[[#This Row],[Close Price]]/Table2[[#This Row],[Day Low]])-1</f>
        <v>1.8386210342243192E-2</v>
      </c>
      <c r="AD210" s="2">
        <f>(Table2[[#This Row],[Day High]]/Table2[[#This Row],[Close Price]])-1</f>
        <v>0</v>
      </c>
      <c r="AE210" s="2">
        <f>(Table2[[#This Row],[Close Price]]/Table2[[#This Row],[Current Week Low]])-1</f>
        <v>1.8131868131868067E-2</v>
      </c>
      <c r="AF210" s="2">
        <f>(Table2[[#This Row],[Current Week High]]/Table2[[#This Row],[Close Price]])-1</f>
        <v>5.4285433940048033E-2</v>
      </c>
      <c r="AG210" s="2">
        <f>(Table2[[#This Row],[Close Price]]/Table2[[#This Row],[Current Month Low]])-1</f>
        <v>5.3385012919896724E-2</v>
      </c>
      <c r="AH210" s="2">
        <f>(Table2[[#This Row],[Current Month High]]/Table2[[#This Row],[Close Price]])-1</f>
        <v>0.1220502379433841</v>
      </c>
      <c r="AI210">
        <v>12.2050237943384</v>
      </c>
      <c r="AJ210">
        <v>141.93471810089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0.36</v>
      </c>
      <c r="AM210" t="s">
        <v>10189</v>
      </c>
      <c r="AN210">
        <v>2.58</v>
      </c>
      <c r="AO210" t="s">
        <v>10189</v>
      </c>
      <c r="AQ210">
        <f>(Table2[[#This Row],[Sharpe Ratio]]-AVERAGE(Table2[Sharpe Ratio]))/_xlfn.STDEV.P(Table2[Sharpe Ratio])</f>
        <v>-0.60618490757812304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1.4673892569834017</v>
      </c>
      <c r="AS210">
        <f>_xlfn.RANK.AVG(Table2[[#This Row],[1Y Return vs Nifty Z-Score]],Table2[1Y Return vs Nifty Z-Score])</f>
        <v>110</v>
      </c>
      <c r="AT210">
        <f>_xlfn.RANK.AVG(Table2[[#This Row],[6M Return vs Nifty Z-Score]],Table2[6M Return vs Nifty Z-Score])</f>
        <v>99</v>
      </c>
      <c r="AU210">
        <f>_xlfn.RANK.AVG(Table2[[#This Row],[Sharpe Ratio Z-Score]],Table2[Sharpe Ratio Z-Score])</f>
        <v>518.5</v>
      </c>
      <c r="AV210">
        <f>(Table2[[#This Row],[Rank 1Y]]+Table2[[#This Row],[Rank 6M]]+Table2[[#This Row],[Rank Sharpe]])/3</f>
        <v>242.5</v>
      </c>
    </row>
    <row r="211" spans="1:48" x14ac:dyDescent="0.3">
      <c r="A211" t="s">
        <v>957</v>
      </c>
      <c r="B211" t="s">
        <v>958</v>
      </c>
      <c r="C211" t="s">
        <v>10152</v>
      </c>
      <c r="D211" t="s">
        <v>130</v>
      </c>
      <c r="E211">
        <v>14728.373738</v>
      </c>
      <c r="F211">
        <v>830</v>
      </c>
      <c r="G211">
        <v>653.76403014293999</v>
      </c>
      <c r="H211">
        <f>(Table2[[#This Row],[1Y Return vs Nifty]]-AVERAGE(Table2[1Y Return vs Nifty]))/_xlfn.STDEV.P(Table2[1Y Return vs Nifty])</f>
        <v>7.8329105399842405</v>
      </c>
      <c r="I211">
        <v>-14.5061725714631</v>
      </c>
      <c r="J211">
        <f>(Table2[[#This Row],[1M Return vs Nifty]]-AVERAGE(Table2[1M Return vs Nifty]))/_xlfn.STDEV.P(Table2[1M Return vs Nifty])</f>
        <v>-1.3238326724507417</v>
      </c>
      <c r="K211">
        <v>-33.878849713122399</v>
      </c>
      <c r="L211">
        <f>(Table2[[#This Row],[6M Return vs Nifty]]-AVERAGE(Table2[6M Return vs Nifty]))/_xlfn.STDEV.P(Table2[6M Return vs Nifty])</f>
        <v>-1.3187306281212587</v>
      </c>
      <c r="M211">
        <v>-6.6466433824241298</v>
      </c>
      <c r="N211">
        <f>(Table2[[#This Row],[1W Return vs Nifty]]-AVERAGE(Table2[1W Return vs Nifty]))/_xlfn.STDEV.P(Table2[1W Return vs Nifty])</f>
        <v>-1.3484936150324791</v>
      </c>
      <c r="O211">
        <v>884.94</v>
      </c>
      <c r="P211">
        <v>911.18149210342199</v>
      </c>
      <c r="Q211">
        <v>807.95260179289403</v>
      </c>
      <c r="R211">
        <v>21.997046371434902</v>
      </c>
      <c r="S211" s="2">
        <f>(Table2[[#This Row],[Close Price]]-Table2[[#This Row],[20D EMA]])/Table2[[#This Row],[20D EMA]]</f>
        <v>-6.2083305082830532E-2</v>
      </c>
      <c r="T211" s="2">
        <f>(Table2[[#This Row],[Close Price]]-Table2[[#This Row],[50D EMA]])/Table2[[#This Row],[50D EMA]]</f>
        <v>-8.9094755333559428E-2</v>
      </c>
      <c r="U211" s="2">
        <f>(Table2[[#This Row],[Close Price]]-Table2[[#This Row],[200D EMA]])/Table2[[#This Row],[200D EMA]]</f>
        <v>2.7287984664176472E-2</v>
      </c>
      <c r="V211">
        <v>0.62557303279086396</v>
      </c>
      <c r="W211">
        <v>817</v>
      </c>
      <c r="X211">
        <v>839.75</v>
      </c>
      <c r="Y211">
        <v>827.1</v>
      </c>
      <c r="Z211">
        <v>879.95</v>
      </c>
      <c r="AA211">
        <v>827.1</v>
      </c>
      <c r="AB211">
        <v>962.6</v>
      </c>
      <c r="AC211" s="2">
        <f>(Table2[[#This Row],[Close Price]]/Table2[[#This Row],[Day Low]])-1</f>
        <v>1.591187270501826E-2</v>
      </c>
      <c r="AD211" s="2">
        <f>(Table2[[#This Row],[Day High]]/Table2[[#This Row],[Close Price]])-1</f>
        <v>1.1746987951807286E-2</v>
      </c>
      <c r="AE211" s="2">
        <f>(Table2[[#This Row],[Close Price]]/Table2[[#This Row],[Current Week Low]])-1</f>
        <v>3.5062265747793919E-3</v>
      </c>
      <c r="AF211" s="2">
        <f>(Table2[[#This Row],[Current Week High]]/Table2[[#This Row],[Close Price]])-1</f>
        <v>6.0180722891566285E-2</v>
      </c>
      <c r="AG211" s="2">
        <f>(Table2[[#This Row],[Close Price]]/Table2[[#This Row],[Current Month Low]])-1</f>
        <v>3.5062265747793919E-3</v>
      </c>
      <c r="AH211" s="2">
        <f>(Table2[[#This Row],[Current Month High]]/Table2[[#This Row],[Close Price]])-1</f>
        <v>0.15975903614457843</v>
      </c>
      <c r="AI211">
        <v>58.313253012048101</v>
      </c>
      <c r="AJ211">
        <v>681.17647058823502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-0.25</v>
      </c>
      <c r="AM211" t="s">
        <v>10190</v>
      </c>
      <c r="AN211">
        <v>-9.4700000000000006</v>
      </c>
      <c r="AO211" t="s">
        <v>10190</v>
      </c>
      <c r="AP211">
        <v>0.20576875932005101</v>
      </c>
      <c r="AQ211">
        <f>(Table2[[#This Row],[Sharpe Ratio]]-AVERAGE(Table2[Sharpe Ratio]))/_xlfn.STDEV.P(Table2[Sharpe Ratio])</f>
        <v>1.751279356492641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2</v>
      </c>
      <c r="AT211">
        <f>_xlfn.RANK.AVG(Table2[[#This Row],[6M Return vs Nifty Z-Score]],Table2[6M Return vs Nifty Z-Score])</f>
        <v>697</v>
      </c>
      <c r="AU211">
        <f>_xlfn.RANK.AVG(Table2[[#This Row],[Sharpe Ratio Z-Score]],Table2[Sharpe Ratio Z-Score])</f>
        <v>29</v>
      </c>
      <c r="AV211">
        <f>(Table2[[#This Row],[Rank 1Y]]+Table2[[#This Row],[Rank 6M]]+Table2[[#This Row],[Rank Sharpe]])/3</f>
        <v>242.66666666666666</v>
      </c>
    </row>
    <row r="212" spans="1:48" x14ac:dyDescent="0.3">
      <c r="A212" t="s">
        <v>1274</v>
      </c>
      <c r="B212" t="s">
        <v>1275</v>
      </c>
      <c r="C212" t="s">
        <v>10147</v>
      </c>
      <c r="D212" t="s">
        <v>122</v>
      </c>
      <c r="E212">
        <v>8656.1676485799999</v>
      </c>
      <c r="F212">
        <v>1471.7</v>
      </c>
      <c r="G212">
        <v>48.648843541702597</v>
      </c>
      <c r="H212">
        <f>(Table2[[#This Row],[1Y Return vs Nifty]]-AVERAGE(Table2[1Y Return vs Nifty]))/_xlfn.STDEV.P(Table2[1Y Return vs Nifty])</f>
        <v>7.8832370463924523E-2</v>
      </c>
      <c r="I212">
        <v>-3.6933543137445701</v>
      </c>
      <c r="J212">
        <f>(Table2[[#This Row],[1M Return vs Nifty]]-AVERAGE(Table2[1M Return vs Nifty]))/_xlfn.STDEV.P(Table2[1M Return vs Nifty])</f>
        <v>-0.30962878661622933</v>
      </c>
      <c r="K212">
        <v>7.9868123949348302</v>
      </c>
      <c r="L212">
        <f>(Table2[[#This Row],[6M Return vs Nifty]]-AVERAGE(Table2[6M Return vs Nifty]))/_xlfn.STDEV.P(Table2[6M Return vs Nifty])</f>
        <v>3.7782614180098109E-2</v>
      </c>
      <c r="M212">
        <v>6.6735625842173102E-2</v>
      </c>
      <c r="N212">
        <f>(Table2[[#This Row],[1W Return vs Nifty]]-AVERAGE(Table2[1W Return vs Nifty]))/_xlfn.STDEV.P(Table2[1W Return vs Nifty])</f>
        <v>0.38930212870026804</v>
      </c>
      <c r="O212">
        <v>1412.05</v>
      </c>
      <c r="P212">
        <v>1353.4916239371</v>
      </c>
      <c r="Q212">
        <v>1171.7372995204</v>
      </c>
      <c r="R212">
        <v>70.353089267339996</v>
      </c>
      <c r="S212" s="2">
        <f>(Table2[[#This Row],[Close Price]]-Table2[[#This Row],[20D EMA]])/Table2[[#This Row],[20D EMA]]</f>
        <v>4.2243546616621289E-2</v>
      </c>
      <c r="T212" s="2">
        <f>(Table2[[#This Row],[Close Price]]-Table2[[#This Row],[50D EMA]])/Table2[[#This Row],[50D EMA]]</f>
        <v>8.7335875577160896E-2</v>
      </c>
      <c r="U212" s="2">
        <f>(Table2[[#This Row],[Close Price]]-Table2[[#This Row],[200D EMA]])/Table2[[#This Row],[200D EMA]]</f>
        <v>0.25599825199929777</v>
      </c>
      <c r="V212">
        <v>0.88912074382400996</v>
      </c>
      <c r="W212">
        <v>1443</v>
      </c>
      <c r="X212">
        <v>1486.75</v>
      </c>
      <c r="Y212">
        <v>1399.4</v>
      </c>
      <c r="Z212">
        <v>1490.6</v>
      </c>
      <c r="AA212">
        <v>1371.9</v>
      </c>
      <c r="AB212">
        <v>1490.6</v>
      </c>
      <c r="AC212" s="2">
        <f>(Table2[[#This Row],[Close Price]]/Table2[[#This Row],[Day Low]])-1</f>
        <v>1.988911988912001E-2</v>
      </c>
      <c r="AD212" s="2">
        <f>(Table2[[#This Row],[Day High]]/Table2[[#This Row],[Close Price]])-1</f>
        <v>1.0226268940680905E-2</v>
      </c>
      <c r="AE212" s="2">
        <f>(Table2[[#This Row],[Close Price]]/Table2[[#This Row],[Current Week Low]])-1</f>
        <v>5.1664999285407909E-2</v>
      </c>
      <c r="AF212" s="2">
        <f>(Table2[[#This Row],[Current Week High]]/Table2[[#This Row],[Close Price]])-1</f>
        <v>1.2842291227831648E-2</v>
      </c>
      <c r="AG212" s="2">
        <f>(Table2[[#This Row],[Close Price]]/Table2[[#This Row],[Current Month Low]])-1</f>
        <v>7.2745826955317394E-2</v>
      </c>
      <c r="AH212" s="2">
        <f>(Table2[[#This Row],[Current Month High]]/Table2[[#This Row],[Close Price]])-1</f>
        <v>1.2842291227831648E-2</v>
      </c>
      <c r="AI212">
        <v>6.4041584562070897</v>
      </c>
      <c r="AJ212">
        <v>83.951003062308601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0.03</v>
      </c>
      <c r="AM212" t="s">
        <v>10189</v>
      </c>
      <c r="AN212">
        <v>6.36</v>
      </c>
      <c r="AO212" t="s">
        <v>10189</v>
      </c>
      <c r="AP212">
        <v>0.118763494873473</v>
      </c>
      <c r="AQ212">
        <f>(Table2[[#This Row],[Sharpe Ratio]]-AVERAGE(Table2[Sharpe Ratio]))/_xlfn.STDEV.P(Table2[Sharpe Ratio])</f>
        <v>0.75447205495370795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0.95076038168176935</v>
      </c>
      <c r="AS212">
        <f>_xlfn.RANK.AVG(Table2[[#This Row],[1Y Return vs Nifty Z-Score]],Table2[1Y Return vs Nifty Z-Score])</f>
        <v>258</v>
      </c>
      <c r="AT212">
        <f>_xlfn.RANK.AVG(Table2[[#This Row],[6M Return vs Nifty Z-Score]],Table2[6M Return vs Nifty Z-Score])</f>
        <v>307</v>
      </c>
      <c r="AU212">
        <f>_xlfn.RANK.AVG(Table2[[#This Row],[Sharpe Ratio Z-Score]],Table2[Sharpe Ratio Z-Score])</f>
        <v>164</v>
      </c>
      <c r="AV212">
        <f>(Table2[[#This Row],[Rank 1Y]]+Table2[[#This Row],[Rank 6M]]+Table2[[#This Row],[Rank Sharpe]])/3</f>
        <v>243</v>
      </c>
    </row>
    <row r="213" spans="1:48" x14ac:dyDescent="0.3">
      <c r="A213" t="s">
        <v>298</v>
      </c>
      <c r="B213" t="s">
        <v>299</v>
      </c>
      <c r="C213" t="s">
        <v>10150</v>
      </c>
      <c r="D213" t="s">
        <v>295</v>
      </c>
      <c r="E213">
        <v>90830.074089639995</v>
      </c>
      <c r="F213">
        <v>934.55</v>
      </c>
      <c r="G213">
        <v>29.1737495956062</v>
      </c>
      <c r="H213">
        <f>(Table2[[#This Row],[1Y Return vs Nifty]]-AVERAGE(Table2[1Y Return vs Nifty]))/_xlfn.STDEV.P(Table2[1Y Return vs Nifty])</f>
        <v>-0.17072573708411454</v>
      </c>
      <c r="I213">
        <v>-5.8858725985717397</v>
      </c>
      <c r="J213">
        <f>(Table2[[#This Row],[1M Return vs Nifty]]-AVERAGE(Table2[1M Return vs Nifty]))/_xlfn.STDEV.P(Table2[1M Return vs Nifty])</f>
        <v>-0.51527920182112907</v>
      </c>
      <c r="K213">
        <v>17.0234042507449</v>
      </c>
      <c r="L213">
        <f>(Table2[[#This Row],[6M Return vs Nifty]]-AVERAGE(Table2[6M Return vs Nifty]))/_xlfn.STDEV.P(Table2[6M Return vs Nifty])</f>
        <v>0.3305823909049907</v>
      </c>
      <c r="M213">
        <v>-0.46740469242591598</v>
      </c>
      <c r="N213">
        <f>(Table2[[#This Row],[1W Return vs Nifty]]-AVERAGE(Table2[1W Return vs Nifty]))/_xlfn.STDEV.P(Table2[1W Return vs Nifty])</f>
        <v>0.25103691672588102</v>
      </c>
      <c r="O213">
        <v>907.44</v>
      </c>
      <c r="P213">
        <v>873.75585933634795</v>
      </c>
      <c r="Q213">
        <v>764.08298241040802</v>
      </c>
      <c r="R213">
        <v>62.796600460838</v>
      </c>
      <c r="S213" s="2">
        <f>(Table2[[#This Row],[Close Price]]-Table2[[#This Row],[20D EMA]])/Table2[[#This Row],[20D EMA]]</f>
        <v>2.9875253460283763E-2</v>
      </c>
      <c r="T213" s="2">
        <f>(Table2[[#This Row],[Close Price]]-Table2[[#This Row],[50D EMA]])/Table2[[#This Row],[50D EMA]]</f>
        <v>6.9577949050696558E-2</v>
      </c>
      <c r="U213" s="2">
        <f>(Table2[[#This Row],[Close Price]]-Table2[[#This Row],[200D EMA]])/Table2[[#This Row],[200D EMA]]</f>
        <v>0.22310013639072235</v>
      </c>
      <c r="V213">
        <v>0.71042141238914203</v>
      </c>
      <c r="W213">
        <v>912.85</v>
      </c>
      <c r="X213">
        <v>931.85</v>
      </c>
      <c r="Y213">
        <v>893.3</v>
      </c>
      <c r="Z213">
        <v>939.7</v>
      </c>
      <c r="AA213">
        <v>886.15</v>
      </c>
      <c r="AB213">
        <v>965.6</v>
      </c>
      <c r="AC213" s="2">
        <f>(Table2[[#This Row],[Close Price]]/Table2[[#This Row],[Day Low]])-1</f>
        <v>2.3771704003943572E-2</v>
      </c>
      <c r="AD213" s="2">
        <f>(Table2[[#This Row],[Day High]]/Table2[[#This Row],[Close Price]])-1</f>
        <v>-2.8890910063665842E-3</v>
      </c>
      <c r="AE213" s="2">
        <f>(Table2[[#This Row],[Close Price]]/Table2[[#This Row],[Current Week Low]])-1</f>
        <v>4.617709616030452E-2</v>
      </c>
      <c r="AF213" s="2">
        <f>(Table2[[#This Row],[Current Week High]]/Table2[[#This Row],[Close Price]])-1</f>
        <v>5.51067358621804E-3</v>
      </c>
      <c r="AG213" s="2">
        <f>(Table2[[#This Row],[Close Price]]/Table2[[#This Row],[Current Month Low]])-1</f>
        <v>5.4618292614117214E-2</v>
      </c>
      <c r="AH213" s="2">
        <f>(Table2[[#This Row],[Current Month High]]/Table2[[#This Row],[Close Price]])-1</f>
        <v>3.3224546573217051E-2</v>
      </c>
      <c r="AI213">
        <v>4.8526028569899999</v>
      </c>
      <c r="AJ213">
        <v>83.785644051130703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0.03</v>
      </c>
      <c r="AM213" t="s">
        <v>10189</v>
      </c>
      <c r="AN213">
        <v>-2.2200000000000002</v>
      </c>
      <c r="AO213" t="s">
        <v>10190</v>
      </c>
      <c r="AP213">
        <v>0.12635199474294101</v>
      </c>
      <c r="AQ213">
        <f>(Table2[[#This Row],[Sharpe Ratio]]-AVERAGE(Table2[Sharpe Ratio]))/_xlfn.STDEV.P(Table2[Sharpe Ratio])</f>
        <v>0.84141245017838406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0.73702681890401212</v>
      </c>
      <c r="AS213">
        <f>_xlfn.RANK.AVG(Table2[[#This Row],[1Y Return vs Nifty Z-Score]],Table2[1Y Return vs Nifty Z-Score])</f>
        <v>346</v>
      </c>
      <c r="AT213">
        <f>_xlfn.RANK.AVG(Table2[[#This Row],[6M Return vs Nifty Z-Score]],Table2[6M Return vs Nifty Z-Score])</f>
        <v>233</v>
      </c>
      <c r="AU213">
        <f>_xlfn.RANK.AVG(Table2[[#This Row],[Sharpe Ratio Z-Score]],Table2[Sharpe Ratio Z-Score])</f>
        <v>154</v>
      </c>
      <c r="AV213">
        <f>(Table2[[#This Row],[Rank 1Y]]+Table2[[#This Row],[Rank 6M]]+Table2[[#This Row],[Rank Sharpe]])/3</f>
        <v>244.33333333333334</v>
      </c>
    </row>
    <row r="214" spans="1:48" x14ac:dyDescent="0.3">
      <c r="A214" t="s">
        <v>1471</v>
      </c>
      <c r="B214" t="s">
        <v>1472</v>
      </c>
      <c r="C214" t="s">
        <v>10153</v>
      </c>
      <c r="D214" t="s">
        <v>77</v>
      </c>
      <c r="E214">
        <v>6651.0642933999998</v>
      </c>
      <c r="F214">
        <v>324.64999999999998</v>
      </c>
      <c r="G214">
        <v>93.114469819283102</v>
      </c>
      <c r="H214">
        <f>(Table2[[#This Row],[1Y Return vs Nifty]]-AVERAGE(Table2[1Y Return vs Nifty]))/_xlfn.STDEV.P(Table2[1Y Return vs Nifty])</f>
        <v>0.64862461770469271</v>
      </c>
      <c r="I214">
        <v>21.543934279896899</v>
      </c>
      <c r="J214">
        <f>(Table2[[#This Row],[1M Return vs Nifty]]-AVERAGE(Table2[1M Return vs Nifty]))/_xlfn.STDEV.P(Table2[1M Return vs Nifty])</f>
        <v>2.0575391014898283</v>
      </c>
      <c r="K214">
        <v>5.1544841946565203</v>
      </c>
      <c r="L214">
        <f>(Table2[[#This Row],[6M Return vs Nifty]]-AVERAGE(Table2[6M Return vs Nifty]))/_xlfn.STDEV.P(Table2[6M Return vs Nifty])</f>
        <v>-5.3989270384977722E-2</v>
      </c>
      <c r="M214">
        <v>-4.8467284268039297</v>
      </c>
      <c r="N214">
        <f>(Table2[[#This Row],[1W Return vs Nifty]]-AVERAGE(Table2[1W Return vs Nifty]))/_xlfn.STDEV.P(Table2[1W Return vs Nifty])</f>
        <v>-0.88257555125173914</v>
      </c>
      <c r="O214">
        <v>289.14999999999998</v>
      </c>
      <c r="P214">
        <v>259.89596557278298</v>
      </c>
      <c r="Q214">
        <v>227.17334849674799</v>
      </c>
      <c r="R214">
        <v>74.032186514709494</v>
      </c>
      <c r="S214" s="2">
        <f>(Table2[[#This Row],[Close Price]]-Table2[[#This Row],[20D EMA]])/Table2[[#This Row],[20D EMA]]</f>
        <v>0.12277364689607471</v>
      </c>
      <c r="T214" s="2">
        <f>(Table2[[#This Row],[Close Price]]-Table2[[#This Row],[50D EMA]])/Table2[[#This Row],[50D EMA]]</f>
        <v>0.24915367302645891</v>
      </c>
      <c r="U214" s="2">
        <f>(Table2[[#This Row],[Close Price]]-Table2[[#This Row],[200D EMA]])/Table2[[#This Row],[200D EMA]]</f>
        <v>0.42908489111189629</v>
      </c>
      <c r="V214">
        <v>1.5074512896805801</v>
      </c>
      <c r="W214">
        <v>319.8</v>
      </c>
      <c r="X214">
        <v>329.7</v>
      </c>
      <c r="Y214">
        <v>298.10000000000002</v>
      </c>
      <c r="Z214">
        <v>332.9</v>
      </c>
      <c r="AA214">
        <v>267.39999999999998</v>
      </c>
      <c r="AB214">
        <v>332.9</v>
      </c>
      <c r="AC214" s="2">
        <f>(Table2[[#This Row],[Close Price]]/Table2[[#This Row],[Day Low]])-1</f>
        <v>1.5165728580362581E-2</v>
      </c>
      <c r="AD214" s="2">
        <f>(Table2[[#This Row],[Day High]]/Table2[[#This Row],[Close Price]])-1</f>
        <v>1.5555213306637894E-2</v>
      </c>
      <c r="AE214" s="2">
        <f>(Table2[[#This Row],[Close Price]]/Table2[[#This Row],[Current Week Low]])-1</f>
        <v>8.906407245890624E-2</v>
      </c>
      <c r="AF214" s="2">
        <f>(Table2[[#This Row],[Current Week High]]/Table2[[#This Row],[Close Price]])-1</f>
        <v>2.5411982134606603E-2</v>
      </c>
      <c r="AG214" s="2">
        <f>(Table2[[#This Row],[Close Price]]/Table2[[#This Row],[Current Month Low]])-1</f>
        <v>0.21409872849663425</v>
      </c>
      <c r="AH214" s="2">
        <f>(Table2[[#This Row],[Current Month High]]/Table2[[#This Row],[Close Price]])-1</f>
        <v>2.5411982134606603E-2</v>
      </c>
      <c r="AI214">
        <v>2.5411982134606599</v>
      </c>
      <c r="AJ214">
        <v>134.235209235209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0.36</v>
      </c>
      <c r="AM214" t="s">
        <v>10189</v>
      </c>
      <c r="AN214">
        <v>3.34</v>
      </c>
      <c r="AO214" t="s">
        <v>10189</v>
      </c>
      <c r="AP214">
        <v>6.9409197691849001E-2</v>
      </c>
      <c r="AQ214">
        <f>(Table2[[#This Row],[Sharpe Ratio]]-AVERAGE(Table2[Sharpe Ratio]))/_xlfn.STDEV.P(Table2[Sharpe Ratio])</f>
        <v>0.1890266867234624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1.9586255842812665</v>
      </c>
      <c r="AS214">
        <f>_xlfn.RANK.AVG(Table2[[#This Row],[1Y Return vs Nifty Z-Score]],Table2[1Y Return vs Nifty Z-Score])</f>
        <v>121</v>
      </c>
      <c r="AT214">
        <f>_xlfn.RANK.AVG(Table2[[#This Row],[6M Return vs Nifty Z-Score]],Table2[6M Return vs Nifty Z-Score])</f>
        <v>338</v>
      </c>
      <c r="AU214">
        <f>_xlfn.RANK.AVG(Table2[[#This Row],[Sharpe Ratio Z-Score]],Table2[Sharpe Ratio Z-Score])</f>
        <v>278</v>
      </c>
      <c r="AV214">
        <f>(Table2[[#This Row],[Rank 1Y]]+Table2[[#This Row],[Rank 6M]]+Table2[[#This Row],[Rank Sharpe]])/3</f>
        <v>245.66666666666666</v>
      </c>
    </row>
    <row r="215" spans="1:48" x14ac:dyDescent="0.3">
      <c r="A215" t="s">
        <v>872</v>
      </c>
      <c r="B215" t="s">
        <v>873</v>
      </c>
      <c r="C215" t="s">
        <v>10154</v>
      </c>
      <c r="D215" t="s">
        <v>130</v>
      </c>
      <c r="E215">
        <v>17101.89473272</v>
      </c>
      <c r="F215">
        <v>652.4</v>
      </c>
      <c r="G215">
        <v>87.902982530915807</v>
      </c>
      <c r="H215">
        <f>(Table2[[#This Row],[1Y Return vs Nifty]]-AVERAGE(Table2[1Y Return vs Nifty]))/_xlfn.STDEV.P(Table2[1Y Return vs Nifty])</f>
        <v>0.58184348130579544</v>
      </c>
      <c r="I215">
        <v>14.2814218677886</v>
      </c>
      <c r="J215">
        <f>(Table2[[#This Row],[1M Return vs Nifty]]-AVERAGE(Table2[1M Return vs Nifty]))/_xlfn.STDEV.P(Table2[1M Return vs Nifty])</f>
        <v>1.3763412737150234</v>
      </c>
      <c r="K215">
        <v>-6.7225879761818597</v>
      </c>
      <c r="L215">
        <f>(Table2[[#This Row],[6M Return vs Nifty]]-AVERAGE(Table2[6M Return vs Nifty]))/_xlfn.STDEV.P(Table2[6M Return vs Nifty])</f>
        <v>-0.43882507300352697</v>
      </c>
      <c r="M215">
        <v>-3.0891107254649501</v>
      </c>
      <c r="N215">
        <f>(Table2[[#This Row],[1W Return vs Nifty]]-AVERAGE(Table2[1W Return vs Nifty]))/_xlfn.STDEV.P(Table2[1W Return vs Nifty])</f>
        <v>-0.42760636855919337</v>
      </c>
      <c r="O215">
        <v>609.55999999999995</v>
      </c>
      <c r="P215">
        <v>584.78195751519104</v>
      </c>
      <c r="Q215">
        <v>518.21949308167405</v>
      </c>
      <c r="R215">
        <v>68.150765378704406</v>
      </c>
      <c r="S215" s="2">
        <f>(Table2[[#This Row],[Close Price]]-Table2[[#This Row],[20D EMA]])/Table2[[#This Row],[20D EMA]]</f>
        <v>7.0280202112999596E-2</v>
      </c>
      <c r="T215" s="2">
        <f>(Table2[[#This Row],[Close Price]]-Table2[[#This Row],[50D EMA]])/Table2[[#This Row],[50D EMA]]</f>
        <v>0.11562949508929131</v>
      </c>
      <c r="U215" s="2">
        <f>(Table2[[#This Row],[Close Price]]-Table2[[#This Row],[200D EMA]])/Table2[[#This Row],[200D EMA]]</f>
        <v>0.25892601245159724</v>
      </c>
      <c r="V215">
        <v>1.1355688212741899</v>
      </c>
      <c r="W215">
        <v>645</v>
      </c>
      <c r="X215">
        <v>660</v>
      </c>
      <c r="Y215">
        <v>630.25</v>
      </c>
      <c r="Z215">
        <v>662</v>
      </c>
      <c r="AA215">
        <v>544.85</v>
      </c>
      <c r="AB215">
        <v>670.95</v>
      </c>
      <c r="AC215" s="2">
        <f>(Table2[[#This Row],[Close Price]]/Table2[[#This Row],[Day Low]])-1</f>
        <v>1.1472868217054177E-2</v>
      </c>
      <c r="AD215" s="2">
        <f>(Table2[[#This Row],[Day High]]/Table2[[#This Row],[Close Price]])-1</f>
        <v>1.1649294911097563E-2</v>
      </c>
      <c r="AE215" s="2">
        <f>(Table2[[#This Row],[Close Price]]/Table2[[#This Row],[Current Week Low]])-1</f>
        <v>3.514478381594599E-2</v>
      </c>
      <c r="AF215" s="2">
        <f>(Table2[[#This Row],[Current Week High]]/Table2[[#This Row],[Close Price]])-1</f>
        <v>1.4714898835070489E-2</v>
      </c>
      <c r="AG215" s="2">
        <f>(Table2[[#This Row],[Close Price]]/Table2[[#This Row],[Current Month Low]])-1</f>
        <v>0.19739377810406533</v>
      </c>
      <c r="AH215" s="2">
        <f>(Table2[[#This Row],[Current Month High]]/Table2[[#This Row],[Close Price]])-1</f>
        <v>2.8433476394849944E-2</v>
      </c>
      <c r="AI215">
        <v>2.8433476394849899</v>
      </c>
      <c r="AJ215">
        <v>113.90163934426199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</v>
      </c>
      <c r="AM215" t="s">
        <v>10189</v>
      </c>
      <c r="AN215">
        <v>16.79</v>
      </c>
      <c r="AO215" t="s">
        <v>10189</v>
      </c>
      <c r="AP215">
        <v>0.13644555979666101</v>
      </c>
      <c r="AQ215">
        <f>(Table2[[#This Row],[Sharpe Ratio]]-AVERAGE(Table2[Sharpe Ratio]))/_xlfn.STDEV.P(Table2[Sharpe Ratio])</f>
        <v>0.9570530313329193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2.0488063447910179</v>
      </c>
      <c r="AS215">
        <f>_xlfn.RANK.AVG(Table2[[#This Row],[1Y Return vs Nifty Z-Score]],Table2[1Y Return vs Nifty Z-Score])</f>
        <v>134</v>
      </c>
      <c r="AT215">
        <f>_xlfn.RANK.AVG(Table2[[#This Row],[6M Return vs Nifty Z-Score]],Table2[6M Return vs Nifty Z-Score])</f>
        <v>474</v>
      </c>
      <c r="AU215">
        <f>_xlfn.RANK.AVG(Table2[[#This Row],[Sharpe Ratio Z-Score]],Table2[Sharpe Ratio Z-Score])</f>
        <v>131</v>
      </c>
      <c r="AV215">
        <f>(Table2[[#This Row],[Rank 1Y]]+Table2[[#This Row],[Rank 6M]]+Table2[[#This Row],[Rank Sharpe]])/3</f>
        <v>246.33333333333334</v>
      </c>
    </row>
    <row r="216" spans="1:48" x14ac:dyDescent="0.3">
      <c r="A216" t="s">
        <v>1499</v>
      </c>
      <c r="B216" t="s">
        <v>1500</v>
      </c>
      <c r="C216" t="s">
        <v>10161</v>
      </c>
      <c r="D216" t="s">
        <v>1501</v>
      </c>
      <c r="E216">
        <v>6462.6630223000002</v>
      </c>
      <c r="F216">
        <v>362.75</v>
      </c>
      <c r="G216">
        <v>63.945863042112002</v>
      </c>
      <c r="H216">
        <f>(Table2[[#This Row],[1Y Return vs Nifty]]-AVERAGE(Table2[1Y Return vs Nifty]))/_xlfn.STDEV.P(Table2[1Y Return vs Nifty])</f>
        <v>0.27485171949575821</v>
      </c>
      <c r="I216">
        <v>9.4613486505447995</v>
      </c>
      <c r="J216">
        <f>(Table2[[#This Row],[1M Return vs Nifty]]-AVERAGE(Table2[1M Return vs Nifty]))/_xlfn.STDEV.P(Table2[1M Return vs Nifty])</f>
        <v>0.92423555340978003</v>
      </c>
      <c r="K216">
        <v>2.2202890442037102</v>
      </c>
      <c r="L216">
        <f>(Table2[[#This Row],[6M Return vs Nifty]]-AVERAGE(Table2[6M Return vs Nifty]))/_xlfn.STDEV.P(Table2[6M Return vs Nifty])</f>
        <v>-0.14906180421502643</v>
      </c>
      <c r="M216">
        <v>-6.5431534377701697</v>
      </c>
      <c r="N216">
        <f>(Table2[[#This Row],[1W Return vs Nifty]]-AVERAGE(Table2[1W Return vs Nifty]))/_xlfn.STDEV.P(Table2[1W Return vs Nifty])</f>
        <v>-1.3217046634304106</v>
      </c>
      <c r="O216">
        <v>352.8</v>
      </c>
      <c r="P216">
        <v>325.01014409832999</v>
      </c>
      <c r="Q216">
        <v>280.56911128675699</v>
      </c>
      <c r="R216">
        <v>50.904934607499698</v>
      </c>
      <c r="S216" s="2">
        <f>(Table2[[#This Row],[Close Price]]-Table2[[#This Row],[20D EMA]])/Table2[[#This Row],[20D EMA]]</f>
        <v>2.8202947845804956E-2</v>
      </c>
      <c r="T216" s="2">
        <f>(Table2[[#This Row],[Close Price]]-Table2[[#This Row],[50D EMA]])/Table2[[#This Row],[50D EMA]]</f>
        <v>0.11611900916622477</v>
      </c>
      <c r="U216" s="2">
        <f>(Table2[[#This Row],[Close Price]]-Table2[[#This Row],[200D EMA]])/Table2[[#This Row],[200D EMA]]</f>
        <v>0.29290782701039975</v>
      </c>
      <c r="V216">
        <v>2.1528026329586201</v>
      </c>
      <c r="W216">
        <v>361</v>
      </c>
      <c r="X216">
        <v>369.35</v>
      </c>
      <c r="Y216">
        <v>360</v>
      </c>
      <c r="Z216">
        <v>403.9</v>
      </c>
      <c r="AA216">
        <v>321.2</v>
      </c>
      <c r="AB216">
        <v>403.9</v>
      </c>
      <c r="AC216" s="2">
        <f>(Table2[[#This Row],[Close Price]]/Table2[[#This Row],[Day Low]])-1</f>
        <v>4.8476454293628901E-3</v>
      </c>
      <c r="AD216" s="2">
        <f>(Table2[[#This Row],[Day High]]/Table2[[#This Row],[Close Price]])-1</f>
        <v>1.8194348725017351E-2</v>
      </c>
      <c r="AE216" s="2">
        <f>(Table2[[#This Row],[Close Price]]/Table2[[#This Row],[Current Week Low]])-1</f>
        <v>7.6388888888889728E-3</v>
      </c>
      <c r="AF216" s="2">
        <f>(Table2[[#This Row],[Current Week High]]/Table2[[#This Row],[Close Price]])-1</f>
        <v>0.11343900758097858</v>
      </c>
      <c r="AG216" s="2">
        <f>(Table2[[#This Row],[Close Price]]/Table2[[#This Row],[Current Month Low]])-1</f>
        <v>0.12935865504358657</v>
      </c>
      <c r="AH216" s="2">
        <f>(Table2[[#This Row],[Current Month High]]/Table2[[#This Row],[Close Price]])-1</f>
        <v>0.11343900758097858</v>
      </c>
      <c r="AI216">
        <v>11.343900758097799</v>
      </c>
      <c r="AJ216">
        <v>94.974469228701906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0.23</v>
      </c>
      <c r="AM216" t="s">
        <v>10189</v>
      </c>
      <c r="AN216">
        <v>6.47</v>
      </c>
      <c r="AO216" t="s">
        <v>10189</v>
      </c>
      <c r="AP216">
        <v>0.120506443553782</v>
      </c>
      <c r="AQ216">
        <f>(Table2[[#This Row],[Sharpe Ratio]]-AVERAGE(Table2[Sharpe Ratio]))/_xlfn.STDEV.P(Table2[Sharpe Ratio])</f>
        <v>0.77444077732689753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0.50276158258699888</v>
      </c>
      <c r="AS216">
        <f>_xlfn.RANK.AVG(Table2[[#This Row],[1Y Return vs Nifty Z-Score]],Table2[1Y Return vs Nifty Z-Score])</f>
        <v>207</v>
      </c>
      <c r="AT216">
        <f>_xlfn.RANK.AVG(Table2[[#This Row],[6M Return vs Nifty Z-Score]],Table2[6M Return vs Nifty Z-Score])</f>
        <v>371</v>
      </c>
      <c r="AU216">
        <f>_xlfn.RANK.AVG(Table2[[#This Row],[Sharpe Ratio Z-Score]],Table2[Sharpe Ratio Z-Score])</f>
        <v>163</v>
      </c>
      <c r="AV216">
        <f>(Table2[[#This Row],[Rank 1Y]]+Table2[[#This Row],[Rank 6M]]+Table2[[#This Row],[Rank Sharpe]])/3</f>
        <v>247</v>
      </c>
    </row>
    <row r="217" spans="1:48" x14ac:dyDescent="0.3">
      <c r="A217" t="s">
        <v>470</v>
      </c>
      <c r="B217" t="s">
        <v>471</v>
      </c>
      <c r="C217" t="s">
        <v>10145</v>
      </c>
      <c r="D217" t="s">
        <v>37</v>
      </c>
      <c r="E217">
        <v>46216.512000000002</v>
      </c>
      <c r="F217">
        <v>280.44</v>
      </c>
      <c r="G217">
        <v>117.016462847588</v>
      </c>
      <c r="H217">
        <f>(Table2[[#This Row],[1Y Return vs Nifty]]-AVERAGE(Table2[1Y Return vs Nifty]))/_xlfn.STDEV.P(Table2[1Y Return vs Nifty])</f>
        <v>0.95490997700925251</v>
      </c>
      <c r="I217">
        <v>13.470522725678901</v>
      </c>
      <c r="J217">
        <f>(Table2[[#This Row],[1M Return vs Nifty]]-AVERAGE(Table2[1M Return vs Nifty]))/_xlfn.STDEV.P(Table2[1M Return vs Nifty])</f>
        <v>1.3002818189692209</v>
      </c>
      <c r="K217">
        <v>11.2255085082839</v>
      </c>
      <c r="L217">
        <f>(Table2[[#This Row],[6M Return vs Nifty]]-AVERAGE(Table2[6M Return vs Nifty]))/_xlfn.STDEV.P(Table2[6M Return vs Nifty])</f>
        <v>0.14272145771751904</v>
      </c>
      <c r="M217">
        <v>2.5606339014444499</v>
      </c>
      <c r="N217">
        <f>(Table2[[#This Row],[1W Return vs Nifty]]-AVERAGE(Table2[1W Return vs Nifty]))/_xlfn.STDEV.P(Table2[1W Return vs Nifty])</f>
        <v>1.0348616603917877</v>
      </c>
      <c r="O217">
        <v>265.3</v>
      </c>
      <c r="P217">
        <v>250.51909109741399</v>
      </c>
      <c r="Q217">
        <v>219.20704843254899</v>
      </c>
      <c r="R217">
        <v>61.502863870527797</v>
      </c>
      <c r="S217" s="2">
        <f>(Table2[[#This Row],[Close Price]]-Table2[[#This Row],[20D EMA]])/Table2[[#This Row],[20D EMA]]</f>
        <v>5.7067470787787358E-2</v>
      </c>
      <c r="T217" s="2">
        <f>(Table2[[#This Row],[Close Price]]-Table2[[#This Row],[50D EMA]])/Table2[[#This Row],[50D EMA]]</f>
        <v>0.11943564369292441</v>
      </c>
      <c r="U217" s="2">
        <f>(Table2[[#This Row],[Close Price]]-Table2[[#This Row],[200D EMA]])/Table2[[#This Row],[200D EMA]]</f>
        <v>0.27933842458671065</v>
      </c>
      <c r="V217">
        <v>2.3730870064814198</v>
      </c>
      <c r="W217">
        <v>272.32</v>
      </c>
      <c r="X217">
        <v>280</v>
      </c>
      <c r="Y217">
        <v>280</v>
      </c>
      <c r="Z217">
        <v>299.23</v>
      </c>
      <c r="AA217">
        <v>236.05</v>
      </c>
      <c r="AB217">
        <v>299.23</v>
      </c>
      <c r="AC217" s="2">
        <f>(Table2[[#This Row],[Close Price]]/Table2[[#This Row],[Day Low]])-1</f>
        <v>2.9817861339600515E-2</v>
      </c>
      <c r="AD217" s="2">
        <f>(Table2[[#This Row],[Day High]]/Table2[[#This Row],[Close Price]])-1</f>
        <v>-1.5689630580516534E-3</v>
      </c>
      <c r="AE217" s="2">
        <f>(Table2[[#This Row],[Close Price]]/Table2[[#This Row],[Current Week Low]])-1</f>
        <v>1.571428571428557E-3</v>
      </c>
      <c r="AF217" s="2">
        <f>(Table2[[#This Row],[Current Week High]]/Table2[[#This Row],[Close Price]])-1</f>
        <v>6.700185422906868E-2</v>
      </c>
      <c r="AG217" s="2">
        <f>(Table2[[#This Row],[Close Price]]/Table2[[#This Row],[Current Month Low]])-1</f>
        <v>0.18805337852149973</v>
      </c>
      <c r="AH217" s="2">
        <f>(Table2[[#This Row],[Current Month High]]/Table2[[#This Row],[Close Price]])-1</f>
        <v>6.700185422906868E-2</v>
      </c>
      <c r="AI217">
        <v>15.7823420339466</v>
      </c>
      <c r="AJ217">
        <v>143.43749999999901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0.02</v>
      </c>
      <c r="AM217" t="s">
        <v>10189</v>
      </c>
      <c r="AN217">
        <v>14.24</v>
      </c>
      <c r="AO217" t="s">
        <v>10189</v>
      </c>
      <c r="AP217">
        <v>4.4095414481830998E-2</v>
      </c>
      <c r="AQ217">
        <f>(Table2[[#This Row],[Sharpe Ratio]]-AVERAGE(Table2[Sharpe Ratio]))/_xlfn.STDEV.P(Table2[Sharpe Ratio])</f>
        <v>-0.10098983232077148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3.3317850817670083</v>
      </c>
      <c r="AS217">
        <f>_xlfn.RANK.AVG(Table2[[#This Row],[1Y Return vs Nifty Z-Score]],Table2[1Y Return vs Nifty Z-Score])</f>
        <v>100</v>
      </c>
      <c r="AT217">
        <f>_xlfn.RANK.AVG(Table2[[#This Row],[6M Return vs Nifty Z-Score]],Table2[6M Return vs Nifty Z-Score])</f>
        <v>278</v>
      </c>
      <c r="AU217">
        <f>_xlfn.RANK.AVG(Table2[[#This Row],[Sharpe Ratio Z-Score]],Table2[Sharpe Ratio Z-Score])</f>
        <v>366</v>
      </c>
      <c r="AV217">
        <f>(Table2[[#This Row],[Rank 1Y]]+Table2[[#This Row],[Rank 6M]]+Table2[[#This Row],[Rank Sharpe]])/3</f>
        <v>248</v>
      </c>
    </row>
    <row r="218" spans="1:48" x14ac:dyDescent="0.3">
      <c r="A218" t="s">
        <v>905</v>
      </c>
      <c r="B218" t="s">
        <v>906</v>
      </c>
      <c r="C218" t="s">
        <v>10145</v>
      </c>
      <c r="D218" t="s">
        <v>24</v>
      </c>
      <c r="E218">
        <v>16601.325475721998</v>
      </c>
      <c r="F218">
        <v>206.31</v>
      </c>
      <c r="G218">
        <v>36.678483701360101</v>
      </c>
      <c r="H218">
        <f>(Table2[[#This Row],[1Y Return vs Nifty]]-AVERAGE(Table2[1Y Return vs Nifty]))/_xlfn.STDEV.P(Table2[1Y Return vs Nifty])</f>
        <v>-7.4558435079465274E-2</v>
      </c>
      <c r="I218">
        <v>-7.8979625015378501</v>
      </c>
      <c r="J218">
        <f>(Table2[[#This Row],[1M Return vs Nifty]]-AVERAGE(Table2[1M Return vs Nifty]))/_xlfn.STDEV.P(Table2[1M Return vs Nifty])</f>
        <v>-0.70400607668374149</v>
      </c>
      <c r="K218">
        <v>4.4966862722302698</v>
      </c>
      <c r="L218">
        <f>(Table2[[#This Row],[6M Return vs Nifty]]-AVERAGE(Table2[6M Return vs Nifty]))/_xlfn.STDEV.P(Table2[6M Return vs Nifty])</f>
        <v>-7.5302956771363574E-2</v>
      </c>
      <c r="M218">
        <v>2.9886892557248199</v>
      </c>
      <c r="N218">
        <f>(Table2[[#This Row],[1W Return vs Nifty]]-AVERAGE(Table2[1W Return vs Nifty]))/_xlfn.STDEV.P(Table2[1W Return vs Nifty])</f>
        <v>1.1456661854803454</v>
      </c>
      <c r="O218">
        <v>201.98</v>
      </c>
      <c r="P218">
        <v>199.92695378839699</v>
      </c>
      <c r="Q218">
        <v>177.07195455365701</v>
      </c>
      <c r="R218">
        <v>62.104745295276402</v>
      </c>
      <c r="S218" s="2">
        <f>(Table2[[#This Row],[Close Price]]-Table2[[#This Row],[20D EMA]])/Table2[[#This Row],[20D EMA]]</f>
        <v>2.143776611545704E-2</v>
      </c>
      <c r="T218" s="2">
        <f>(Table2[[#This Row],[Close Price]]-Table2[[#This Row],[50D EMA]])/Table2[[#This Row],[50D EMA]]</f>
        <v>3.1926891750468235E-2</v>
      </c>
      <c r="U218" s="2">
        <f>(Table2[[#This Row],[Close Price]]-Table2[[#This Row],[200D EMA]])/Table2[[#This Row],[200D EMA]]</f>
        <v>0.16511957254915358</v>
      </c>
      <c r="V218">
        <v>0.81125286169632804</v>
      </c>
      <c r="W218">
        <v>207.75</v>
      </c>
      <c r="X218">
        <v>214.8</v>
      </c>
      <c r="Y218">
        <v>196.15</v>
      </c>
      <c r="Z218">
        <v>207.9</v>
      </c>
      <c r="AA218">
        <v>191.15</v>
      </c>
      <c r="AB218">
        <v>212.07</v>
      </c>
      <c r="AC218" s="2">
        <f>(Table2[[#This Row],[Close Price]]/Table2[[#This Row],[Day Low]])-1</f>
        <v>-6.9314079422382324E-3</v>
      </c>
      <c r="AD218" s="2">
        <f>(Table2[[#This Row],[Day High]]/Table2[[#This Row],[Close Price]])-1</f>
        <v>4.1151664970190627E-2</v>
      </c>
      <c r="AE218" s="2">
        <f>(Table2[[#This Row],[Close Price]]/Table2[[#This Row],[Current Week Low]])-1</f>
        <v>5.1797094060667792E-2</v>
      </c>
      <c r="AF218" s="2">
        <f>(Table2[[#This Row],[Current Week High]]/Table2[[#This Row],[Close Price]])-1</f>
        <v>7.7068489166787213E-3</v>
      </c>
      <c r="AG218" s="2">
        <f>(Table2[[#This Row],[Close Price]]/Table2[[#This Row],[Current Month Low]])-1</f>
        <v>7.9309442845932443E-2</v>
      </c>
      <c r="AH218" s="2">
        <f>(Table2[[#This Row],[Current Month High]]/Table2[[#This Row],[Close Price]])-1</f>
        <v>2.7919150792496739E-2</v>
      </c>
      <c r="AI218">
        <v>6.5871746401046902</v>
      </c>
      <c r="AJ218">
        <v>78.468858131487806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-0.01</v>
      </c>
      <c r="AM218" t="s">
        <v>10190</v>
      </c>
      <c r="AN218">
        <v>-0.36</v>
      </c>
      <c r="AO218" t="s">
        <v>10190</v>
      </c>
      <c r="AP218">
        <v>0.15629816860481599</v>
      </c>
      <c r="AQ218">
        <f>(Table2[[#This Row],[Sharpe Ratio]]-AVERAGE(Table2[Sharpe Ratio]))/_xlfn.STDEV.P(Table2[Sharpe Ratio])</f>
        <v>1.1845016293050086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1.4763003462507838</v>
      </c>
      <c r="AS218">
        <f>_xlfn.RANK.AVG(Table2[[#This Row],[1Y Return vs Nifty Z-Score]],Table2[1Y Return vs Nifty Z-Score])</f>
        <v>310</v>
      </c>
      <c r="AT218">
        <f>_xlfn.RANK.AVG(Table2[[#This Row],[6M Return vs Nifty Z-Score]],Table2[6M Return vs Nifty Z-Score])</f>
        <v>344</v>
      </c>
      <c r="AU218">
        <f>_xlfn.RANK.AVG(Table2[[#This Row],[Sharpe Ratio Z-Score]],Table2[Sharpe Ratio Z-Score])</f>
        <v>92</v>
      </c>
      <c r="AV218">
        <f>(Table2[[#This Row],[Rank 1Y]]+Table2[[#This Row],[Rank 6M]]+Table2[[#This Row],[Rank Sharpe]])/3</f>
        <v>248.66666666666666</v>
      </c>
    </row>
    <row r="219" spans="1:48" x14ac:dyDescent="0.3">
      <c r="A219" t="s">
        <v>30</v>
      </c>
      <c r="B219" t="s">
        <v>31</v>
      </c>
      <c r="C219" t="s">
        <v>10145</v>
      </c>
      <c r="D219" t="s">
        <v>32</v>
      </c>
      <c r="E219">
        <v>797458.74404006999</v>
      </c>
      <c r="F219">
        <v>893.55</v>
      </c>
      <c r="G219">
        <v>25.2696231676202</v>
      </c>
      <c r="H219">
        <f>(Table2[[#This Row],[1Y Return vs Nifty]]-AVERAGE(Table2[1Y Return vs Nifty]))/_xlfn.STDEV.P(Table2[1Y Return vs Nifty])</f>
        <v>-0.22075406586615681</v>
      </c>
      <c r="I219">
        <v>-0.67994987717075706</v>
      </c>
      <c r="J219">
        <f>(Table2[[#This Row],[1M Return vs Nifty]]-AVERAGE(Table2[1M Return vs Nifty]))/_xlfn.STDEV.P(Table2[1M Return vs Nifty])</f>
        <v>-2.6982170690496517E-2</v>
      </c>
      <c r="K219">
        <v>26.661408763255899</v>
      </c>
      <c r="L219">
        <f>(Table2[[#This Row],[6M Return vs Nifty]]-AVERAGE(Table2[6M Return vs Nifty]))/_xlfn.STDEV.P(Table2[6M Return vs Nifty])</f>
        <v>0.64286888279986609</v>
      </c>
      <c r="M219">
        <v>1.2048045063202699</v>
      </c>
      <c r="N219">
        <f>(Table2[[#This Row],[1W Return vs Nifty]]-AVERAGE(Table2[1W Return vs Nifty]))/_xlfn.STDEV.P(Table2[1W Return vs Nifty])</f>
        <v>0.68389763032982198</v>
      </c>
      <c r="O219">
        <v>856.29</v>
      </c>
      <c r="P219">
        <v>834.40962519100697</v>
      </c>
      <c r="Q219">
        <v>736.81317341876502</v>
      </c>
      <c r="R219">
        <v>76.285292527477495</v>
      </c>
      <c r="S219" s="2">
        <f>(Table2[[#This Row],[Close Price]]-Table2[[#This Row],[20D EMA]])/Table2[[#This Row],[20D EMA]]</f>
        <v>4.3513295729250598E-2</v>
      </c>
      <c r="T219" s="2">
        <f>(Table2[[#This Row],[Close Price]]-Table2[[#This Row],[50D EMA]])/Table2[[#This Row],[50D EMA]]</f>
        <v>7.08769086831363E-2</v>
      </c>
      <c r="U219" s="2">
        <f>(Table2[[#This Row],[Close Price]]-Table2[[#This Row],[200D EMA]])/Table2[[#This Row],[200D EMA]]</f>
        <v>0.21272261712421114</v>
      </c>
      <c r="V219">
        <v>0.72330250550728503</v>
      </c>
      <c r="W219">
        <v>885.8</v>
      </c>
      <c r="X219">
        <v>895</v>
      </c>
      <c r="Y219">
        <v>859.7</v>
      </c>
      <c r="Z219">
        <v>894.9</v>
      </c>
      <c r="AA219">
        <v>823.15</v>
      </c>
      <c r="AB219">
        <v>894.9</v>
      </c>
      <c r="AC219" s="2">
        <f>(Table2[[#This Row],[Close Price]]/Table2[[#This Row],[Day Low]])-1</f>
        <v>8.749153307744395E-3</v>
      </c>
      <c r="AD219" s="2">
        <f>(Table2[[#This Row],[Day High]]/Table2[[#This Row],[Close Price]])-1</f>
        <v>1.6227407531754778E-3</v>
      </c>
      <c r="AE219" s="2">
        <f>(Table2[[#This Row],[Close Price]]/Table2[[#This Row],[Current Week Low]])-1</f>
        <v>3.9374200302430884E-2</v>
      </c>
      <c r="AF219" s="2">
        <f>(Table2[[#This Row],[Current Week High]]/Table2[[#This Row],[Close Price]])-1</f>
        <v>1.5108275977842034E-3</v>
      </c>
      <c r="AG219" s="2">
        <f>(Table2[[#This Row],[Close Price]]/Table2[[#This Row],[Current Month Low]])-1</f>
        <v>8.5525116928870881E-2</v>
      </c>
      <c r="AH219" s="2">
        <f>(Table2[[#This Row],[Current Month High]]/Table2[[#This Row],[Close Price]])-1</f>
        <v>1.5108275977842034E-3</v>
      </c>
      <c r="AI219">
        <v>2.0647977169716301</v>
      </c>
      <c r="AJ219">
        <v>64.497422680412299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0.02</v>
      </c>
      <c r="AM219" t="s">
        <v>10189</v>
      </c>
      <c r="AN219">
        <v>6.13</v>
      </c>
      <c r="AO219" t="s">
        <v>10189</v>
      </c>
      <c r="AP219">
        <v>8.9670661642580002E-2</v>
      </c>
      <c r="AQ219">
        <f>(Table2[[#This Row],[Sharpe Ratio]]-AVERAGE(Table2[Sharpe Ratio]))/_xlfn.STDEV.P(Table2[Sharpe Ratio])</f>
        <v>0.42115948161149513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1.50018975818453</v>
      </c>
      <c r="AS219">
        <f>_xlfn.RANK.AVG(Table2[[#This Row],[1Y Return vs Nifty Z-Score]],Table2[1Y Return vs Nifty Z-Score])</f>
        <v>361</v>
      </c>
      <c r="AT219">
        <f>_xlfn.RANK.AVG(Table2[[#This Row],[6M Return vs Nifty Z-Score]],Table2[6M Return vs Nifty Z-Score])</f>
        <v>158</v>
      </c>
      <c r="AU219">
        <f>_xlfn.RANK.AVG(Table2[[#This Row],[Sharpe Ratio Z-Score]],Table2[Sharpe Ratio Z-Score])</f>
        <v>229</v>
      </c>
      <c r="AV219">
        <f>(Table2[[#This Row],[Rank 1Y]]+Table2[[#This Row],[Rank 6M]]+Table2[[#This Row],[Rank Sharpe]])/3</f>
        <v>249.33333333333334</v>
      </c>
    </row>
    <row r="220" spans="1:48" x14ac:dyDescent="0.3">
      <c r="A220" t="s">
        <v>158</v>
      </c>
      <c r="B220" t="s">
        <v>159</v>
      </c>
      <c r="C220" t="s">
        <v>10152</v>
      </c>
      <c r="D220" t="s">
        <v>160</v>
      </c>
      <c r="E220">
        <v>167497.48330932</v>
      </c>
      <c r="F220">
        <v>451.4</v>
      </c>
      <c r="G220">
        <v>34.805034265621799</v>
      </c>
      <c r="H220">
        <f>(Table2[[#This Row],[1Y Return vs Nifty]]-AVERAGE(Table2[1Y Return vs Nifty]))/_xlfn.STDEV.P(Table2[1Y Return vs Nifty])</f>
        <v>-9.856522534521929E-2</v>
      </c>
      <c r="I220">
        <v>-4.2111394176427703</v>
      </c>
      <c r="J220">
        <f>(Table2[[#This Row],[1M Return vs Nifty]]-AVERAGE(Table2[1M Return vs Nifty]))/_xlfn.STDEV.P(Table2[1M Return vs Nifty])</f>
        <v>-0.35819518733473948</v>
      </c>
      <c r="K220">
        <v>53.160442844804102</v>
      </c>
      <c r="L220">
        <f>(Table2[[#This Row],[6M Return vs Nifty]]-AVERAGE(Table2[6M Return vs Nifty]))/_xlfn.STDEV.P(Table2[6M Return vs Nifty])</f>
        <v>1.50147922907926</v>
      </c>
      <c r="M220">
        <v>-1.23097441161955</v>
      </c>
      <c r="N220">
        <f>(Table2[[#This Row],[1W Return vs Nifty]]-AVERAGE(Table2[1W Return vs Nifty]))/_xlfn.STDEV.P(Table2[1W Return vs Nifty])</f>
        <v>5.3382619772880786E-2</v>
      </c>
      <c r="O220">
        <v>455.93</v>
      </c>
      <c r="P220">
        <v>436.30045440466301</v>
      </c>
      <c r="Q220">
        <v>348.36671409332399</v>
      </c>
      <c r="R220">
        <v>43.456866694810103</v>
      </c>
      <c r="S220" s="2">
        <f>(Table2[[#This Row],[Close Price]]-Table2[[#This Row],[20D EMA]])/Table2[[#This Row],[20D EMA]]</f>
        <v>-9.9357357489088891E-3</v>
      </c>
      <c r="T220" s="2">
        <f>(Table2[[#This Row],[Close Price]]-Table2[[#This Row],[50D EMA]])/Table2[[#This Row],[50D EMA]]</f>
        <v>3.4608136303549045E-2</v>
      </c>
      <c r="U220" s="2">
        <f>(Table2[[#This Row],[Close Price]]-Table2[[#This Row],[200D EMA]])/Table2[[#This Row],[200D EMA]]</f>
        <v>0.29576099477481765</v>
      </c>
      <c r="V220">
        <v>0.71481703340864999</v>
      </c>
      <c r="W220">
        <v>445.25</v>
      </c>
      <c r="X220">
        <v>454.25</v>
      </c>
      <c r="Y220">
        <v>446.25</v>
      </c>
      <c r="Z220">
        <v>467.55</v>
      </c>
      <c r="AA220">
        <v>441.65</v>
      </c>
      <c r="AB220">
        <v>479.6</v>
      </c>
      <c r="AC220" s="2">
        <f>(Table2[[#This Row],[Close Price]]/Table2[[#This Row],[Day Low]])-1</f>
        <v>1.3812464907355437E-2</v>
      </c>
      <c r="AD220" s="2">
        <f>(Table2[[#This Row],[Day High]]/Table2[[#This Row],[Close Price]])-1</f>
        <v>6.3136907399203857E-3</v>
      </c>
      <c r="AE220" s="2">
        <f>(Table2[[#This Row],[Close Price]]/Table2[[#This Row],[Current Week Low]])-1</f>
        <v>1.1540616246498603E-2</v>
      </c>
      <c r="AF220" s="2">
        <f>(Table2[[#This Row],[Current Week High]]/Table2[[#This Row],[Close Price]])-1</f>
        <v>3.5777580859548186E-2</v>
      </c>
      <c r="AG220" s="2">
        <f>(Table2[[#This Row],[Close Price]]/Table2[[#This Row],[Current Month Low]])-1</f>
        <v>2.207630476621758E-2</v>
      </c>
      <c r="AH220" s="2">
        <f>(Table2[[#This Row],[Current Month High]]/Table2[[#This Row],[Close Price]])-1</f>
        <v>6.2472308373947794E-2</v>
      </c>
      <c r="AI220">
        <v>12.2618520159503</v>
      </c>
      <c r="AJ220">
        <v>117.01923076923001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7.0000000000000007E-2</v>
      </c>
      <c r="AM220" t="s">
        <v>10189</v>
      </c>
      <c r="AN220">
        <v>-2.92</v>
      </c>
      <c r="AO220" t="s">
        <v>10190</v>
      </c>
      <c r="AP220">
        <v>3.8883320366752003E-2</v>
      </c>
      <c r="AQ220">
        <f>(Table2[[#This Row],[Sharpe Ratio]]-AVERAGE(Table2[Sharpe Ratio]))/_xlfn.STDEV.P(Table2[Sharpe Ratio])</f>
        <v>-0.16070407493891675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0.93739736123326534</v>
      </c>
      <c r="AS220">
        <f>_xlfn.RANK.AVG(Table2[[#This Row],[1Y Return vs Nifty Z-Score]],Table2[1Y Return vs Nifty Z-Score])</f>
        <v>318</v>
      </c>
      <c r="AT220">
        <f>_xlfn.RANK.AVG(Table2[[#This Row],[6M Return vs Nifty Z-Score]],Table2[6M Return vs Nifty Z-Score])</f>
        <v>51</v>
      </c>
      <c r="AU220">
        <f>_xlfn.RANK.AVG(Table2[[#This Row],[Sharpe Ratio Z-Score]],Table2[Sharpe Ratio Z-Score])</f>
        <v>381</v>
      </c>
      <c r="AV220">
        <f>(Table2[[#This Row],[Rank 1Y]]+Table2[[#This Row],[Rank 6M]]+Table2[[#This Row],[Rank Sharpe]])/3</f>
        <v>250</v>
      </c>
    </row>
    <row r="221" spans="1:48" x14ac:dyDescent="0.3">
      <c r="A221" t="s">
        <v>975</v>
      </c>
      <c r="B221" t="s">
        <v>976</v>
      </c>
      <c r="C221" t="s">
        <v>10159</v>
      </c>
      <c r="D221" t="s">
        <v>977</v>
      </c>
      <c r="E221">
        <v>14135.7257713299</v>
      </c>
      <c r="F221">
        <v>796.3</v>
      </c>
      <c r="G221">
        <v>48.285935959206398</v>
      </c>
      <c r="H221">
        <f>(Table2[[#This Row],[1Y Return vs Nifty]]-AVERAGE(Table2[1Y Return vs Nifty]))/_xlfn.STDEV.P(Table2[1Y Return vs Nifty])</f>
        <v>7.4181993436052043E-2</v>
      </c>
      <c r="I221">
        <v>0.69848344168034104</v>
      </c>
      <c r="J221">
        <f>(Table2[[#This Row],[1M Return vs Nifty]]-AVERAGE(Table2[1M Return vs Nifty]))/_xlfn.STDEV.P(Table2[1M Return vs Nifty])</f>
        <v>0.10230997082354418</v>
      </c>
      <c r="K221">
        <v>25.407317319521901</v>
      </c>
      <c r="L221">
        <f>(Table2[[#This Row],[6M Return vs Nifty]]-AVERAGE(Table2[6M Return vs Nifty]))/_xlfn.STDEV.P(Table2[6M Return vs Nifty])</f>
        <v>0.60223434927472697</v>
      </c>
      <c r="M221">
        <v>0.48469436790398901</v>
      </c>
      <c r="N221">
        <f>(Table2[[#This Row],[1W Return vs Nifty]]-AVERAGE(Table2[1W Return vs Nifty]))/_xlfn.STDEV.P(Table2[1W Return vs Nifty])</f>
        <v>0.49749308918627327</v>
      </c>
      <c r="O221">
        <v>768.16</v>
      </c>
      <c r="P221">
        <v>722.85790859900305</v>
      </c>
      <c r="Q221">
        <v>623.59085323844499</v>
      </c>
      <c r="R221">
        <v>68.258520848400096</v>
      </c>
      <c r="S221" s="2">
        <f>(Table2[[#This Row],[Close Price]]-Table2[[#This Row],[20D EMA]])/Table2[[#This Row],[20D EMA]]</f>
        <v>3.6632993126431979E-2</v>
      </c>
      <c r="T221" s="2">
        <f>(Table2[[#This Row],[Close Price]]-Table2[[#This Row],[50D EMA]])/Table2[[#This Row],[50D EMA]]</f>
        <v>0.10159962355995754</v>
      </c>
      <c r="U221" s="2">
        <f>(Table2[[#This Row],[Close Price]]-Table2[[#This Row],[200D EMA]])/Table2[[#This Row],[200D EMA]]</f>
        <v>0.27695907639542533</v>
      </c>
      <c r="V221">
        <v>0.91505616580882299</v>
      </c>
      <c r="W221">
        <v>777.75</v>
      </c>
      <c r="X221">
        <v>793.95</v>
      </c>
      <c r="Y221">
        <v>783.05</v>
      </c>
      <c r="Z221">
        <v>805.1</v>
      </c>
      <c r="AA221">
        <v>746.35</v>
      </c>
      <c r="AB221">
        <v>807.6</v>
      </c>
      <c r="AC221" s="2">
        <f>(Table2[[#This Row],[Close Price]]/Table2[[#This Row],[Day Low]])-1</f>
        <v>2.385085181613622E-2</v>
      </c>
      <c r="AD221" s="2">
        <f>(Table2[[#This Row],[Day High]]/Table2[[#This Row],[Close Price]])-1</f>
        <v>-2.9511490644228422E-3</v>
      </c>
      <c r="AE221" s="2">
        <f>(Table2[[#This Row],[Close Price]]/Table2[[#This Row],[Current Week Low]])-1</f>
        <v>1.692101398378143E-2</v>
      </c>
      <c r="AF221" s="2">
        <f>(Table2[[#This Row],[Current Week High]]/Table2[[#This Row],[Close Price]])-1</f>
        <v>1.1051111390179669E-2</v>
      </c>
      <c r="AG221" s="2">
        <f>(Table2[[#This Row],[Close Price]]/Table2[[#This Row],[Current Month Low]])-1</f>
        <v>6.6925705098144217E-2</v>
      </c>
      <c r="AH221" s="2">
        <f>(Table2[[#This Row],[Current Month High]]/Table2[[#This Row],[Close Price]])-1</f>
        <v>1.4190631671480602E-2</v>
      </c>
      <c r="AI221">
        <v>4.6088157729498898</v>
      </c>
      <c r="AJ221">
        <v>75.900154627788794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0.14000000000000001</v>
      </c>
      <c r="AM221" t="s">
        <v>10189</v>
      </c>
      <c r="AN221">
        <v>3.58</v>
      </c>
      <c r="AO221" t="s">
        <v>10189</v>
      </c>
      <c r="AP221">
        <v>5.6830336142080003E-2</v>
      </c>
      <c r="AQ221">
        <f>(Table2[[#This Row],[Sharpe Ratio]]-AVERAGE(Table2[Sharpe Ratio]))/_xlfn.STDEV.P(Table2[Sharpe Ratio])</f>
        <v>4.491240677025396E-2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1.3211318094908504</v>
      </c>
      <c r="AS221">
        <f>_xlfn.RANK.AVG(Table2[[#This Row],[1Y Return vs Nifty Z-Score]],Table2[1Y Return vs Nifty Z-Score])</f>
        <v>261</v>
      </c>
      <c r="AT221">
        <f>_xlfn.RANK.AVG(Table2[[#This Row],[6M Return vs Nifty Z-Score]],Table2[6M Return vs Nifty Z-Score])</f>
        <v>167</v>
      </c>
      <c r="AU221">
        <f>_xlfn.RANK.AVG(Table2[[#This Row],[Sharpe Ratio Z-Score]],Table2[Sharpe Ratio Z-Score])</f>
        <v>322</v>
      </c>
      <c r="AV221">
        <f>(Table2[[#This Row],[Rank 1Y]]+Table2[[#This Row],[Rank 6M]]+Table2[[#This Row],[Rank Sharpe]])/3</f>
        <v>250</v>
      </c>
    </row>
    <row r="222" spans="1:48" x14ac:dyDescent="0.3">
      <c r="A222" t="s">
        <v>796</v>
      </c>
      <c r="B222" t="s">
        <v>797</v>
      </c>
      <c r="C222" t="s">
        <v>10157</v>
      </c>
      <c r="D222" t="s">
        <v>220</v>
      </c>
      <c r="E222">
        <v>19960.872068100001</v>
      </c>
      <c r="F222">
        <v>459.05</v>
      </c>
      <c r="G222">
        <v>34.760112587075596</v>
      </c>
      <c r="H222">
        <f>(Table2[[#This Row],[1Y Return vs Nifty]]-AVERAGE(Table2[1Y Return vs Nifty]))/_xlfn.STDEV.P(Table2[1Y Return vs Nifty])</f>
        <v>-9.9140861545840481E-2</v>
      </c>
      <c r="I222">
        <v>8.2510783206608895</v>
      </c>
      <c r="J222">
        <f>(Table2[[#This Row],[1M Return vs Nifty]]-AVERAGE(Table2[1M Return vs Nifty]))/_xlfn.STDEV.P(Table2[1M Return vs Nifty])</f>
        <v>0.8107165020188738</v>
      </c>
      <c r="K222">
        <v>41.330849536343102</v>
      </c>
      <c r="L222">
        <f>(Table2[[#This Row],[6M Return vs Nifty]]-AVERAGE(Table2[6M Return vs Nifty]))/_xlfn.STDEV.P(Table2[6M Return vs Nifty])</f>
        <v>1.1181818162126294</v>
      </c>
      <c r="M222">
        <v>-5.3752471133698201</v>
      </c>
      <c r="N222">
        <f>(Table2[[#This Row],[1W Return vs Nifty]]-AVERAGE(Table2[1W Return vs Nifty]))/_xlfn.STDEV.P(Table2[1W Return vs Nifty])</f>
        <v>-1.0193855723851375</v>
      </c>
      <c r="O222">
        <v>448.19</v>
      </c>
      <c r="P222">
        <v>413.54388763473003</v>
      </c>
      <c r="Q222">
        <v>346.94494828458801</v>
      </c>
      <c r="R222">
        <v>54.714967158487902</v>
      </c>
      <c r="S222" s="2">
        <f>(Table2[[#This Row],[Close Price]]-Table2[[#This Row],[20D EMA]])/Table2[[#This Row],[20D EMA]]</f>
        <v>2.4230794975345308E-2</v>
      </c>
      <c r="T222" s="2">
        <f>(Table2[[#This Row],[Close Price]]-Table2[[#This Row],[50D EMA]])/Table2[[#This Row],[50D EMA]]</f>
        <v>0.11003937846970202</v>
      </c>
      <c r="U222" s="2">
        <f>(Table2[[#This Row],[Close Price]]-Table2[[#This Row],[200D EMA]])/Table2[[#This Row],[200D EMA]]</f>
        <v>0.32312057653439519</v>
      </c>
      <c r="V222">
        <v>0.69136454201708097</v>
      </c>
      <c r="W222">
        <v>452</v>
      </c>
      <c r="X222">
        <v>459.15</v>
      </c>
      <c r="Y222">
        <v>452</v>
      </c>
      <c r="Z222">
        <v>471.3</v>
      </c>
      <c r="AA222">
        <v>431</v>
      </c>
      <c r="AB222">
        <v>527.54999999999995</v>
      </c>
      <c r="AC222" s="2">
        <f>(Table2[[#This Row],[Close Price]]/Table2[[#This Row],[Day Low]])-1</f>
        <v>1.5597345132743357E-2</v>
      </c>
      <c r="AD222" s="2">
        <f>(Table2[[#This Row],[Day High]]/Table2[[#This Row],[Close Price]])-1</f>
        <v>2.1784119376966338E-4</v>
      </c>
      <c r="AE222" s="2">
        <f>(Table2[[#This Row],[Close Price]]/Table2[[#This Row],[Current Week Low]])-1</f>
        <v>1.5597345132743357E-2</v>
      </c>
      <c r="AF222" s="2">
        <f>(Table2[[#This Row],[Current Week High]]/Table2[[#This Row],[Close Price]])-1</f>
        <v>2.6685546236793423E-2</v>
      </c>
      <c r="AG222" s="2">
        <f>(Table2[[#This Row],[Close Price]]/Table2[[#This Row],[Current Month Low]])-1</f>
        <v>6.5081206496519828E-2</v>
      </c>
      <c r="AH222" s="2">
        <f>(Table2[[#This Row],[Current Month High]]/Table2[[#This Row],[Close Price]])-1</f>
        <v>0.14922121773227315</v>
      </c>
      <c r="AI222">
        <v>14.9221217732273</v>
      </c>
      <c r="AJ222">
        <v>66.171945701357402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0.22</v>
      </c>
      <c r="AM222" t="s">
        <v>10189</v>
      </c>
      <c r="AN222">
        <v>5.77</v>
      </c>
      <c r="AO222" t="s">
        <v>10189</v>
      </c>
      <c r="AP222">
        <v>5.0536596034494001E-2</v>
      </c>
      <c r="AQ222">
        <f>(Table2[[#This Row],[Sharpe Ratio]]-AVERAGE(Table2[Sharpe Ratio]))/_xlfn.STDEV.P(Table2[Sharpe Ratio])</f>
        <v>-2.7194104636101574E-2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0.7831777796644237</v>
      </c>
      <c r="AS222">
        <f>_xlfn.RANK.AVG(Table2[[#This Row],[1Y Return vs Nifty Z-Score]],Table2[1Y Return vs Nifty Z-Score])</f>
        <v>319</v>
      </c>
      <c r="AT222">
        <f>_xlfn.RANK.AVG(Table2[[#This Row],[6M Return vs Nifty Z-Score]],Table2[6M Return vs Nifty Z-Score])</f>
        <v>83</v>
      </c>
      <c r="AU222">
        <f>_xlfn.RANK.AVG(Table2[[#This Row],[Sharpe Ratio Z-Score]],Table2[Sharpe Ratio Z-Score])</f>
        <v>351</v>
      </c>
      <c r="AV222">
        <f>(Table2[[#This Row],[Rank 1Y]]+Table2[[#This Row],[Rank 6M]]+Table2[[#This Row],[Rank Sharpe]])/3</f>
        <v>251</v>
      </c>
    </row>
    <row r="223" spans="1:48" x14ac:dyDescent="0.3">
      <c r="A223" t="s">
        <v>272</v>
      </c>
      <c r="B223" t="s">
        <v>273</v>
      </c>
      <c r="C223" t="s">
        <v>10152</v>
      </c>
      <c r="D223" t="s">
        <v>130</v>
      </c>
      <c r="E223">
        <v>99235.327191649994</v>
      </c>
      <c r="F223">
        <v>989.95</v>
      </c>
      <c r="G223">
        <v>30.5402158277269</v>
      </c>
      <c r="H223">
        <f>(Table2[[#This Row],[1Y Return vs Nifty]]-AVERAGE(Table2[1Y Return vs Nifty]))/_xlfn.STDEV.P(Table2[1Y Return vs Nifty])</f>
        <v>-0.15321554032407814</v>
      </c>
      <c r="I223">
        <v>-9.8984345768044903</v>
      </c>
      <c r="J223">
        <f>(Table2[[#This Row],[1M Return vs Nifty]]-AVERAGE(Table2[1M Return vs Nifty]))/_xlfn.STDEV.P(Table2[1M Return vs Nifty])</f>
        <v>-0.89164324063871447</v>
      </c>
      <c r="K223">
        <v>21.994683227205599</v>
      </c>
      <c r="L223">
        <f>(Table2[[#This Row],[6M Return vs Nifty]]-AVERAGE(Table2[6M Return vs Nifty]))/_xlfn.STDEV.P(Table2[6M Return vs Nifty])</f>
        <v>0.49165964188307654</v>
      </c>
      <c r="M223">
        <v>-2.3296520148017898</v>
      </c>
      <c r="N223">
        <f>(Table2[[#This Row],[1W Return vs Nifty]]-AVERAGE(Table2[1W Return vs Nifty]))/_xlfn.STDEV.P(Table2[1W Return vs Nifty])</f>
        <v>-0.23101622918137391</v>
      </c>
      <c r="O223">
        <v>1025.48</v>
      </c>
      <c r="P223">
        <v>1007.839857772</v>
      </c>
      <c r="Q223">
        <v>856.74983468919697</v>
      </c>
      <c r="R223">
        <v>24.065031449783799</v>
      </c>
      <c r="S223" s="2">
        <f>(Table2[[#This Row],[Close Price]]-Table2[[#This Row],[20D EMA]])/Table2[[#This Row],[20D EMA]]</f>
        <v>-3.4647189608768551E-2</v>
      </c>
      <c r="T223" s="2">
        <f>(Table2[[#This Row],[Close Price]]-Table2[[#This Row],[50D EMA]])/Table2[[#This Row],[50D EMA]]</f>
        <v>-1.7750694849029351E-2</v>
      </c>
      <c r="U223" s="2">
        <f>(Table2[[#This Row],[Close Price]]-Table2[[#This Row],[200D EMA]])/Table2[[#This Row],[200D EMA]]</f>
        <v>0.15547148060918398</v>
      </c>
      <c r="V223">
        <v>0.80477007238757203</v>
      </c>
      <c r="W223">
        <v>968.35</v>
      </c>
      <c r="X223">
        <v>987.5</v>
      </c>
      <c r="Y223">
        <v>976.4</v>
      </c>
      <c r="Z223">
        <v>1028</v>
      </c>
      <c r="AA223">
        <v>976.4</v>
      </c>
      <c r="AB223">
        <v>1075.2</v>
      </c>
      <c r="AC223" s="2">
        <f>(Table2[[#This Row],[Close Price]]/Table2[[#This Row],[Day Low]])-1</f>
        <v>2.2305984406464585E-2</v>
      </c>
      <c r="AD223" s="2">
        <f>(Table2[[#This Row],[Day High]]/Table2[[#This Row],[Close Price]])-1</f>
        <v>-2.474872468306577E-3</v>
      </c>
      <c r="AE223" s="2">
        <f>(Table2[[#This Row],[Close Price]]/Table2[[#This Row],[Current Week Low]])-1</f>
        <v>1.3877509217533834E-2</v>
      </c>
      <c r="AF223" s="2">
        <f>(Table2[[#This Row],[Current Week High]]/Table2[[#This Row],[Close Price]])-1</f>
        <v>3.843628466084148E-2</v>
      </c>
      <c r="AG223" s="2">
        <f>(Table2[[#This Row],[Close Price]]/Table2[[#This Row],[Current Month Low]])-1</f>
        <v>1.3877509217533834E-2</v>
      </c>
      <c r="AH223" s="2">
        <f>(Table2[[#This Row],[Current Month High]]/Table2[[#This Row],[Close Price]])-1</f>
        <v>8.6115460376786634E-2</v>
      </c>
      <c r="AI223">
        <v>10.8136774584574</v>
      </c>
      <c r="AJ223">
        <v>70.211485557083904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0.01</v>
      </c>
      <c r="AM223" t="s">
        <v>10189</v>
      </c>
      <c r="AN223">
        <v>-6.56</v>
      </c>
      <c r="AO223" t="s">
        <v>10190</v>
      </c>
      <c r="AP223">
        <v>9.1956599191057004E-2</v>
      </c>
      <c r="AQ223">
        <f>(Table2[[#This Row],[Sharpe Ratio]]-AVERAGE(Table2[Sharpe Ratio]))/_xlfn.STDEV.P(Table2[Sharpe Ratio])</f>
        <v>0.44734915247426216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-0.33686621578682774</v>
      </c>
      <c r="AS223">
        <f>_xlfn.RANK.AVG(Table2[[#This Row],[1Y Return vs Nifty Z-Score]],Table2[1Y Return vs Nifty Z-Score])</f>
        <v>338</v>
      </c>
      <c r="AT223">
        <f>_xlfn.RANK.AVG(Table2[[#This Row],[6M Return vs Nifty Z-Score]],Table2[6M Return vs Nifty Z-Score])</f>
        <v>190</v>
      </c>
      <c r="AU223">
        <f>_xlfn.RANK.AVG(Table2[[#This Row],[Sharpe Ratio Z-Score]],Table2[Sharpe Ratio Z-Score])</f>
        <v>226</v>
      </c>
      <c r="AV223">
        <f>(Table2[[#This Row],[Rank 1Y]]+Table2[[#This Row],[Rank 6M]]+Table2[[#This Row],[Rank Sharpe]])/3</f>
        <v>251.33333333333334</v>
      </c>
    </row>
    <row r="224" spans="1:48" x14ac:dyDescent="0.3">
      <c r="A224" t="s">
        <v>1359</v>
      </c>
      <c r="B224" t="s">
        <v>1360</v>
      </c>
      <c r="C224" t="s">
        <v>627</v>
      </c>
      <c r="D224" t="s">
        <v>627</v>
      </c>
      <c r="E224">
        <v>7742.9344222999998</v>
      </c>
      <c r="F224">
        <v>390.95</v>
      </c>
      <c r="G224">
        <v>58.441076495741598</v>
      </c>
      <c r="H224">
        <f>(Table2[[#This Row],[1Y Return vs Nifty]]-AVERAGE(Table2[1Y Return vs Nifty]))/_xlfn.STDEV.P(Table2[1Y Return vs Nifty])</f>
        <v>0.20431218234279561</v>
      </c>
      <c r="I224">
        <v>-0.56534071328646596</v>
      </c>
      <c r="J224">
        <f>(Table2[[#This Row],[1M Return vs Nifty]]-AVERAGE(Table2[1M Return vs Nifty]))/_xlfn.STDEV.P(Table2[1M Return vs Nifty])</f>
        <v>-1.6232238841718906E-2</v>
      </c>
      <c r="K224">
        <v>24.3691539588166</v>
      </c>
      <c r="L224">
        <f>(Table2[[#This Row],[6M Return vs Nifty]]-AVERAGE(Table2[6M Return vs Nifty]))/_xlfn.STDEV.P(Table2[6M Return vs Nifty])</f>
        <v>0.56859622496096407</v>
      </c>
      <c r="M224">
        <v>-3.2528020340127801</v>
      </c>
      <c r="N224">
        <f>(Table2[[#This Row],[1W Return vs Nifty]]-AVERAGE(Table2[1W Return vs Nifty]))/_xlfn.STDEV.P(Table2[1W Return vs Nifty])</f>
        <v>-0.46997878026575712</v>
      </c>
      <c r="O224">
        <v>396.55</v>
      </c>
      <c r="P224">
        <v>382.89005761142801</v>
      </c>
      <c r="Q224">
        <v>325.21101224446602</v>
      </c>
      <c r="R224">
        <v>39.788504752135502</v>
      </c>
      <c r="S224" s="2">
        <f>(Table2[[#This Row],[Close Price]]-Table2[[#This Row],[20D EMA]])/Table2[[#This Row],[20D EMA]]</f>
        <v>-1.4121800529567578E-2</v>
      </c>
      <c r="T224" s="2">
        <f>(Table2[[#This Row],[Close Price]]-Table2[[#This Row],[50D EMA]])/Table2[[#This Row],[50D EMA]]</f>
        <v>2.1050278607002985E-2</v>
      </c>
      <c r="U224" s="2">
        <f>(Table2[[#This Row],[Close Price]]-Table2[[#This Row],[200D EMA]])/Table2[[#This Row],[200D EMA]]</f>
        <v>0.20214256369066919</v>
      </c>
      <c r="V224">
        <v>1.0335459940883001</v>
      </c>
      <c r="W224">
        <v>384.05</v>
      </c>
      <c r="X224">
        <v>396.85</v>
      </c>
      <c r="Y224">
        <v>387</v>
      </c>
      <c r="Z224">
        <v>411.9</v>
      </c>
      <c r="AA224">
        <v>387</v>
      </c>
      <c r="AB224">
        <v>450.65</v>
      </c>
      <c r="AC224" s="2">
        <f>(Table2[[#This Row],[Close Price]]/Table2[[#This Row],[Day Low]])-1</f>
        <v>1.7966410623616591E-2</v>
      </c>
      <c r="AD224" s="2">
        <f>(Table2[[#This Row],[Day High]]/Table2[[#This Row],[Close Price]])-1</f>
        <v>1.5091443918659797E-2</v>
      </c>
      <c r="AE224" s="2">
        <f>(Table2[[#This Row],[Close Price]]/Table2[[#This Row],[Current Week Low]])-1</f>
        <v>1.0206718346253307E-2</v>
      </c>
      <c r="AF224" s="2">
        <f>(Table2[[#This Row],[Current Week High]]/Table2[[#This Row],[Close Price]])-1</f>
        <v>5.3587415270494931E-2</v>
      </c>
      <c r="AG224" s="2">
        <f>(Table2[[#This Row],[Close Price]]/Table2[[#This Row],[Current Month Low]])-1</f>
        <v>1.0206718346253307E-2</v>
      </c>
      <c r="AH224" s="2">
        <f>(Table2[[#This Row],[Current Month High]]/Table2[[#This Row],[Close Price]])-1</f>
        <v>0.15270494948203095</v>
      </c>
      <c r="AI224">
        <v>15.270494948203</v>
      </c>
      <c r="AJ224">
        <v>95.377311344327794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-0.12</v>
      </c>
      <c r="AM224" t="s">
        <v>10190</v>
      </c>
      <c r="AN224">
        <v>-12.52</v>
      </c>
      <c r="AO224" t="s">
        <v>10190</v>
      </c>
      <c r="AP224">
        <v>4.4534891221230999E-2</v>
      </c>
      <c r="AQ224">
        <f>(Table2[[#This Row],[Sharpe Ratio]]-AVERAGE(Table2[Sharpe Ratio]))/_xlfn.STDEV.P(Table2[Sharpe Ratio])</f>
        <v>-9.595480799808323E-2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0.19074258019820045</v>
      </c>
      <c r="AS224">
        <f>_xlfn.RANK.AVG(Table2[[#This Row],[1Y Return vs Nifty Z-Score]],Table2[1Y Return vs Nifty Z-Score])</f>
        <v>220</v>
      </c>
      <c r="AT224">
        <f>_xlfn.RANK.AVG(Table2[[#This Row],[6M Return vs Nifty Z-Score]],Table2[6M Return vs Nifty Z-Score])</f>
        <v>174</v>
      </c>
      <c r="AU224">
        <f>_xlfn.RANK.AVG(Table2[[#This Row],[Sharpe Ratio Z-Score]],Table2[Sharpe Ratio Z-Score])</f>
        <v>364</v>
      </c>
      <c r="AV224">
        <f>(Table2[[#This Row],[Rank 1Y]]+Table2[[#This Row],[Rank 6M]]+Table2[[#This Row],[Rank Sharpe]])/3</f>
        <v>252.66666666666666</v>
      </c>
    </row>
    <row r="225" spans="1:48" x14ac:dyDescent="0.3">
      <c r="A225" t="s">
        <v>560</v>
      </c>
      <c r="B225" t="s">
        <v>561</v>
      </c>
      <c r="C225" t="s">
        <v>10147</v>
      </c>
      <c r="D225" t="s">
        <v>182</v>
      </c>
      <c r="E225">
        <v>34566.434999999998</v>
      </c>
      <c r="F225">
        <v>791.9</v>
      </c>
      <c r="G225">
        <v>66.234314283697998</v>
      </c>
      <c r="H225">
        <f>(Table2[[#This Row],[1Y Return vs Nifty]]-AVERAGE(Table2[1Y Return vs Nifty]))/_xlfn.STDEV.P(Table2[1Y Return vs Nifty])</f>
        <v>0.30417643354575813</v>
      </c>
      <c r="I225">
        <v>3.1898672914426598</v>
      </c>
      <c r="J225">
        <f>(Table2[[#This Row],[1M Return vs Nifty]]-AVERAGE(Table2[1M Return vs Nifty]))/_xlfn.STDEV.P(Table2[1M Return vs Nifty])</f>
        <v>0.33599291280128452</v>
      </c>
      <c r="K225">
        <v>40.146241876271297</v>
      </c>
      <c r="L225">
        <f>(Table2[[#This Row],[6M Return vs Nifty]]-AVERAGE(Table2[6M Return vs Nifty]))/_xlfn.STDEV.P(Table2[6M Return vs Nifty])</f>
        <v>1.0797986664687782</v>
      </c>
      <c r="M225">
        <v>-2.4832248133003199</v>
      </c>
      <c r="N225">
        <f>(Table2[[#This Row],[1W Return vs Nifty]]-AVERAGE(Table2[1W Return vs Nifty]))/_xlfn.STDEV.P(Table2[1W Return vs Nifty])</f>
        <v>-0.27076940790929327</v>
      </c>
      <c r="O225">
        <v>738.67</v>
      </c>
      <c r="P225">
        <v>669.81137912587803</v>
      </c>
      <c r="Q225">
        <v>550.46893173846297</v>
      </c>
      <c r="R225">
        <v>76.754248810695202</v>
      </c>
      <c r="S225" s="2">
        <f>(Table2[[#This Row],[Close Price]]-Table2[[#This Row],[20D EMA]])/Table2[[#This Row],[20D EMA]]</f>
        <v>7.2061949178929732E-2</v>
      </c>
      <c r="T225" s="2">
        <f>(Table2[[#This Row],[Close Price]]-Table2[[#This Row],[50D EMA]])/Table2[[#This Row],[50D EMA]]</f>
        <v>0.18227313640662673</v>
      </c>
      <c r="U225" s="2">
        <f>(Table2[[#This Row],[Close Price]]-Table2[[#This Row],[200D EMA]])/Table2[[#This Row],[200D EMA]]</f>
        <v>0.4385916340438355</v>
      </c>
      <c r="V225">
        <v>0.818557284463026</v>
      </c>
      <c r="W225">
        <v>792.35</v>
      </c>
      <c r="X225">
        <v>814</v>
      </c>
      <c r="Y225">
        <v>757.6</v>
      </c>
      <c r="Z225">
        <v>812.7</v>
      </c>
      <c r="AA225">
        <v>690.1</v>
      </c>
      <c r="AB225">
        <v>812.7</v>
      </c>
      <c r="AC225" s="2">
        <f>(Table2[[#This Row],[Close Price]]/Table2[[#This Row],[Day Low]])-1</f>
        <v>-5.6793083864459248E-4</v>
      </c>
      <c r="AD225" s="2">
        <f>(Table2[[#This Row],[Day High]]/Table2[[#This Row],[Close Price]])-1</f>
        <v>2.7907564086374625E-2</v>
      </c>
      <c r="AE225" s="2">
        <f>(Table2[[#This Row],[Close Price]]/Table2[[#This Row],[Current Week Low]])-1</f>
        <v>4.5274551214361081E-2</v>
      </c>
      <c r="AF225" s="2">
        <f>(Table2[[#This Row],[Current Week High]]/Table2[[#This Row],[Close Price]])-1</f>
        <v>2.6265942669529085E-2</v>
      </c>
      <c r="AG225" s="2">
        <f>(Table2[[#This Row],[Close Price]]/Table2[[#This Row],[Current Month Low]])-1</f>
        <v>0.14751485291986666</v>
      </c>
      <c r="AH225" s="2">
        <f>(Table2[[#This Row],[Current Month High]]/Table2[[#This Row],[Close Price]])-1</f>
        <v>2.6265942669529085E-2</v>
      </c>
      <c r="AI225">
        <v>2.6265942669529001</v>
      </c>
      <c r="AJ225">
        <v>93.146341463414601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0.44</v>
      </c>
      <c r="AM225" t="s">
        <v>10189</v>
      </c>
      <c r="AN225">
        <v>9.82</v>
      </c>
      <c r="AO225" t="s">
        <v>10189</v>
      </c>
      <c r="AP225">
        <v>7.4479835694579999E-3</v>
      </c>
      <c r="AQ225">
        <f>(Table2[[#This Row],[Sharpe Ratio]]-AVERAGE(Table2[Sharpe Ratio]))/_xlfn.STDEV.P(Table2[Sharpe Ratio])</f>
        <v>-0.52085438820091612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0.92834421670561151</v>
      </c>
      <c r="AS225">
        <f>_xlfn.RANK.AVG(Table2[[#This Row],[1Y Return vs Nifty Z-Score]],Table2[1Y Return vs Nifty Z-Score])</f>
        <v>198</v>
      </c>
      <c r="AT225">
        <f>_xlfn.RANK.AVG(Table2[[#This Row],[6M Return vs Nifty Z-Score]],Table2[6M Return vs Nifty Z-Score])</f>
        <v>87</v>
      </c>
      <c r="AU225">
        <f>_xlfn.RANK.AVG(Table2[[#This Row],[Sharpe Ratio Z-Score]],Table2[Sharpe Ratio Z-Score])</f>
        <v>478</v>
      </c>
      <c r="AV225">
        <f>(Table2[[#This Row],[Rank 1Y]]+Table2[[#This Row],[Rank 6M]]+Table2[[#This Row],[Rank Sharpe]])/3</f>
        <v>254.33333333333334</v>
      </c>
    </row>
    <row r="226" spans="1:48" x14ac:dyDescent="0.3">
      <c r="A226" t="s">
        <v>1937</v>
      </c>
      <c r="B226" t="s">
        <v>1938</v>
      </c>
      <c r="C226" t="s">
        <v>10146</v>
      </c>
      <c r="D226" t="s">
        <v>917</v>
      </c>
      <c r="E226">
        <v>3334.69329844</v>
      </c>
      <c r="F226">
        <v>388.4</v>
      </c>
      <c r="G226">
        <v>47.698130693900403</v>
      </c>
      <c r="H226">
        <f>(Table2[[#This Row],[1Y Return vs Nifty]]-AVERAGE(Table2[1Y Return vs Nifty]))/_xlfn.STDEV.P(Table2[1Y Return vs Nifty])</f>
        <v>6.6649728378817732E-2</v>
      </c>
      <c r="I226">
        <v>36.663374663016498</v>
      </c>
      <c r="J226">
        <f>(Table2[[#This Row],[1M Return vs Nifty]]-AVERAGE(Table2[1M Return vs Nifty]))/_xlfn.STDEV.P(Table2[1M Return vs Nifty])</f>
        <v>3.4756888218235735</v>
      </c>
      <c r="K226">
        <v>15.4613499313684</v>
      </c>
      <c r="L226">
        <f>(Table2[[#This Row],[6M Return vs Nifty]]-AVERAGE(Table2[6M Return vs Nifty]))/_xlfn.STDEV.P(Table2[6M Return vs Nifty])</f>
        <v>0.27996937625926138</v>
      </c>
      <c r="M226">
        <v>-2.4334213523522901</v>
      </c>
      <c r="N226">
        <f>(Table2[[#This Row],[1W Return vs Nifty]]-AVERAGE(Table2[1W Return vs Nifty]))/_xlfn.STDEV.P(Table2[1W Return vs Nifty])</f>
        <v>-0.25787750319900088</v>
      </c>
      <c r="O226">
        <v>359.92</v>
      </c>
      <c r="P226">
        <v>322.01214566138498</v>
      </c>
      <c r="Q226">
        <v>294.61406058581099</v>
      </c>
      <c r="R226">
        <v>60.942269567954597</v>
      </c>
      <c r="S226" s="2">
        <f>(Table2[[#This Row],[Close Price]]-Table2[[#This Row],[20D EMA]])/Table2[[#This Row],[20D EMA]]</f>
        <v>7.9128695265614474E-2</v>
      </c>
      <c r="T226" s="2">
        <f>(Table2[[#This Row],[Close Price]]-Table2[[#This Row],[50D EMA]])/Table2[[#This Row],[50D EMA]]</f>
        <v>0.20616568422368081</v>
      </c>
      <c r="U226" s="2">
        <f>(Table2[[#This Row],[Close Price]]-Table2[[#This Row],[200D EMA]])/Table2[[#This Row],[200D EMA]]</f>
        <v>0.3183349064457579</v>
      </c>
      <c r="V226">
        <v>3.4417073488973999</v>
      </c>
      <c r="W226">
        <v>377.15</v>
      </c>
      <c r="X226">
        <v>391.65</v>
      </c>
      <c r="Y226">
        <v>382.6</v>
      </c>
      <c r="Z226">
        <v>419</v>
      </c>
      <c r="AA226">
        <v>314.05</v>
      </c>
      <c r="AB226">
        <v>431.5</v>
      </c>
      <c r="AC226" s="2">
        <f>(Table2[[#This Row],[Close Price]]/Table2[[#This Row],[Day Low]])-1</f>
        <v>2.9828980511732661E-2</v>
      </c>
      <c r="AD226" s="2">
        <f>(Table2[[#This Row],[Day High]]/Table2[[#This Row],[Close Price]])-1</f>
        <v>8.3676622039134951E-3</v>
      </c>
      <c r="AE226" s="2">
        <f>(Table2[[#This Row],[Close Price]]/Table2[[#This Row],[Current Week Low]])-1</f>
        <v>1.5159435441714386E-2</v>
      </c>
      <c r="AF226" s="2">
        <f>(Table2[[#This Row],[Current Week High]]/Table2[[#This Row],[Close Price]])-1</f>
        <v>7.878475798146245E-2</v>
      </c>
      <c r="AG226" s="2">
        <f>(Table2[[#This Row],[Close Price]]/Table2[[#This Row],[Current Month Low]])-1</f>
        <v>0.2367457411240248</v>
      </c>
      <c r="AH226" s="2">
        <f>(Table2[[#This Row],[Current Month High]]/Table2[[#This Row],[Close Price]])-1</f>
        <v>0.11096807415036047</v>
      </c>
      <c r="AI226">
        <v>11.096807415036</v>
      </c>
      <c r="AJ226">
        <v>92.3248328794255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0.26</v>
      </c>
      <c r="AM226" t="s">
        <v>10189</v>
      </c>
      <c r="AN226">
        <v>20.34</v>
      </c>
      <c r="AO226" t="s">
        <v>10189</v>
      </c>
      <c r="AP226">
        <v>7.5116971098641003E-2</v>
      </c>
      <c r="AQ226">
        <f>(Table2[[#This Row],[Sharpe Ratio]]-AVERAGE(Table2[Sharpe Ratio]))/_xlfn.STDEV.P(Table2[Sharpe Ratio])</f>
        <v>0.25441985854599564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3.8188502818086474</v>
      </c>
      <c r="AS226">
        <f>_xlfn.RANK.AVG(Table2[[#This Row],[1Y Return vs Nifty Z-Score]],Table2[1Y Return vs Nifty Z-Score])</f>
        <v>265</v>
      </c>
      <c r="AT226">
        <f>_xlfn.RANK.AVG(Table2[[#This Row],[6M Return vs Nifty Z-Score]],Table2[6M Return vs Nifty Z-Score])</f>
        <v>243</v>
      </c>
      <c r="AU226">
        <f>_xlfn.RANK.AVG(Table2[[#This Row],[Sharpe Ratio Z-Score]],Table2[Sharpe Ratio Z-Score])</f>
        <v>260</v>
      </c>
      <c r="AV226">
        <f>(Table2[[#This Row],[Rank 1Y]]+Table2[[#This Row],[Rank 6M]]+Table2[[#This Row],[Rank Sharpe]])/3</f>
        <v>256</v>
      </c>
    </row>
    <row r="227" spans="1:48" x14ac:dyDescent="0.3">
      <c r="A227" t="s">
        <v>1530</v>
      </c>
      <c r="B227" t="s">
        <v>1531</v>
      </c>
      <c r="C227" t="s">
        <v>10150</v>
      </c>
      <c r="D227" t="s">
        <v>62</v>
      </c>
      <c r="E227">
        <v>6318.2705658799996</v>
      </c>
      <c r="F227">
        <v>646.1</v>
      </c>
      <c r="G227">
        <v>78.4958491470897</v>
      </c>
      <c r="H227">
        <f>(Table2[[#This Row],[1Y Return vs Nifty]]-AVERAGE(Table2[1Y Return vs Nifty]))/_xlfn.STDEV.P(Table2[1Y Return vs Nifty])</f>
        <v>0.46129841943254141</v>
      </c>
      <c r="I227">
        <v>16.7389165112596</v>
      </c>
      <c r="J227">
        <f>(Table2[[#This Row],[1M Return vs Nifty]]-AVERAGE(Table2[1M Return vs Nifty]))/_xlfn.STDEV.P(Table2[1M Return vs Nifty])</f>
        <v>1.6068455287039234</v>
      </c>
      <c r="K227">
        <v>80.261863131580199</v>
      </c>
      <c r="L227">
        <f>(Table2[[#This Row],[6M Return vs Nifty]]-AVERAGE(Table2[6M Return vs Nifty]))/_xlfn.STDEV.P(Table2[6M Return vs Nifty])</f>
        <v>2.3796078350307974</v>
      </c>
      <c r="M227">
        <v>-2.4397697329675498</v>
      </c>
      <c r="N227">
        <f>(Table2[[#This Row],[1W Return vs Nifty]]-AVERAGE(Table2[1W Return vs Nifty]))/_xlfn.STDEV.P(Table2[1W Return vs Nifty])</f>
        <v>-0.25952081706511954</v>
      </c>
      <c r="O227">
        <v>615.75</v>
      </c>
      <c r="P227">
        <v>567.32892309119404</v>
      </c>
      <c r="Q227">
        <v>459.28829033493298</v>
      </c>
      <c r="R227">
        <v>60.6456898671197</v>
      </c>
      <c r="S227" s="2">
        <f>(Table2[[#This Row],[Close Price]]-Table2[[#This Row],[20D EMA]])/Table2[[#This Row],[20D EMA]]</f>
        <v>4.9289484368656149E-2</v>
      </c>
      <c r="T227" s="2">
        <f>(Table2[[#This Row],[Close Price]]-Table2[[#This Row],[50D EMA]])/Table2[[#This Row],[50D EMA]]</f>
        <v>0.13884551571883125</v>
      </c>
      <c r="U227" s="2">
        <f>(Table2[[#This Row],[Close Price]]-Table2[[#This Row],[200D EMA]])/Table2[[#This Row],[200D EMA]]</f>
        <v>0.40674172104156153</v>
      </c>
      <c r="V227">
        <v>1.5382232205009501</v>
      </c>
      <c r="W227">
        <v>629.25</v>
      </c>
      <c r="X227">
        <v>647.4</v>
      </c>
      <c r="Y227">
        <v>630</v>
      </c>
      <c r="Z227">
        <v>661.6</v>
      </c>
      <c r="AA227">
        <v>559</v>
      </c>
      <c r="AB227">
        <v>685</v>
      </c>
      <c r="AC227" s="2">
        <f>(Table2[[#This Row],[Close Price]]/Table2[[#This Row],[Day Low]])-1</f>
        <v>2.6777910210568079E-2</v>
      </c>
      <c r="AD227" s="2">
        <f>(Table2[[#This Row],[Day High]]/Table2[[#This Row],[Close Price]])-1</f>
        <v>2.012072434607548E-3</v>
      </c>
      <c r="AE227" s="2">
        <f>(Table2[[#This Row],[Close Price]]/Table2[[#This Row],[Current Week Low]])-1</f>
        <v>2.5555555555555554E-2</v>
      </c>
      <c r="AF227" s="2">
        <f>(Table2[[#This Row],[Current Week High]]/Table2[[#This Row],[Close Price]])-1</f>
        <v>2.399009441262967E-2</v>
      </c>
      <c r="AG227" s="2">
        <f>(Table2[[#This Row],[Close Price]]/Table2[[#This Row],[Current Month Low]])-1</f>
        <v>0.15581395348837224</v>
      </c>
      <c r="AH227" s="2">
        <f>(Table2[[#This Row],[Current Month High]]/Table2[[#This Row],[Close Price]])-1</f>
        <v>6.0207398235567311E-2</v>
      </c>
      <c r="AI227">
        <v>6.0207398235567302</v>
      </c>
      <c r="AJ227">
        <v>117.688679245283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0.11</v>
      </c>
      <c r="AM227" t="s">
        <v>10189</v>
      </c>
      <c r="AN227">
        <v>14.69</v>
      </c>
      <c r="AO227" t="s">
        <v>10189</v>
      </c>
      <c r="AP227">
        <v>-2.6462387943344001E-2</v>
      </c>
      <c r="AQ227">
        <f>(Table2[[#This Row],[Sharpe Ratio]]-AVERAGE(Table2[Sharpe Ratio]))/_xlfn.STDEV.P(Table2[Sharpe Ratio])</f>
        <v>-0.9093608324588226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3.2788701336433199</v>
      </c>
      <c r="AS227">
        <f>_xlfn.RANK.AVG(Table2[[#This Row],[1Y Return vs Nifty Z-Score]],Table2[1Y Return vs Nifty Z-Score])</f>
        <v>162</v>
      </c>
      <c r="AT227">
        <f>_xlfn.RANK.AVG(Table2[[#This Row],[6M Return vs Nifty Z-Score]],Table2[6M Return vs Nifty Z-Score])</f>
        <v>16</v>
      </c>
      <c r="AU227">
        <f>_xlfn.RANK.AVG(Table2[[#This Row],[Sharpe Ratio Z-Score]],Table2[Sharpe Ratio Z-Score])</f>
        <v>597</v>
      </c>
      <c r="AV227">
        <f>(Table2[[#This Row],[Rank 1Y]]+Table2[[#This Row],[Rank 6M]]+Table2[[#This Row],[Rank Sharpe]])/3</f>
        <v>258.33333333333331</v>
      </c>
    </row>
    <row r="228" spans="1:48" x14ac:dyDescent="0.3">
      <c r="A228" t="s">
        <v>751</v>
      </c>
      <c r="B228" t="s">
        <v>752</v>
      </c>
      <c r="C228" t="s">
        <v>10158</v>
      </c>
      <c r="D228" t="s">
        <v>135</v>
      </c>
      <c r="E228">
        <v>20783.638859265</v>
      </c>
      <c r="F228">
        <v>1479.15</v>
      </c>
      <c r="G228">
        <v>196.99245532274</v>
      </c>
      <c r="H228">
        <f>(Table2[[#This Row],[1Y Return vs Nifty]]-AVERAGE(Table2[1Y Return vs Nifty]))/_xlfn.STDEV.P(Table2[1Y Return vs Nifty])</f>
        <v>1.9797398128301817</v>
      </c>
      <c r="I228">
        <v>0.66724682430371995</v>
      </c>
      <c r="J228">
        <f>(Table2[[#This Row],[1M Return vs Nifty]]-AVERAGE(Table2[1M Return vs Nifty]))/_xlfn.STDEV.P(Table2[1M Return vs Nifty])</f>
        <v>9.9380087238283649E-2</v>
      </c>
      <c r="K228">
        <v>15.9009449506861</v>
      </c>
      <c r="L228">
        <f>(Table2[[#This Row],[6M Return vs Nifty]]-AVERAGE(Table2[6M Return vs Nifty]))/_xlfn.STDEV.P(Table2[6M Return vs Nifty])</f>
        <v>0.2942129456889066</v>
      </c>
      <c r="M228">
        <v>-7.1400287904863298</v>
      </c>
      <c r="N228">
        <f>(Table2[[#This Row],[1W Return vs Nifty]]-AVERAGE(Table2[1W Return vs Nifty]))/_xlfn.STDEV.P(Table2[1W Return vs Nifty])</f>
        <v>-1.4762091903179799</v>
      </c>
      <c r="O228">
        <v>1454.83</v>
      </c>
      <c r="P228">
        <v>1383.12702862384</v>
      </c>
      <c r="Q228">
        <v>1087.7523942785999</v>
      </c>
      <c r="R228">
        <v>51.787201937980598</v>
      </c>
      <c r="S228" s="2">
        <f>(Table2[[#This Row],[Close Price]]-Table2[[#This Row],[20D EMA]])/Table2[[#This Row],[20D EMA]]</f>
        <v>1.6716729789734996E-2</v>
      </c>
      <c r="T228" s="2">
        <f>(Table2[[#This Row],[Close Price]]-Table2[[#This Row],[50D EMA]])/Table2[[#This Row],[50D EMA]]</f>
        <v>6.9424549870664695E-2</v>
      </c>
      <c r="U228" s="2">
        <f>(Table2[[#This Row],[Close Price]]-Table2[[#This Row],[200D EMA]])/Table2[[#This Row],[200D EMA]]</f>
        <v>0.35982233436587929</v>
      </c>
      <c r="V228">
        <v>0.98254145882452204</v>
      </c>
      <c r="W228">
        <v>1467.5</v>
      </c>
      <c r="X228">
        <v>1491.7</v>
      </c>
      <c r="Y228">
        <v>1438.05</v>
      </c>
      <c r="Z228">
        <v>1536</v>
      </c>
      <c r="AA228">
        <v>1402.3</v>
      </c>
      <c r="AB228">
        <v>1564</v>
      </c>
      <c r="AC228" s="2">
        <f>(Table2[[#This Row],[Close Price]]/Table2[[#This Row],[Day Low]])-1</f>
        <v>7.9386712095401712E-3</v>
      </c>
      <c r="AD228" s="2">
        <f>(Table2[[#This Row],[Day High]]/Table2[[#This Row],[Close Price]])-1</f>
        <v>8.4846026434099997E-3</v>
      </c>
      <c r="AE228" s="2">
        <f>(Table2[[#This Row],[Close Price]]/Table2[[#This Row],[Current Week Low]])-1</f>
        <v>2.8580369250026161E-2</v>
      </c>
      <c r="AF228" s="2">
        <f>(Table2[[#This Row],[Current Week High]]/Table2[[#This Row],[Close Price]])-1</f>
        <v>3.8434235878713974E-2</v>
      </c>
      <c r="AG228" s="2">
        <f>(Table2[[#This Row],[Close Price]]/Table2[[#This Row],[Current Month Low]])-1</f>
        <v>5.4802823932111666E-2</v>
      </c>
      <c r="AH228" s="2">
        <f>(Table2[[#This Row],[Current Month High]]/Table2[[#This Row],[Close Price]])-1</f>
        <v>5.7364026636919752E-2</v>
      </c>
      <c r="AI228">
        <v>5.7364026636919698</v>
      </c>
      <c r="AJ228">
        <v>233.14189189189099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</v>
      </c>
      <c r="AM228" t="s">
        <v>10191</v>
      </c>
      <c r="AN228">
        <v>4.09</v>
      </c>
      <c r="AO228" t="s">
        <v>10189</v>
      </c>
      <c r="AQ228">
        <f>(Table2[[#This Row],[Sharpe Ratio]]-AVERAGE(Table2[Sharpe Ratio]))/_xlfn.STDEV.P(Table2[Sharpe Ratio])</f>
        <v>-0.60618490757812304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0.29093874786126905</v>
      </c>
      <c r="AS228">
        <f>_xlfn.RANK.AVG(Table2[[#This Row],[1Y Return vs Nifty Z-Score]],Table2[1Y Return vs Nifty Z-Score])</f>
        <v>27</v>
      </c>
      <c r="AT228">
        <f>_xlfn.RANK.AVG(Table2[[#This Row],[6M Return vs Nifty Z-Score]],Table2[6M Return vs Nifty Z-Score])</f>
        <v>239</v>
      </c>
      <c r="AU228">
        <f>_xlfn.RANK.AVG(Table2[[#This Row],[Sharpe Ratio Z-Score]],Table2[Sharpe Ratio Z-Score])</f>
        <v>518.5</v>
      </c>
      <c r="AV228">
        <f>(Table2[[#This Row],[Rank 1Y]]+Table2[[#This Row],[Rank 6M]]+Table2[[#This Row],[Rank Sharpe]])/3</f>
        <v>261.5</v>
      </c>
    </row>
    <row r="229" spans="1:48" x14ac:dyDescent="0.3">
      <c r="A229" t="s">
        <v>1648</v>
      </c>
      <c r="B229" t="s">
        <v>1649</v>
      </c>
      <c r="C229" t="s">
        <v>10149</v>
      </c>
      <c r="D229" t="s">
        <v>191</v>
      </c>
      <c r="E229">
        <v>4980.5587859999996</v>
      </c>
      <c r="F229">
        <v>696.4</v>
      </c>
      <c r="G229">
        <v>86.803130864991701</v>
      </c>
      <c r="H229">
        <f>(Table2[[#This Row],[1Y Return vs Nifty]]-AVERAGE(Table2[1Y Return vs Nifty]))/_xlfn.STDEV.P(Table2[1Y Return vs Nifty])</f>
        <v>0.56774974183058258</v>
      </c>
      <c r="I229">
        <v>7.13979680346017</v>
      </c>
      <c r="J229">
        <f>(Table2[[#This Row],[1M Return vs Nifty]]-AVERAGE(Table2[1M Return vs Nifty]))/_xlfn.STDEV.P(Table2[1M Return vs Nifty])</f>
        <v>0.7064822491036814</v>
      </c>
      <c r="K229">
        <v>-12.438782634839001</v>
      </c>
      <c r="L229">
        <f>(Table2[[#This Row],[6M Return vs Nifty]]-AVERAGE(Table2[6M Return vs Nifty]))/_xlfn.STDEV.P(Table2[6M Return vs Nifty])</f>
        <v>-0.6240387626861843</v>
      </c>
      <c r="M229">
        <v>3.46543315247989</v>
      </c>
      <c r="N229">
        <f>(Table2[[#This Row],[1W Return vs Nifty]]-AVERAGE(Table2[1W Return vs Nifty]))/_xlfn.STDEV.P(Table2[1W Return vs Nifty])</f>
        <v>1.2690740123900728</v>
      </c>
      <c r="O229">
        <v>675.96</v>
      </c>
      <c r="P229">
        <v>650.22211057832806</v>
      </c>
      <c r="Q229">
        <v>584.35540175560197</v>
      </c>
      <c r="R229">
        <v>58.495698646303502</v>
      </c>
      <c r="S229" s="2">
        <f>(Table2[[#This Row],[Close Price]]-Table2[[#This Row],[20D EMA]])/Table2[[#This Row],[20D EMA]]</f>
        <v>3.0238475649446622E-2</v>
      </c>
      <c r="T229" s="2">
        <f>(Table2[[#This Row],[Close Price]]-Table2[[#This Row],[50D EMA]])/Table2[[#This Row],[50D EMA]]</f>
        <v>7.1018639124098448E-2</v>
      </c>
      <c r="U229" s="2">
        <f>(Table2[[#This Row],[Close Price]]-Table2[[#This Row],[200D EMA]])/Table2[[#This Row],[200D EMA]]</f>
        <v>0.1917405022829908</v>
      </c>
      <c r="V229">
        <v>1.39675431749154</v>
      </c>
      <c r="W229">
        <v>678.15</v>
      </c>
      <c r="X229">
        <v>699</v>
      </c>
      <c r="Y229">
        <v>685.2</v>
      </c>
      <c r="Z229">
        <v>729</v>
      </c>
      <c r="AA229">
        <v>658</v>
      </c>
      <c r="AB229">
        <v>744.15</v>
      </c>
      <c r="AC229" s="2">
        <f>(Table2[[#This Row],[Close Price]]/Table2[[#This Row],[Day Low]])-1</f>
        <v>2.6911450269114567E-2</v>
      </c>
      <c r="AD229" s="2">
        <f>(Table2[[#This Row],[Day High]]/Table2[[#This Row],[Close Price]])-1</f>
        <v>3.7334865020104413E-3</v>
      </c>
      <c r="AE229" s="2">
        <f>(Table2[[#This Row],[Close Price]]/Table2[[#This Row],[Current Week Low]])-1</f>
        <v>1.6345592527728936E-2</v>
      </c>
      <c r="AF229" s="2">
        <f>(Table2[[#This Row],[Current Week High]]/Table2[[#This Row],[Close Price]])-1</f>
        <v>4.6812176909821979E-2</v>
      </c>
      <c r="AG229" s="2">
        <f>(Table2[[#This Row],[Close Price]]/Table2[[#This Row],[Current Month Low]])-1</f>
        <v>5.8358662613981815E-2</v>
      </c>
      <c r="AH229" s="2">
        <f>(Table2[[#This Row],[Current Month High]]/Table2[[#This Row],[Close Price]])-1</f>
        <v>6.8566915565766884E-2</v>
      </c>
      <c r="AI229">
        <v>6.8566915565766804</v>
      </c>
      <c r="AJ229">
        <v>115.53698545341901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-0.04</v>
      </c>
      <c r="AM229" t="s">
        <v>10190</v>
      </c>
      <c r="AN229">
        <v>-0.51</v>
      </c>
      <c r="AO229" t="s">
        <v>10190</v>
      </c>
      <c r="AP229">
        <v>0.14269398356698901</v>
      </c>
      <c r="AQ229">
        <f>(Table2[[#This Row],[Sharpe Ratio]]-AVERAGE(Table2[Sharpe Ratio]))/_xlfn.STDEV.P(Table2[Sharpe Ratio])</f>
        <v>1.0286403597203495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2.9479076003585023</v>
      </c>
      <c r="AS229">
        <f>_xlfn.RANK.AVG(Table2[[#This Row],[1Y Return vs Nifty Z-Score]],Table2[1Y Return vs Nifty Z-Score])</f>
        <v>139</v>
      </c>
      <c r="AT229">
        <f>_xlfn.RANK.AVG(Table2[[#This Row],[6M Return vs Nifty Z-Score]],Table2[6M Return vs Nifty Z-Score])</f>
        <v>532</v>
      </c>
      <c r="AU229">
        <f>_xlfn.RANK.AVG(Table2[[#This Row],[Sharpe Ratio Z-Score]],Table2[Sharpe Ratio Z-Score])</f>
        <v>115</v>
      </c>
      <c r="AV229">
        <f>(Table2[[#This Row],[Rank 1Y]]+Table2[[#This Row],[Rank 6M]]+Table2[[#This Row],[Rank Sharpe]])/3</f>
        <v>262</v>
      </c>
    </row>
    <row r="230" spans="1:48" x14ac:dyDescent="0.3">
      <c r="A230" t="s">
        <v>274</v>
      </c>
      <c r="B230" t="s">
        <v>275</v>
      </c>
      <c r="C230" t="s">
        <v>10145</v>
      </c>
      <c r="D230" t="s">
        <v>276</v>
      </c>
      <c r="E230">
        <v>99137.148053500001</v>
      </c>
      <c r="F230">
        <v>92.2</v>
      </c>
      <c r="G230">
        <v>35.3288115012475</v>
      </c>
      <c r="H230">
        <f>(Table2[[#This Row],[1Y Return vs Nifty]]-AVERAGE(Table2[1Y Return vs Nifty]))/_xlfn.STDEV.P(Table2[1Y Return vs Nifty])</f>
        <v>-9.1853429445220902E-2</v>
      </c>
      <c r="I230">
        <v>-4.0785446116922204</v>
      </c>
      <c r="J230">
        <f>(Table2[[#This Row],[1M Return vs Nifty]]-AVERAGE(Table2[1M Return vs Nifty]))/_xlfn.STDEV.P(Table2[1M Return vs Nifty])</f>
        <v>-0.3457582662442989</v>
      </c>
      <c r="K230">
        <v>17.489048062962699</v>
      </c>
      <c r="L230">
        <f>(Table2[[#This Row],[6M Return vs Nifty]]-AVERAGE(Table2[6M Return vs Nifty]))/_xlfn.STDEV.P(Table2[6M Return vs Nifty])</f>
        <v>0.34566998215910266</v>
      </c>
      <c r="M230">
        <v>-0.51610427805046299</v>
      </c>
      <c r="N230">
        <f>(Table2[[#This Row],[1W Return vs Nifty]]-AVERAGE(Table2[1W Return vs Nifty]))/_xlfn.STDEV.P(Table2[1W Return vs Nifty])</f>
        <v>0.23843075632354416</v>
      </c>
      <c r="O230">
        <v>86.57</v>
      </c>
      <c r="P230">
        <v>85.861118382719596</v>
      </c>
      <c r="Q230">
        <v>78.683704644054103</v>
      </c>
      <c r="R230">
        <v>70.675738712776194</v>
      </c>
      <c r="S230" s="2">
        <f>(Table2[[#This Row],[Close Price]]-Table2[[#This Row],[20D EMA]])/Table2[[#This Row],[20D EMA]]</f>
        <v>6.5034076469908858E-2</v>
      </c>
      <c r="T230" s="2">
        <f>(Table2[[#This Row],[Close Price]]-Table2[[#This Row],[50D EMA]])/Table2[[#This Row],[50D EMA]]</f>
        <v>7.3827149432474315E-2</v>
      </c>
      <c r="U230" s="2">
        <f>(Table2[[#This Row],[Close Price]]-Table2[[#This Row],[200D EMA]])/Table2[[#This Row],[200D EMA]]</f>
        <v>0.17178010894492482</v>
      </c>
      <c r="V230">
        <v>1.74158091210594</v>
      </c>
      <c r="W230">
        <v>90.75</v>
      </c>
      <c r="X230">
        <v>94.9</v>
      </c>
      <c r="Y230">
        <v>86.44</v>
      </c>
      <c r="Z230">
        <v>94</v>
      </c>
      <c r="AA230">
        <v>83.31</v>
      </c>
      <c r="AB230">
        <v>94</v>
      </c>
      <c r="AC230" s="2">
        <f>(Table2[[#This Row],[Close Price]]/Table2[[#This Row],[Day Low]])-1</f>
        <v>1.5977961432506849E-2</v>
      </c>
      <c r="AD230" s="2">
        <f>(Table2[[#This Row],[Day High]]/Table2[[#This Row],[Close Price]])-1</f>
        <v>2.9284164859002093E-2</v>
      </c>
      <c r="AE230" s="2">
        <f>(Table2[[#This Row],[Close Price]]/Table2[[#This Row],[Current Week Low]])-1</f>
        <v>6.6635816751503985E-2</v>
      </c>
      <c r="AF230" s="2">
        <f>(Table2[[#This Row],[Current Week High]]/Table2[[#This Row],[Close Price]])-1</f>
        <v>1.9522776572667988E-2</v>
      </c>
      <c r="AG230" s="2">
        <f>(Table2[[#This Row],[Close Price]]/Table2[[#This Row],[Current Month Low]])-1</f>
        <v>0.10670987876605453</v>
      </c>
      <c r="AH230" s="2">
        <f>(Table2[[#This Row],[Current Month High]]/Table2[[#This Row],[Close Price]])-1</f>
        <v>1.9522776572667988E-2</v>
      </c>
      <c r="AI230">
        <v>7.0498915401301598</v>
      </c>
      <c r="AJ230">
        <v>63.0415561450044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-0.06</v>
      </c>
      <c r="AM230" t="s">
        <v>10190</v>
      </c>
      <c r="AN230">
        <v>9.25</v>
      </c>
      <c r="AO230" t="s">
        <v>10189</v>
      </c>
      <c r="AP230">
        <v>8.0051652592549996E-2</v>
      </c>
      <c r="AQ230">
        <f>(Table2[[#This Row],[Sharpe Ratio]]-AVERAGE(Table2[Sharpe Ratio]))/_xlfn.STDEV.P(Table2[Sharpe Ratio])</f>
        <v>0.31095582306705977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0.45744486586018679</v>
      </c>
      <c r="AS230">
        <f>_xlfn.RANK.AVG(Table2[[#This Row],[1Y Return vs Nifty Z-Score]],Table2[1Y Return vs Nifty Z-Score])</f>
        <v>316</v>
      </c>
      <c r="AT230">
        <f>_xlfn.RANK.AVG(Table2[[#This Row],[6M Return vs Nifty Z-Score]],Table2[6M Return vs Nifty Z-Score])</f>
        <v>226</v>
      </c>
      <c r="AU230">
        <f>_xlfn.RANK.AVG(Table2[[#This Row],[Sharpe Ratio Z-Score]],Table2[Sharpe Ratio Z-Score])</f>
        <v>247</v>
      </c>
      <c r="AV230">
        <f>(Table2[[#This Row],[Rank 1Y]]+Table2[[#This Row],[Rank 6M]]+Table2[[#This Row],[Rank Sharpe]])/3</f>
        <v>263</v>
      </c>
    </row>
    <row r="231" spans="1:48" x14ac:dyDescent="0.3">
      <c r="A231" t="s">
        <v>353</v>
      </c>
      <c r="B231" t="s">
        <v>354</v>
      </c>
      <c r="C231" t="s">
        <v>10152</v>
      </c>
      <c r="D231" t="s">
        <v>355</v>
      </c>
      <c r="E231">
        <v>70891.355511500005</v>
      </c>
      <c r="F231">
        <v>241.9</v>
      </c>
      <c r="G231">
        <v>91.566729041297805</v>
      </c>
      <c r="H231">
        <f>(Table2[[#This Row],[1Y Return vs Nifty]]-AVERAGE(Table2[1Y Return vs Nifty]))/_xlfn.STDEV.P(Table2[1Y Return vs Nifty])</f>
        <v>0.62879152932021487</v>
      </c>
      <c r="I231">
        <v>-13.353645676328901</v>
      </c>
      <c r="J231">
        <f>(Table2[[#This Row],[1M Return vs Nifty]]-AVERAGE(Table2[1M Return vs Nifty]))/_xlfn.STDEV.P(Table2[1M Return vs Nifty])</f>
        <v>-1.2157297498163493</v>
      </c>
      <c r="K231">
        <v>3.25570991017468</v>
      </c>
      <c r="L231">
        <f>(Table2[[#This Row],[6M Return vs Nifty]]-AVERAGE(Table2[6M Return vs Nifty]))/_xlfn.STDEV.P(Table2[6M Return vs Nifty])</f>
        <v>-0.1155125410403627</v>
      </c>
      <c r="M231">
        <v>-2.0265792350988399</v>
      </c>
      <c r="N231">
        <f>(Table2[[#This Row],[1W Return vs Nifty]]-AVERAGE(Table2[1W Return vs Nifty]))/_xlfn.STDEV.P(Table2[1W Return vs Nifty])</f>
        <v>-0.15256414328535489</v>
      </c>
      <c r="O231">
        <v>250.24</v>
      </c>
      <c r="P231">
        <v>251.484334220992</v>
      </c>
      <c r="Q231">
        <v>218.74569948008499</v>
      </c>
      <c r="R231">
        <v>31.9543949267286</v>
      </c>
      <c r="S231" s="2">
        <f>(Table2[[#This Row],[Close Price]]-Table2[[#This Row],[20D EMA]])/Table2[[#This Row],[20D EMA]]</f>
        <v>-3.3328005115089529E-2</v>
      </c>
      <c r="T231" s="2">
        <f>(Table2[[#This Row],[Close Price]]-Table2[[#This Row],[50D EMA]])/Table2[[#This Row],[50D EMA]]</f>
        <v>-3.8111058689523587E-2</v>
      </c>
      <c r="U231" s="2">
        <f>(Table2[[#This Row],[Close Price]]-Table2[[#This Row],[200D EMA]])/Table2[[#This Row],[200D EMA]]</f>
        <v>0.10585031191446587</v>
      </c>
      <c r="V231">
        <v>0.67545254147905698</v>
      </c>
      <c r="W231">
        <v>234.29</v>
      </c>
      <c r="X231">
        <v>241.85</v>
      </c>
      <c r="Y231">
        <v>240.71</v>
      </c>
      <c r="Z231">
        <v>250.72</v>
      </c>
      <c r="AA231">
        <v>239.57</v>
      </c>
      <c r="AB231">
        <v>255.4</v>
      </c>
      <c r="AC231" s="2">
        <f>(Table2[[#This Row],[Close Price]]/Table2[[#This Row],[Day Low]])-1</f>
        <v>3.2481113150369278E-2</v>
      </c>
      <c r="AD231" s="2">
        <f>(Table2[[#This Row],[Day High]]/Table2[[#This Row],[Close Price]])-1</f>
        <v>-2.0669698222408606E-4</v>
      </c>
      <c r="AE231" s="2">
        <f>(Table2[[#This Row],[Close Price]]/Table2[[#This Row],[Current Week Low]])-1</f>
        <v>4.9437081965850727E-3</v>
      </c>
      <c r="AF231" s="2">
        <f>(Table2[[#This Row],[Current Week High]]/Table2[[#This Row],[Close Price]])-1</f>
        <v>3.6461347664324073E-2</v>
      </c>
      <c r="AG231" s="2">
        <f>(Table2[[#This Row],[Close Price]]/Table2[[#This Row],[Current Month Low]])-1</f>
        <v>9.7257586509162941E-3</v>
      </c>
      <c r="AH231" s="2">
        <f>(Table2[[#This Row],[Current Month High]]/Table2[[#This Row],[Close Price]])-1</f>
        <v>5.580818520049613E-2</v>
      </c>
      <c r="AI231">
        <v>18.3753617197188</v>
      </c>
      <c r="AJ231">
        <v>119.410430839002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-0.09</v>
      </c>
      <c r="AM231" t="s">
        <v>10190</v>
      </c>
      <c r="AN231">
        <v>-3.86</v>
      </c>
      <c r="AO231" t="s">
        <v>10190</v>
      </c>
      <c r="AP231">
        <v>6.0201365661976002E-2</v>
      </c>
      <c r="AQ231">
        <f>(Table2[[#This Row],[Sharpe Ratio]]-AVERAGE(Table2[Sharpe Ratio]))/_xlfn.STDEV.P(Table2[Sharpe Ratio])</f>
        <v>8.353382652582346E-2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125</v>
      </c>
      <c r="AT231">
        <f>_xlfn.RANK.AVG(Table2[[#This Row],[6M Return vs Nifty Z-Score]],Table2[6M Return vs Nifty Z-Score])</f>
        <v>358</v>
      </c>
      <c r="AU231">
        <f>_xlfn.RANK.AVG(Table2[[#This Row],[Sharpe Ratio Z-Score]],Table2[Sharpe Ratio Z-Score])</f>
        <v>311</v>
      </c>
      <c r="AV231">
        <f>(Table2[[#This Row],[Rank 1Y]]+Table2[[#This Row],[Rank 6M]]+Table2[[#This Row],[Rank Sharpe]])/3</f>
        <v>264.66666666666669</v>
      </c>
    </row>
    <row r="232" spans="1:48" x14ac:dyDescent="0.3">
      <c r="A232" t="s">
        <v>1514</v>
      </c>
      <c r="B232" t="s">
        <v>1515</v>
      </c>
      <c r="C232" t="s">
        <v>10156</v>
      </c>
      <c r="D232" t="s">
        <v>135</v>
      </c>
      <c r="E232">
        <v>6369.4650000000001</v>
      </c>
      <c r="F232">
        <v>223.49</v>
      </c>
      <c r="G232">
        <v>101.084593142302</v>
      </c>
      <c r="H232">
        <f>(Table2[[#This Row],[1Y Return vs Nifty]]-AVERAGE(Table2[1Y Return vs Nifty]))/_xlfn.STDEV.P(Table2[1Y Return vs Nifty])</f>
        <v>0.75075551878903712</v>
      </c>
      <c r="I232">
        <v>10.5902493924642</v>
      </c>
      <c r="J232">
        <f>(Table2[[#This Row],[1M Return vs Nifty]]-AVERAGE(Table2[1M Return vs Nifty]))/_xlfn.STDEV.P(Table2[1M Return vs Nifty])</f>
        <v>1.030122426922967</v>
      </c>
      <c r="K232">
        <v>13.891172823037</v>
      </c>
      <c r="L232">
        <f>(Table2[[#This Row],[6M Return vs Nifty]]-AVERAGE(Table2[6M Return vs Nifty]))/_xlfn.STDEV.P(Table2[6M Return vs Nifty])</f>
        <v>0.22909317048679673</v>
      </c>
      <c r="M232">
        <v>3.7735675541701199</v>
      </c>
      <c r="N232">
        <f>(Table2[[#This Row],[1W Return vs Nifty]]-AVERAGE(Table2[1W Return vs Nifty]))/_xlfn.STDEV.P(Table2[1W Return vs Nifty])</f>
        <v>1.3488363274769433</v>
      </c>
      <c r="O232">
        <v>209.28</v>
      </c>
      <c r="P232">
        <v>203.159027301706</v>
      </c>
      <c r="Q232">
        <v>181.20538357654499</v>
      </c>
      <c r="R232">
        <v>63.836159137598898</v>
      </c>
      <c r="S232" s="2">
        <f>(Table2[[#This Row],[Close Price]]-Table2[[#This Row],[20D EMA]])/Table2[[#This Row],[20D EMA]]</f>
        <v>6.7899464831804313E-2</v>
      </c>
      <c r="T232" s="2">
        <f>(Table2[[#This Row],[Close Price]]-Table2[[#This Row],[50D EMA]])/Table2[[#This Row],[50D EMA]]</f>
        <v>0.10007417818604253</v>
      </c>
      <c r="U232" s="2">
        <f>(Table2[[#This Row],[Close Price]]-Table2[[#This Row],[200D EMA]])/Table2[[#This Row],[200D EMA]]</f>
        <v>0.23335187723930456</v>
      </c>
      <c r="V232">
        <v>2.6726566671866099</v>
      </c>
      <c r="W232">
        <v>218.14</v>
      </c>
      <c r="X232">
        <v>223.79</v>
      </c>
      <c r="Y232">
        <v>222.01</v>
      </c>
      <c r="Z232">
        <v>242</v>
      </c>
      <c r="AA232">
        <v>188.14</v>
      </c>
      <c r="AB232">
        <v>242</v>
      </c>
      <c r="AC232" s="2">
        <f>(Table2[[#This Row],[Close Price]]/Table2[[#This Row],[Day Low]])-1</f>
        <v>2.4525534060695131E-2</v>
      </c>
      <c r="AD232" s="2">
        <f>(Table2[[#This Row],[Day High]]/Table2[[#This Row],[Close Price]])-1</f>
        <v>1.3423419392366576E-3</v>
      </c>
      <c r="AE232" s="2">
        <f>(Table2[[#This Row],[Close Price]]/Table2[[#This Row],[Current Week Low]])-1</f>
        <v>6.6663663798929296E-3</v>
      </c>
      <c r="AF232" s="2">
        <f>(Table2[[#This Row],[Current Week High]]/Table2[[#This Row],[Close Price]])-1</f>
        <v>8.282249765090155E-2</v>
      </c>
      <c r="AG232" s="2">
        <f>(Table2[[#This Row],[Close Price]]/Table2[[#This Row],[Current Month Low]])-1</f>
        <v>0.18789199532263212</v>
      </c>
      <c r="AH232" s="2">
        <f>(Table2[[#This Row],[Current Month High]]/Table2[[#This Row],[Close Price]])-1</f>
        <v>8.282249765090155E-2</v>
      </c>
      <c r="AI232">
        <v>18.551165600250499</v>
      </c>
      <c r="AJ232">
        <v>127.355035605289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-0.11</v>
      </c>
      <c r="AM232" t="s">
        <v>10190</v>
      </c>
      <c r="AN232">
        <v>18.04</v>
      </c>
      <c r="AO232" t="s">
        <v>10189</v>
      </c>
      <c r="AP232">
        <v>2.4608462928682E-2</v>
      </c>
      <c r="AQ232">
        <f>(Table2[[#This Row],[Sharpe Ratio]]-AVERAGE(Table2[Sharpe Ratio]))/_xlfn.STDEV.P(Table2[Sharpe Ratio])</f>
        <v>-0.32424914561027168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3.0345582980654724</v>
      </c>
      <c r="AS232">
        <f>_xlfn.RANK.AVG(Table2[[#This Row],[1Y Return vs Nifty Z-Score]],Table2[1Y Return vs Nifty Z-Score])</f>
        <v>114</v>
      </c>
      <c r="AT232">
        <f>_xlfn.RANK.AVG(Table2[[#This Row],[6M Return vs Nifty Z-Score]],Table2[6M Return vs Nifty Z-Score])</f>
        <v>254</v>
      </c>
      <c r="AU232">
        <f>_xlfn.RANK.AVG(Table2[[#This Row],[Sharpe Ratio Z-Score]],Table2[Sharpe Ratio Z-Score])</f>
        <v>426</v>
      </c>
      <c r="AV232">
        <f>(Table2[[#This Row],[Rank 1Y]]+Table2[[#This Row],[Rank 6M]]+Table2[[#This Row],[Rank Sharpe]])/3</f>
        <v>264.66666666666669</v>
      </c>
    </row>
    <row r="233" spans="1:48" x14ac:dyDescent="0.3">
      <c r="A233" t="s">
        <v>453</v>
      </c>
      <c r="B233" t="s">
        <v>454</v>
      </c>
      <c r="C233" t="s">
        <v>10157</v>
      </c>
      <c r="D233" t="s">
        <v>348</v>
      </c>
      <c r="E233">
        <v>49409.363800500003</v>
      </c>
      <c r="F233">
        <v>1493.25</v>
      </c>
      <c r="G233">
        <v>69.426204297893094</v>
      </c>
      <c r="H233">
        <f>(Table2[[#This Row],[1Y Return vs Nifty]]-AVERAGE(Table2[1Y Return vs Nifty]))/_xlfn.STDEV.P(Table2[1Y Return vs Nifty])</f>
        <v>0.34507800935580318</v>
      </c>
      <c r="I233">
        <v>-4.0319710920647998</v>
      </c>
      <c r="J233">
        <f>(Table2[[#This Row],[1M Return vs Nifty]]-AVERAGE(Table2[1M Return vs Nifty]))/_xlfn.STDEV.P(Table2[1M Return vs Nifty])</f>
        <v>-0.34138983578913962</v>
      </c>
      <c r="K233">
        <v>28.545641918108998</v>
      </c>
      <c r="L233">
        <f>(Table2[[#This Row],[6M Return vs Nifty]]-AVERAGE(Table2[6M Return vs Nifty]))/_xlfn.STDEV.P(Table2[6M Return vs Nifty])</f>
        <v>0.70392099800455021</v>
      </c>
      <c r="M233">
        <v>0.17792417074119901</v>
      </c>
      <c r="N233">
        <f>(Table2[[#This Row],[1W Return vs Nifty]]-AVERAGE(Table2[1W Return vs Nifty]))/_xlfn.STDEV.P(Table2[1W Return vs Nifty])</f>
        <v>0.41808390607935619</v>
      </c>
      <c r="O233">
        <v>1482.41</v>
      </c>
      <c r="P233">
        <v>1423.31899257386</v>
      </c>
      <c r="Q233">
        <v>1184.7954384924401</v>
      </c>
      <c r="R233">
        <v>51.156567946756603</v>
      </c>
      <c r="S233" s="2">
        <f>(Table2[[#This Row],[Close Price]]-Table2[[#This Row],[20D EMA]])/Table2[[#This Row],[20D EMA]]</f>
        <v>7.3124169426811193E-3</v>
      </c>
      <c r="T233" s="2">
        <f>(Table2[[#This Row],[Close Price]]-Table2[[#This Row],[50D EMA]])/Table2[[#This Row],[50D EMA]]</f>
        <v>4.9132350366294361E-2</v>
      </c>
      <c r="U233" s="2">
        <f>(Table2[[#This Row],[Close Price]]-Table2[[#This Row],[200D EMA]])/Table2[[#This Row],[200D EMA]]</f>
        <v>0.26034415012607098</v>
      </c>
      <c r="V233">
        <v>0.60197131440154295</v>
      </c>
      <c r="W233">
        <v>1475</v>
      </c>
      <c r="X233">
        <v>1510</v>
      </c>
      <c r="Y233">
        <v>1486.55</v>
      </c>
      <c r="Z233">
        <v>1539.8</v>
      </c>
      <c r="AA233">
        <v>1416.5</v>
      </c>
      <c r="AB233">
        <v>1539.8</v>
      </c>
      <c r="AC233" s="2">
        <f>(Table2[[#This Row],[Close Price]]/Table2[[#This Row],[Day Low]])-1</f>
        <v>1.2372881355932286E-2</v>
      </c>
      <c r="AD233" s="2">
        <f>(Table2[[#This Row],[Day High]]/Table2[[#This Row],[Close Price]])-1</f>
        <v>1.1217143813828878E-2</v>
      </c>
      <c r="AE233" s="2">
        <f>(Table2[[#This Row],[Close Price]]/Table2[[#This Row],[Current Week Low]])-1</f>
        <v>4.5070801520299408E-3</v>
      </c>
      <c r="AF233" s="2">
        <f>(Table2[[#This Row],[Current Week High]]/Table2[[#This Row],[Close Price]])-1</f>
        <v>3.1173614599028898E-2</v>
      </c>
      <c r="AG233" s="2">
        <f>(Table2[[#This Row],[Close Price]]/Table2[[#This Row],[Current Month Low]])-1</f>
        <v>5.4182845040593008E-2</v>
      </c>
      <c r="AH233" s="2">
        <f>(Table2[[#This Row],[Current Month High]]/Table2[[#This Row],[Close Price]])-1</f>
        <v>3.1173614599028898E-2</v>
      </c>
      <c r="AI233">
        <v>4.4701155198392604</v>
      </c>
      <c r="AJ233">
        <v>97.271946627914602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-0.09</v>
      </c>
      <c r="AM233" t="s">
        <v>10190</v>
      </c>
      <c r="AN233">
        <v>3.39</v>
      </c>
      <c r="AO233" t="s">
        <v>10189</v>
      </c>
      <c r="AP233">
        <v>9.8949973984400006E-3</v>
      </c>
      <c r="AQ233">
        <f>(Table2[[#This Row],[Sharpe Ratio]]-AVERAGE(Table2[Sharpe Ratio]))/_xlfn.STDEV.P(Table2[Sharpe Ratio])</f>
        <v>-0.49281928863296187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0.63287378901760816</v>
      </c>
      <c r="AS233">
        <f>_xlfn.RANK.AVG(Table2[[#This Row],[1Y Return vs Nifty Z-Score]],Table2[1Y Return vs Nifty Z-Score])</f>
        <v>186</v>
      </c>
      <c r="AT233">
        <f>_xlfn.RANK.AVG(Table2[[#This Row],[6M Return vs Nifty Z-Score]],Table2[6M Return vs Nifty Z-Score])</f>
        <v>147</v>
      </c>
      <c r="AU233">
        <f>_xlfn.RANK.AVG(Table2[[#This Row],[Sharpe Ratio Z-Score]],Table2[Sharpe Ratio Z-Score])</f>
        <v>469</v>
      </c>
      <c r="AV233">
        <f>(Table2[[#This Row],[Rank 1Y]]+Table2[[#This Row],[Rank 6M]]+Table2[[#This Row],[Rank Sharpe]])/3</f>
        <v>267.33333333333331</v>
      </c>
    </row>
    <row r="234" spans="1:48" x14ac:dyDescent="0.3">
      <c r="A234" t="s">
        <v>504</v>
      </c>
      <c r="B234" t="s">
        <v>505</v>
      </c>
      <c r="C234" t="s">
        <v>10145</v>
      </c>
      <c r="D234" t="s">
        <v>244</v>
      </c>
      <c r="E234">
        <v>41161.084580609997</v>
      </c>
      <c r="F234">
        <v>651.9</v>
      </c>
      <c r="G234">
        <v>92.740128303684401</v>
      </c>
      <c r="H234">
        <f>(Table2[[#This Row],[1Y Return vs Nifty]]-AVERAGE(Table2[1Y Return vs Nifty]))/_xlfn.STDEV.P(Table2[1Y Return vs Nifty])</f>
        <v>0.64382772376066111</v>
      </c>
      <c r="I234">
        <v>-3.1091099943840801</v>
      </c>
      <c r="J234">
        <f>(Table2[[#This Row],[1M Return vs Nifty]]-AVERAGE(Table2[1M Return vs Nifty]))/_xlfn.STDEV.P(Table2[1M Return vs Nifty])</f>
        <v>-0.25482874791686683</v>
      </c>
      <c r="K234">
        <v>12.0551596888766</v>
      </c>
      <c r="L234">
        <f>(Table2[[#This Row],[6M Return vs Nifty]]-AVERAGE(Table2[6M Return vs Nifty]))/_xlfn.STDEV.P(Table2[6M Return vs Nifty])</f>
        <v>0.16960345972814428</v>
      </c>
      <c r="M234">
        <v>-3.1358701670873801</v>
      </c>
      <c r="N234">
        <f>(Table2[[#This Row],[1W Return vs Nifty]]-AVERAGE(Table2[1W Return vs Nifty]))/_xlfn.STDEV.P(Table2[1W Return vs Nifty])</f>
        <v>-0.43971031182393733</v>
      </c>
      <c r="O234">
        <v>654.75</v>
      </c>
      <c r="P234">
        <v>626.15657908941898</v>
      </c>
      <c r="Q234">
        <v>514.77335613492005</v>
      </c>
      <c r="R234">
        <v>43.292573444636098</v>
      </c>
      <c r="S234" s="2">
        <f>(Table2[[#This Row],[Close Price]]-Table2[[#This Row],[20D EMA]])/Table2[[#This Row],[20D EMA]]</f>
        <v>-4.3528064146621196E-3</v>
      </c>
      <c r="T234" s="2">
        <f>(Table2[[#This Row],[Close Price]]-Table2[[#This Row],[50D EMA]])/Table2[[#This Row],[50D EMA]]</f>
        <v>4.111339203369558E-2</v>
      </c>
      <c r="U234" s="2">
        <f>(Table2[[#This Row],[Close Price]]-Table2[[#This Row],[200D EMA]])/Table2[[#This Row],[200D EMA]]</f>
        <v>0.26638255890838991</v>
      </c>
      <c r="V234">
        <v>0.76591649863913003</v>
      </c>
      <c r="W234">
        <v>645.20000000000005</v>
      </c>
      <c r="X234">
        <v>653.75</v>
      </c>
      <c r="Y234">
        <v>650</v>
      </c>
      <c r="Z234">
        <v>680.9</v>
      </c>
      <c r="AA234">
        <v>643.04999999999995</v>
      </c>
      <c r="AB234">
        <v>685.9</v>
      </c>
      <c r="AC234" s="2">
        <f>(Table2[[#This Row],[Close Price]]/Table2[[#This Row],[Day Low]])-1</f>
        <v>1.0384376937383699E-2</v>
      </c>
      <c r="AD234" s="2">
        <f>(Table2[[#This Row],[Day High]]/Table2[[#This Row],[Close Price]])-1</f>
        <v>2.8378585672650392E-3</v>
      </c>
      <c r="AE234" s="2">
        <f>(Table2[[#This Row],[Close Price]]/Table2[[#This Row],[Current Week Low]])-1</f>
        <v>2.9230769230768061E-3</v>
      </c>
      <c r="AF234" s="2">
        <f>(Table2[[#This Row],[Current Week High]]/Table2[[#This Row],[Close Price]])-1</f>
        <v>4.4485350513882471E-2</v>
      </c>
      <c r="AG234" s="2">
        <f>(Table2[[#This Row],[Close Price]]/Table2[[#This Row],[Current Month Low]])-1</f>
        <v>1.3762537905295025E-2</v>
      </c>
      <c r="AH234" s="2">
        <f>(Table2[[#This Row],[Current Month High]]/Table2[[#This Row],[Close Price]])-1</f>
        <v>5.2155238533517334E-2</v>
      </c>
      <c r="AI234">
        <v>5.2155238533517299</v>
      </c>
      <c r="AJ234">
        <v>120.45992560027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0.02</v>
      </c>
      <c r="AM234" t="s">
        <v>10189</v>
      </c>
      <c r="AN234">
        <v>-1.79</v>
      </c>
      <c r="AO234" t="s">
        <v>10190</v>
      </c>
      <c r="AP234">
        <v>2.8916803842017998E-2</v>
      </c>
      <c r="AQ234">
        <f>(Table2[[#This Row],[Sharpe Ratio]]-AVERAGE(Table2[Sharpe Ratio]))/_xlfn.STDEV.P(Table2[Sharpe Ratio])</f>
        <v>-0.2748890786390466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-0.15599695489104537</v>
      </c>
      <c r="AS234">
        <f>_xlfn.RANK.AVG(Table2[[#This Row],[1Y Return vs Nifty Z-Score]],Table2[1Y Return vs Nifty Z-Score])</f>
        <v>122</v>
      </c>
      <c r="AT234">
        <f>_xlfn.RANK.AVG(Table2[[#This Row],[6M Return vs Nifty Z-Score]],Table2[6M Return vs Nifty Z-Score])</f>
        <v>269</v>
      </c>
      <c r="AU234">
        <f>_xlfn.RANK.AVG(Table2[[#This Row],[Sharpe Ratio Z-Score]],Table2[Sharpe Ratio Z-Score])</f>
        <v>411</v>
      </c>
      <c r="AV234">
        <f>(Table2[[#This Row],[Rank 1Y]]+Table2[[#This Row],[Rank 6M]]+Table2[[#This Row],[Rank Sharpe]])/3</f>
        <v>267.33333333333331</v>
      </c>
    </row>
    <row r="235" spans="1:48" x14ac:dyDescent="0.3">
      <c r="A235" t="s">
        <v>769</v>
      </c>
      <c r="B235" t="s">
        <v>770</v>
      </c>
      <c r="C235" t="s">
        <v>10159</v>
      </c>
      <c r="D235" t="s">
        <v>363</v>
      </c>
      <c r="E235">
        <v>20499.374776004999</v>
      </c>
      <c r="F235">
        <v>511.65</v>
      </c>
      <c r="G235">
        <v>67.278449995388598</v>
      </c>
      <c r="H235">
        <f>(Table2[[#This Row],[1Y Return vs Nifty]]-AVERAGE(Table2[1Y Return vs Nifty]))/_xlfn.STDEV.P(Table2[1Y Return vs Nifty])</f>
        <v>0.31755621661402211</v>
      </c>
      <c r="I235">
        <v>13.153844739657799</v>
      </c>
      <c r="J235">
        <f>(Table2[[#This Row],[1M Return vs Nifty]]-AVERAGE(Table2[1M Return vs Nifty]))/_xlfn.STDEV.P(Table2[1M Return vs Nifty])</f>
        <v>1.2705785504664342</v>
      </c>
      <c r="K235">
        <v>18.174058876044601</v>
      </c>
      <c r="L235">
        <f>(Table2[[#This Row],[6M Return vs Nifty]]-AVERAGE(Table2[6M Return vs Nifty]))/_xlfn.STDEV.P(Table2[6M Return vs Nifty])</f>
        <v>0.36786540896656228</v>
      </c>
      <c r="M235">
        <v>-1.41704989637914</v>
      </c>
      <c r="N235">
        <f>(Table2[[#This Row],[1W Return vs Nifty]]-AVERAGE(Table2[1W Return vs Nifty]))/_xlfn.STDEV.P(Table2[1W Return vs Nifty])</f>
        <v>5.2159387274545149E-3</v>
      </c>
      <c r="O235">
        <v>498.49</v>
      </c>
      <c r="P235">
        <v>462.42626881167502</v>
      </c>
      <c r="Q235">
        <v>386.61309981145303</v>
      </c>
      <c r="R235">
        <v>55.187882481935901</v>
      </c>
      <c r="S235" s="2">
        <f>(Table2[[#This Row],[Close Price]]-Table2[[#This Row],[20D EMA]])/Table2[[#This Row],[20D EMA]]</f>
        <v>2.6399727176071672E-2</v>
      </c>
      <c r="T235" s="2">
        <f>(Table2[[#This Row],[Close Price]]-Table2[[#This Row],[50D EMA]])/Table2[[#This Row],[50D EMA]]</f>
        <v>0.10644665865288792</v>
      </c>
      <c r="U235" s="2">
        <f>(Table2[[#This Row],[Close Price]]-Table2[[#This Row],[200D EMA]])/Table2[[#This Row],[200D EMA]]</f>
        <v>0.32341609803063082</v>
      </c>
      <c r="V235">
        <v>0.94287329794401598</v>
      </c>
      <c r="W235">
        <v>500.8</v>
      </c>
      <c r="X235">
        <v>517.4</v>
      </c>
      <c r="Y235">
        <v>491.1</v>
      </c>
      <c r="Z235">
        <v>514.9</v>
      </c>
      <c r="AA235">
        <v>485.05</v>
      </c>
      <c r="AB235">
        <v>542.70000000000005</v>
      </c>
      <c r="AC235" s="2">
        <f>(Table2[[#This Row],[Close Price]]/Table2[[#This Row],[Day Low]])-1</f>
        <v>2.1665335463258772E-2</v>
      </c>
      <c r="AD235" s="2">
        <f>(Table2[[#This Row],[Day High]]/Table2[[#This Row],[Close Price]])-1</f>
        <v>1.1238151079839831E-2</v>
      </c>
      <c r="AE235" s="2">
        <f>(Table2[[#This Row],[Close Price]]/Table2[[#This Row],[Current Week Low]])-1</f>
        <v>4.1844838118509475E-2</v>
      </c>
      <c r="AF235" s="2">
        <f>(Table2[[#This Row],[Current Week High]]/Table2[[#This Row],[Close Price]])-1</f>
        <v>6.3519984364310833E-3</v>
      </c>
      <c r="AG235" s="2">
        <f>(Table2[[#This Row],[Close Price]]/Table2[[#This Row],[Current Month Low]])-1</f>
        <v>5.4839707246675529E-2</v>
      </c>
      <c r="AH235" s="2">
        <f>(Table2[[#This Row],[Current Month High]]/Table2[[#This Row],[Close Price]])-1</f>
        <v>6.0686015831134643E-2</v>
      </c>
      <c r="AI235">
        <v>12.254470829668699</v>
      </c>
      <c r="AJ235">
        <v>104.619076184763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0.12</v>
      </c>
      <c r="AM235" t="s">
        <v>10189</v>
      </c>
      <c r="AN235">
        <v>-2.2000000000000002</v>
      </c>
      <c r="AO235" t="s">
        <v>10190</v>
      </c>
      <c r="AP235">
        <v>3.7390145234418998E-2</v>
      </c>
      <c r="AQ235">
        <f>(Table2[[#This Row],[Sharpe Ratio]]-AVERAGE(Table2[Sharpe Ratio]))/_xlfn.STDEV.P(Table2[Sharpe Ratio])</f>
        <v>-0.17781117626035225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1.7834049385141206</v>
      </c>
      <c r="AS235">
        <f>_xlfn.RANK.AVG(Table2[[#This Row],[1Y Return vs Nifty Z-Score]],Table2[1Y Return vs Nifty Z-Score])</f>
        <v>195</v>
      </c>
      <c r="AT235">
        <f>_xlfn.RANK.AVG(Table2[[#This Row],[6M Return vs Nifty Z-Score]],Table2[6M Return vs Nifty Z-Score])</f>
        <v>220</v>
      </c>
      <c r="AU235">
        <f>_xlfn.RANK.AVG(Table2[[#This Row],[Sharpe Ratio Z-Score]],Table2[Sharpe Ratio Z-Score])</f>
        <v>389</v>
      </c>
      <c r="AV235">
        <f>(Table2[[#This Row],[Rank 1Y]]+Table2[[#This Row],[Rank 6M]]+Table2[[#This Row],[Rank Sharpe]])/3</f>
        <v>268</v>
      </c>
    </row>
    <row r="236" spans="1:48" x14ac:dyDescent="0.3">
      <c r="A236" t="s">
        <v>1875</v>
      </c>
      <c r="B236" t="s">
        <v>1876</v>
      </c>
      <c r="C236" t="s">
        <v>10144</v>
      </c>
      <c r="D236" t="s">
        <v>285</v>
      </c>
      <c r="E236">
        <v>3680.87032571999</v>
      </c>
      <c r="F236">
        <v>1348.3</v>
      </c>
      <c r="G236">
        <v>39.574853323963502</v>
      </c>
      <c r="H236">
        <f>(Table2[[#This Row],[1Y Return vs Nifty]]-AVERAGE(Table2[1Y Return vs Nifty]))/_xlfn.STDEV.P(Table2[1Y Return vs Nifty])</f>
        <v>-3.7443722114426453E-2</v>
      </c>
      <c r="I236">
        <v>-4.5777060391808799</v>
      </c>
      <c r="J236">
        <f>(Table2[[#This Row],[1M Return vs Nifty]]-AVERAGE(Table2[1M Return vs Nifty]))/_xlfn.STDEV.P(Table2[1M Return vs Nifty])</f>
        <v>-0.39257783236956167</v>
      </c>
      <c r="K236">
        <v>14.3133190636929</v>
      </c>
      <c r="L236">
        <f>(Table2[[#This Row],[6M Return vs Nifty]]-AVERAGE(Table2[6M Return vs Nifty]))/_xlfn.STDEV.P(Table2[6M Return vs Nifty])</f>
        <v>0.24277137206783073</v>
      </c>
      <c r="M236">
        <v>-2.1378424851593798</v>
      </c>
      <c r="N236">
        <f>(Table2[[#This Row],[1W Return vs Nifty]]-AVERAGE(Table2[1W Return vs Nifty]))/_xlfn.STDEV.P(Table2[1W Return vs Nifty])</f>
        <v>-0.18136525851376667</v>
      </c>
      <c r="O236">
        <v>1356.19</v>
      </c>
      <c r="P236">
        <v>1331.98629441355</v>
      </c>
      <c r="Q236">
        <v>1163.97210331618</v>
      </c>
      <c r="R236">
        <v>38.548296479478402</v>
      </c>
      <c r="S236" s="2">
        <f>(Table2[[#This Row],[Close Price]]-Table2[[#This Row],[20D EMA]])/Table2[[#This Row],[20D EMA]]</f>
        <v>-5.8177688966885906E-3</v>
      </c>
      <c r="T236" s="2">
        <f>(Table2[[#This Row],[Close Price]]-Table2[[#This Row],[50D EMA]])/Table2[[#This Row],[50D EMA]]</f>
        <v>1.2247652738523542E-2</v>
      </c>
      <c r="U236" s="2">
        <f>(Table2[[#This Row],[Close Price]]-Table2[[#This Row],[200D EMA]])/Table2[[#This Row],[200D EMA]]</f>
        <v>0.15836109487389438</v>
      </c>
      <c r="V236">
        <v>1.9622475515773099</v>
      </c>
      <c r="W236">
        <v>1340.1</v>
      </c>
      <c r="X236">
        <v>1347.05</v>
      </c>
      <c r="Y236">
        <v>1346.6</v>
      </c>
      <c r="Z236">
        <v>1369</v>
      </c>
      <c r="AA236">
        <v>1345</v>
      </c>
      <c r="AB236">
        <v>1415</v>
      </c>
      <c r="AC236" s="2">
        <f>(Table2[[#This Row],[Close Price]]/Table2[[#This Row],[Day Low]])-1</f>
        <v>6.1189463472874905E-3</v>
      </c>
      <c r="AD236" s="2">
        <f>(Table2[[#This Row],[Day High]]/Table2[[#This Row],[Close Price]])-1</f>
        <v>-9.2709337684493409E-4</v>
      </c>
      <c r="AE236" s="2">
        <f>(Table2[[#This Row],[Close Price]]/Table2[[#This Row],[Current Week Low]])-1</f>
        <v>1.262438734590754E-3</v>
      </c>
      <c r="AF236" s="2">
        <f>(Table2[[#This Row],[Current Week High]]/Table2[[#This Row],[Close Price]])-1</f>
        <v>1.5352666320551878E-2</v>
      </c>
      <c r="AG236" s="2">
        <f>(Table2[[#This Row],[Close Price]]/Table2[[#This Row],[Current Month Low]])-1</f>
        <v>2.4535315985130257E-3</v>
      </c>
      <c r="AH236" s="2">
        <f>(Table2[[#This Row],[Current Month High]]/Table2[[#This Row],[Close Price]])-1</f>
        <v>4.9469702588444742E-2</v>
      </c>
      <c r="AI236">
        <v>4.9469702588444697</v>
      </c>
      <c r="AJ236">
        <v>77.8642569751335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-0.14000000000000001</v>
      </c>
      <c r="AM236" t="s">
        <v>10190</v>
      </c>
      <c r="AN236">
        <v>-1.77</v>
      </c>
      <c r="AO236" t="s">
        <v>10190</v>
      </c>
      <c r="AP236">
        <v>7.3875041702385E-2</v>
      </c>
      <c r="AQ236">
        <f>(Table2[[#This Row],[Sharpe Ratio]]-AVERAGE(Table2[Sharpe Ratio]))/_xlfn.STDEV.P(Table2[Sharpe Ratio])</f>
        <v>0.24019124493211549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-0.12842419599780858</v>
      </c>
      <c r="AS236">
        <f>_xlfn.RANK.AVG(Table2[[#This Row],[1Y Return vs Nifty Z-Score]],Table2[1Y Return vs Nifty Z-Score])</f>
        <v>292</v>
      </c>
      <c r="AT236">
        <f>_xlfn.RANK.AVG(Table2[[#This Row],[6M Return vs Nifty Z-Score]],Table2[6M Return vs Nifty Z-Score])</f>
        <v>249</v>
      </c>
      <c r="AU236">
        <f>_xlfn.RANK.AVG(Table2[[#This Row],[Sharpe Ratio Z-Score]],Table2[Sharpe Ratio Z-Score])</f>
        <v>264</v>
      </c>
      <c r="AV236">
        <f>(Table2[[#This Row],[Rank 1Y]]+Table2[[#This Row],[Rank 6M]]+Table2[[#This Row],[Rank Sharpe]])/3</f>
        <v>268.33333333333331</v>
      </c>
    </row>
    <row r="237" spans="1:48" x14ac:dyDescent="0.3">
      <c r="A237" t="s">
        <v>880</v>
      </c>
      <c r="B237" t="s">
        <v>881</v>
      </c>
      <c r="C237" t="s">
        <v>10146</v>
      </c>
      <c r="D237" t="s">
        <v>630</v>
      </c>
      <c r="E237">
        <v>16990.000473407999</v>
      </c>
      <c r="F237">
        <v>117.84</v>
      </c>
      <c r="G237">
        <v>55.853177807991699</v>
      </c>
      <c r="H237">
        <f>(Table2[[#This Row],[1Y Return vs Nifty]]-AVERAGE(Table2[1Y Return vs Nifty]))/_xlfn.STDEV.P(Table2[1Y Return vs Nifty])</f>
        <v>0.17115028331275939</v>
      </c>
      <c r="I237">
        <v>-9.37928662570841</v>
      </c>
      <c r="J237">
        <f>(Table2[[#This Row],[1M Return vs Nifty]]-AVERAGE(Table2[1M Return vs Nifty]))/_xlfn.STDEV.P(Table2[1M Return vs Nifty])</f>
        <v>-0.84294900970138942</v>
      </c>
      <c r="K237">
        <v>23.735095160073602</v>
      </c>
      <c r="L237">
        <f>(Table2[[#This Row],[6M Return vs Nifty]]-AVERAGE(Table2[6M Return vs Nifty]))/_xlfn.STDEV.P(Table2[6M Return vs Nifty])</f>
        <v>0.54805172348687814</v>
      </c>
      <c r="M237">
        <v>-5.3333983120093897</v>
      </c>
      <c r="N237">
        <f>(Table2[[#This Row],[1W Return vs Nifty]]-AVERAGE(Table2[1W Return vs Nifty]))/_xlfn.STDEV.P(Table2[1W Return vs Nifty])</f>
        <v>-1.0085527758463266</v>
      </c>
      <c r="O237">
        <v>119.26</v>
      </c>
      <c r="P237">
        <v>112.217143702968</v>
      </c>
      <c r="Q237">
        <v>95.697104284846702</v>
      </c>
      <c r="R237">
        <v>42.551866416716003</v>
      </c>
      <c r="S237" s="2">
        <f>(Table2[[#This Row],[Close Price]]-Table2[[#This Row],[20D EMA]])/Table2[[#This Row],[20D EMA]]</f>
        <v>-1.1906758343115895E-2</v>
      </c>
      <c r="T237" s="2">
        <f>(Table2[[#This Row],[Close Price]]-Table2[[#This Row],[50D EMA]])/Table2[[#This Row],[50D EMA]]</f>
        <v>5.0106927618077342E-2</v>
      </c>
      <c r="U237" s="2">
        <f>(Table2[[#This Row],[Close Price]]-Table2[[#This Row],[200D EMA]])/Table2[[#This Row],[200D EMA]]</f>
        <v>0.23138522195242173</v>
      </c>
      <c r="V237">
        <v>1.2875216555253699</v>
      </c>
      <c r="W237">
        <v>115.2</v>
      </c>
      <c r="X237">
        <v>117.55</v>
      </c>
      <c r="Y237">
        <v>116.45</v>
      </c>
      <c r="Z237">
        <v>124.18</v>
      </c>
      <c r="AA237">
        <v>111.8</v>
      </c>
      <c r="AB237">
        <v>135.4</v>
      </c>
      <c r="AC237" s="2">
        <f>(Table2[[#This Row],[Close Price]]/Table2[[#This Row],[Day Low]])-1</f>
        <v>2.2916666666666696E-2</v>
      </c>
      <c r="AD237" s="2">
        <f>(Table2[[#This Row],[Day High]]/Table2[[#This Row],[Close Price]])-1</f>
        <v>-2.46096401900886E-3</v>
      </c>
      <c r="AE237" s="2">
        <f>(Table2[[#This Row],[Close Price]]/Table2[[#This Row],[Current Week Low]])-1</f>
        <v>1.1936453413482262E-2</v>
      </c>
      <c r="AF237" s="2">
        <f>(Table2[[#This Row],[Current Week High]]/Table2[[#This Row],[Close Price]])-1</f>
        <v>5.3801765105227384E-2</v>
      </c>
      <c r="AG237" s="2">
        <f>(Table2[[#This Row],[Close Price]]/Table2[[#This Row],[Current Month Low]])-1</f>
        <v>5.4025044722719295E-2</v>
      </c>
      <c r="AH237" s="2">
        <f>(Table2[[#This Row],[Current Month High]]/Table2[[#This Row],[Close Price]])-1</f>
        <v>0.14901561439239641</v>
      </c>
      <c r="AI237">
        <v>14.9015614392396</v>
      </c>
      <c r="AJ237">
        <v>91.609756097560904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</v>
      </c>
      <c r="AM237" t="s">
        <v>10189</v>
      </c>
      <c r="AN237">
        <v>2.88</v>
      </c>
      <c r="AO237" t="s">
        <v>10189</v>
      </c>
      <c r="AP237">
        <v>3.6126475605754001E-2</v>
      </c>
      <c r="AQ237">
        <f>(Table2[[#This Row],[Sharpe Ratio]]-AVERAGE(Table2[Sharpe Ratio]))/_xlfn.STDEV.P(Table2[Sharpe Ratio])</f>
        <v>-0.19228886471516626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-1.3245886434632448</v>
      </c>
      <c r="AS237">
        <f>_xlfn.RANK.AVG(Table2[[#This Row],[1Y Return vs Nifty Z-Score]],Table2[1Y Return vs Nifty Z-Score])</f>
        <v>232</v>
      </c>
      <c r="AT237">
        <f>_xlfn.RANK.AVG(Table2[[#This Row],[6M Return vs Nifty Z-Score]],Table2[6M Return vs Nifty Z-Score])</f>
        <v>179</v>
      </c>
      <c r="AU237">
        <f>_xlfn.RANK.AVG(Table2[[#This Row],[Sharpe Ratio Z-Score]],Table2[Sharpe Ratio Z-Score])</f>
        <v>395</v>
      </c>
      <c r="AV237">
        <f>(Table2[[#This Row],[Rank 1Y]]+Table2[[#This Row],[Rank 6M]]+Table2[[#This Row],[Rank Sharpe]])/3</f>
        <v>268.66666666666669</v>
      </c>
    </row>
    <row r="238" spans="1:48" x14ac:dyDescent="0.3">
      <c r="A238" t="s">
        <v>1512</v>
      </c>
      <c r="B238" t="s">
        <v>1513</v>
      </c>
      <c r="C238" t="s">
        <v>10159</v>
      </c>
      <c r="D238" t="s">
        <v>168</v>
      </c>
      <c r="E238">
        <v>6375.1374525000001</v>
      </c>
      <c r="F238">
        <v>920.9</v>
      </c>
      <c r="G238">
        <v>64.748888000083099</v>
      </c>
      <c r="H238">
        <f>(Table2[[#This Row],[1Y Return vs Nifty]]-AVERAGE(Table2[1Y Return vs Nifty]))/_xlfn.STDEV.P(Table2[1Y Return vs Nifty])</f>
        <v>0.28514185670278713</v>
      </c>
      <c r="I238">
        <v>7.7238505978886201</v>
      </c>
      <c r="J238">
        <f>(Table2[[#This Row],[1M Return vs Nifty]]-AVERAGE(Table2[1M Return vs Nifty]))/_xlfn.STDEV.P(Table2[1M Return vs Nifty])</f>
        <v>0.7612644172422135</v>
      </c>
      <c r="K238">
        <v>61.847512860649204</v>
      </c>
      <c r="L238">
        <f>(Table2[[#This Row],[6M Return vs Nifty]]-AVERAGE(Table2[6M Return vs Nifty]))/_xlfn.STDEV.P(Table2[6M Return vs Nifty])</f>
        <v>1.7829539489314759</v>
      </c>
      <c r="M238">
        <v>2.0621036832173698</v>
      </c>
      <c r="N238">
        <f>(Table2[[#This Row],[1W Return vs Nifty]]-AVERAGE(Table2[1W Return vs Nifty]))/_xlfn.STDEV.P(Table2[1W Return vs Nifty])</f>
        <v>0.90581432218990277</v>
      </c>
      <c r="O238">
        <v>892.53</v>
      </c>
      <c r="P238">
        <v>833.62809456239802</v>
      </c>
      <c r="Q238">
        <v>663.61073327207805</v>
      </c>
      <c r="R238">
        <v>63.701937501131702</v>
      </c>
      <c r="S238" s="2">
        <f>(Table2[[#This Row],[Close Price]]-Table2[[#This Row],[20D EMA]])/Table2[[#This Row],[20D EMA]]</f>
        <v>3.1786046407403679E-2</v>
      </c>
      <c r="T238" s="2">
        <f>(Table2[[#This Row],[Close Price]]-Table2[[#This Row],[50D EMA]])/Table2[[#This Row],[50D EMA]]</f>
        <v>0.10468925652441474</v>
      </c>
      <c r="U238" s="2">
        <f>(Table2[[#This Row],[Close Price]]-Table2[[#This Row],[200D EMA]])/Table2[[#This Row],[200D EMA]]</f>
        <v>0.38771112917252082</v>
      </c>
      <c r="V238">
        <v>0.59420657496267804</v>
      </c>
      <c r="W238">
        <v>902.3</v>
      </c>
      <c r="X238">
        <v>919.95</v>
      </c>
      <c r="Y238">
        <v>901</v>
      </c>
      <c r="Z238">
        <v>941.95</v>
      </c>
      <c r="AA238">
        <v>852.3</v>
      </c>
      <c r="AB238">
        <v>964</v>
      </c>
      <c r="AC238" s="2">
        <f>(Table2[[#This Row],[Close Price]]/Table2[[#This Row],[Day Low]])-1</f>
        <v>2.0613986478998036E-2</v>
      </c>
      <c r="AD238" s="2">
        <f>(Table2[[#This Row],[Day High]]/Table2[[#This Row],[Close Price]])-1</f>
        <v>-1.0315995222064389E-3</v>
      </c>
      <c r="AE238" s="2">
        <f>(Table2[[#This Row],[Close Price]]/Table2[[#This Row],[Current Week Low]])-1</f>
        <v>2.2086570477247491E-2</v>
      </c>
      <c r="AF238" s="2">
        <f>(Table2[[#This Row],[Current Week High]]/Table2[[#This Row],[Close Price]])-1</f>
        <v>2.2858073623629238E-2</v>
      </c>
      <c r="AG238" s="2">
        <f>(Table2[[#This Row],[Close Price]]/Table2[[#This Row],[Current Month Low]])-1</f>
        <v>8.048809104775323E-2</v>
      </c>
      <c r="AH238" s="2">
        <f>(Table2[[#This Row],[Current Month High]]/Table2[[#This Row],[Close Price]])-1</f>
        <v>4.6802041481159851E-2</v>
      </c>
      <c r="AI238">
        <v>4.6802041481159797</v>
      </c>
      <c r="AJ238">
        <v>110.684053992221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0.21</v>
      </c>
      <c r="AM238" t="s">
        <v>10189</v>
      </c>
      <c r="AN238">
        <v>2.0299999999999998</v>
      </c>
      <c r="AO238" t="s">
        <v>10189</v>
      </c>
      <c r="AP238">
        <v>-1.1206058305819E-2</v>
      </c>
      <c r="AQ238">
        <f>(Table2[[#This Row],[Sharpe Ratio]]-AVERAGE(Table2[Sharpe Ratio]))/_xlfn.STDEV.P(Table2[Sharpe Ratio])</f>
        <v>-0.73457117031478802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3.000603374751591</v>
      </c>
      <c r="AS238">
        <f>_xlfn.RANK.AVG(Table2[[#This Row],[1Y Return vs Nifty Z-Score]],Table2[1Y Return vs Nifty Z-Score])</f>
        <v>205</v>
      </c>
      <c r="AT238">
        <f>_xlfn.RANK.AVG(Table2[[#This Row],[6M Return vs Nifty Z-Score]],Table2[6M Return vs Nifty Z-Score])</f>
        <v>38</v>
      </c>
      <c r="AU238">
        <f>_xlfn.RANK.AVG(Table2[[#This Row],[Sharpe Ratio Z-Score]],Table2[Sharpe Ratio Z-Score])</f>
        <v>565</v>
      </c>
      <c r="AV238">
        <f>(Table2[[#This Row],[Rank 1Y]]+Table2[[#This Row],[Rank 6M]]+Table2[[#This Row],[Rank Sharpe]])/3</f>
        <v>269.33333333333331</v>
      </c>
    </row>
    <row r="239" spans="1:48" x14ac:dyDescent="0.3">
      <c r="A239" t="s">
        <v>1017</v>
      </c>
      <c r="B239" t="s">
        <v>1018</v>
      </c>
      <c r="C239" t="s">
        <v>10154</v>
      </c>
      <c r="D239" t="s">
        <v>46</v>
      </c>
      <c r="E239">
        <v>12903.6787776</v>
      </c>
      <c r="F239">
        <v>702</v>
      </c>
      <c r="G239">
        <v>40.890360967982502</v>
      </c>
      <c r="H239">
        <f>(Table2[[#This Row],[1Y Return vs Nifty]]-AVERAGE(Table2[1Y Return vs Nifty]))/_xlfn.STDEV.P(Table2[1Y Return vs Nifty])</f>
        <v>-2.0586519832628731E-2</v>
      </c>
      <c r="I239">
        <v>-2.8268492021685101</v>
      </c>
      <c r="J239">
        <f>(Table2[[#This Row],[1M Return vs Nifty]]-AVERAGE(Table2[1M Return vs Nifty]))/_xlfn.STDEV.P(Table2[1M Return vs Nifty])</f>
        <v>-0.22835368975343098</v>
      </c>
      <c r="K239">
        <v>19.939393188467001</v>
      </c>
      <c r="L239">
        <f>(Table2[[#This Row],[6M Return vs Nifty]]-AVERAGE(Table2[6M Return vs Nifty]))/_xlfn.STDEV.P(Table2[6M Return vs Nifty])</f>
        <v>0.42506501483232201</v>
      </c>
      <c r="M239">
        <v>-4.0691080140903502</v>
      </c>
      <c r="N239">
        <f>(Table2[[#This Row],[1W Return vs Nifty]]-AVERAGE(Table2[1W Return vs Nifty]))/_xlfn.STDEV.P(Table2[1W Return vs Nifty])</f>
        <v>-0.68128415361287131</v>
      </c>
      <c r="O239">
        <v>704.47</v>
      </c>
      <c r="P239">
        <v>646.24970815465099</v>
      </c>
      <c r="Q239">
        <v>555.70516040043105</v>
      </c>
      <c r="R239">
        <v>40.750087397312299</v>
      </c>
      <c r="S239" s="2">
        <f>(Table2[[#This Row],[Close Price]]-Table2[[#This Row],[20D EMA]])/Table2[[#This Row],[20D EMA]]</f>
        <v>-3.5061819523897783E-3</v>
      </c>
      <c r="T239" s="2">
        <f>(Table2[[#This Row],[Close Price]]-Table2[[#This Row],[50D EMA]])/Table2[[#This Row],[50D EMA]]</f>
        <v>8.6267415121226904E-2</v>
      </c>
      <c r="U239" s="2">
        <f>(Table2[[#This Row],[Close Price]]-Table2[[#This Row],[200D EMA]])/Table2[[#This Row],[200D EMA]]</f>
        <v>0.26325981837950096</v>
      </c>
      <c r="V239">
        <v>0.68238590705798596</v>
      </c>
      <c r="W239">
        <v>693.2</v>
      </c>
      <c r="X239">
        <v>711.8</v>
      </c>
      <c r="Y239">
        <v>695.6</v>
      </c>
      <c r="Z239">
        <v>738.95</v>
      </c>
      <c r="AA239">
        <v>695.6</v>
      </c>
      <c r="AB239">
        <v>757.95</v>
      </c>
      <c r="AC239" s="2">
        <f>(Table2[[#This Row],[Close Price]]/Table2[[#This Row],[Day Low]])-1</f>
        <v>1.2694748990190297E-2</v>
      </c>
      <c r="AD239" s="2">
        <f>(Table2[[#This Row],[Day High]]/Table2[[#This Row],[Close Price]])-1</f>
        <v>1.3960113960113985E-2</v>
      </c>
      <c r="AE239" s="2">
        <f>(Table2[[#This Row],[Close Price]]/Table2[[#This Row],[Current Week Low]])-1</f>
        <v>9.2006900517538348E-3</v>
      </c>
      <c r="AF239" s="2">
        <f>(Table2[[#This Row],[Current Week High]]/Table2[[#This Row],[Close Price]])-1</f>
        <v>5.2635327635327744E-2</v>
      </c>
      <c r="AG239" s="2">
        <f>(Table2[[#This Row],[Close Price]]/Table2[[#This Row],[Current Month Low]])-1</f>
        <v>9.2006900517538348E-3</v>
      </c>
      <c r="AH239" s="2">
        <f>(Table2[[#This Row],[Current Month High]]/Table2[[#This Row],[Close Price]])-1</f>
        <v>7.9700854700854862E-2</v>
      </c>
      <c r="AI239">
        <v>7.97008547008548</v>
      </c>
      <c r="AJ239">
        <v>76.381909547738601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0.18</v>
      </c>
      <c r="AM239" t="s">
        <v>10189</v>
      </c>
      <c r="AN239">
        <v>-5.49</v>
      </c>
      <c r="AO239" t="s">
        <v>10190</v>
      </c>
      <c r="AP239">
        <v>5.5934392543956997E-2</v>
      </c>
      <c r="AQ239">
        <f>(Table2[[#This Row],[Sharpe Ratio]]-AVERAGE(Table2[Sharpe Ratio]))/_xlfn.STDEV.P(Table2[Sharpe Ratio])</f>
        <v>3.4647704673699375E-2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-0.47051164369290965</v>
      </c>
      <c r="AS239">
        <f>_xlfn.RANK.AVG(Table2[[#This Row],[1Y Return vs Nifty Z-Score]],Table2[1Y Return vs Nifty Z-Score])</f>
        <v>286</v>
      </c>
      <c r="AT239">
        <f>_xlfn.RANK.AVG(Table2[[#This Row],[6M Return vs Nifty Z-Score]],Table2[6M Return vs Nifty Z-Score])</f>
        <v>203</v>
      </c>
      <c r="AU239">
        <f>_xlfn.RANK.AVG(Table2[[#This Row],[Sharpe Ratio Z-Score]],Table2[Sharpe Ratio Z-Score])</f>
        <v>326</v>
      </c>
      <c r="AV239">
        <f>(Table2[[#This Row],[Rank 1Y]]+Table2[[#This Row],[Rank 6M]]+Table2[[#This Row],[Rank Sharpe]])/3</f>
        <v>271.66666666666669</v>
      </c>
    </row>
    <row r="240" spans="1:48" x14ac:dyDescent="0.3">
      <c r="A240" t="s">
        <v>1308</v>
      </c>
      <c r="B240" t="s">
        <v>1309</v>
      </c>
      <c r="C240" t="s">
        <v>10156</v>
      </c>
      <c r="D240" t="s">
        <v>285</v>
      </c>
      <c r="E240">
        <v>8397.7204041450004</v>
      </c>
      <c r="F240">
        <v>515.95000000000005</v>
      </c>
      <c r="G240">
        <v>7.1415643729724501</v>
      </c>
      <c r="H240">
        <f>(Table2[[#This Row],[1Y Return vs Nifty]]-AVERAGE(Table2[1Y Return vs Nifty]))/_xlfn.STDEV.P(Table2[1Y Return vs Nifty])</f>
        <v>-0.45305097076600065</v>
      </c>
      <c r="I240">
        <v>5.3270649581474201</v>
      </c>
      <c r="J240">
        <f>(Table2[[#This Row],[1M Return vs Nifty]]-AVERAGE(Table2[1M Return vs Nifty]))/_xlfn.STDEV.P(Table2[1M Return vs Nifty])</f>
        <v>0.5364544508301099</v>
      </c>
      <c r="K240">
        <v>22.380419817053301</v>
      </c>
      <c r="L240">
        <f>(Table2[[#This Row],[6M Return vs Nifty]]-AVERAGE(Table2[6M Return vs Nifty]))/_xlfn.STDEV.P(Table2[6M Return vs Nifty])</f>
        <v>0.5041581135618004</v>
      </c>
      <c r="M240">
        <v>-0.67485266075992201</v>
      </c>
      <c r="N240">
        <f>(Table2[[#This Row],[1W Return vs Nifty]]-AVERAGE(Table2[1W Return vs Nifty]))/_xlfn.STDEV.P(Table2[1W Return vs Nifty])</f>
        <v>0.19733784864512041</v>
      </c>
      <c r="O240">
        <v>506.38</v>
      </c>
      <c r="P240">
        <v>474.12632380854097</v>
      </c>
      <c r="Q240">
        <v>412.19306187993197</v>
      </c>
      <c r="R240">
        <v>51.985579434851402</v>
      </c>
      <c r="S240" s="2">
        <f>(Table2[[#This Row],[Close Price]]-Table2[[#This Row],[20D EMA]])/Table2[[#This Row],[20D EMA]]</f>
        <v>1.8898850665508216E-2</v>
      </c>
      <c r="T240" s="2">
        <f>(Table2[[#This Row],[Close Price]]-Table2[[#This Row],[50D EMA]])/Table2[[#This Row],[50D EMA]]</f>
        <v>8.8212094733529436E-2</v>
      </c>
      <c r="U240" s="2">
        <f>(Table2[[#This Row],[Close Price]]-Table2[[#This Row],[200D EMA]])/Table2[[#This Row],[200D EMA]]</f>
        <v>0.25171927360167823</v>
      </c>
      <c r="V240">
        <v>0.67056071939884299</v>
      </c>
      <c r="W240">
        <v>509.8</v>
      </c>
      <c r="X240">
        <v>521</v>
      </c>
      <c r="Y240">
        <v>513.1</v>
      </c>
      <c r="Z240">
        <v>535.20000000000005</v>
      </c>
      <c r="AA240">
        <v>496</v>
      </c>
      <c r="AB240">
        <v>536.9</v>
      </c>
      <c r="AC240" s="2">
        <f>(Table2[[#This Row],[Close Price]]/Table2[[#This Row],[Day Low]])-1</f>
        <v>1.2063554335033366E-2</v>
      </c>
      <c r="AD240" s="2">
        <f>(Table2[[#This Row],[Day High]]/Table2[[#This Row],[Close Price]])-1</f>
        <v>9.7877701327646616E-3</v>
      </c>
      <c r="AE240" s="2">
        <f>(Table2[[#This Row],[Close Price]]/Table2[[#This Row],[Current Week Low]])-1</f>
        <v>5.554472812317357E-3</v>
      </c>
      <c r="AF240" s="2">
        <f>(Table2[[#This Row],[Current Week High]]/Table2[[#This Row],[Close Price]])-1</f>
        <v>3.730981684271728E-2</v>
      </c>
      <c r="AG240" s="2">
        <f>(Table2[[#This Row],[Close Price]]/Table2[[#This Row],[Current Month Low]])-1</f>
        <v>4.0221774193548443E-2</v>
      </c>
      <c r="AH240" s="2">
        <f>(Table2[[#This Row],[Current Month High]]/Table2[[#This Row],[Close Price]])-1</f>
        <v>4.0604709758697455E-2</v>
      </c>
      <c r="AI240">
        <v>4.0604709758697402</v>
      </c>
      <c r="AJ240">
        <v>51.171989452094898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0.04</v>
      </c>
      <c r="AM240" t="s">
        <v>10189</v>
      </c>
      <c r="AN240">
        <v>1.32</v>
      </c>
      <c r="AO240" t="s">
        <v>10189</v>
      </c>
      <c r="AP240">
        <v>0.113186584793546</v>
      </c>
      <c r="AQ240">
        <f>(Table2[[#This Row],[Sharpe Ratio]]-AVERAGE(Table2[Sharpe Ratio]))/_xlfn.STDEV.P(Table2[Sharpe Ratio])</f>
        <v>0.69057816619815282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1.475477608469183</v>
      </c>
      <c r="AS240">
        <f>_xlfn.RANK.AVG(Table2[[#This Row],[1Y Return vs Nifty Z-Score]],Table2[1Y Return vs Nifty Z-Score])</f>
        <v>450</v>
      </c>
      <c r="AT240">
        <f>_xlfn.RANK.AVG(Table2[[#This Row],[6M Return vs Nifty Z-Score]],Table2[6M Return vs Nifty Z-Score])</f>
        <v>187</v>
      </c>
      <c r="AU240">
        <f>_xlfn.RANK.AVG(Table2[[#This Row],[Sharpe Ratio Z-Score]],Table2[Sharpe Ratio Z-Score])</f>
        <v>179</v>
      </c>
      <c r="AV240">
        <f>(Table2[[#This Row],[Rank 1Y]]+Table2[[#This Row],[Rank 6M]]+Table2[[#This Row],[Rank Sharpe]])/3</f>
        <v>272</v>
      </c>
    </row>
    <row r="241" spans="1:48" x14ac:dyDescent="0.3">
      <c r="A241" t="s">
        <v>1367</v>
      </c>
      <c r="B241" t="s">
        <v>1368</v>
      </c>
      <c r="C241" t="s">
        <v>10149</v>
      </c>
      <c r="D241" t="s">
        <v>191</v>
      </c>
      <c r="E241">
        <v>7661.8221923600004</v>
      </c>
      <c r="F241">
        <v>1418.9</v>
      </c>
      <c r="G241">
        <v>29.339966380521101</v>
      </c>
      <c r="H241">
        <f>(Table2[[#This Row],[1Y Return vs Nifty]]-AVERAGE(Table2[1Y Return vs Nifty]))/_xlfn.STDEV.P(Table2[1Y Return vs Nifty])</f>
        <v>-0.16859579889737747</v>
      </c>
      <c r="I241">
        <v>9.5318571338363292</v>
      </c>
      <c r="J241">
        <f>(Table2[[#This Row],[1M Return vs Nifty]]-AVERAGE(Table2[1M Return vs Nifty]))/_xlfn.STDEV.P(Table2[1M Return vs Nifty])</f>
        <v>0.93084899830769285</v>
      </c>
      <c r="K241">
        <v>26.0581680049056</v>
      </c>
      <c r="L241">
        <f>(Table2[[#This Row],[6M Return vs Nifty]]-AVERAGE(Table2[6M Return vs Nifty]))/_xlfn.STDEV.P(Table2[6M Return vs Nifty])</f>
        <v>0.62332293426366436</v>
      </c>
      <c r="M241">
        <v>1.66459715549312</v>
      </c>
      <c r="N241">
        <f>(Table2[[#This Row],[1W Return vs Nifty]]-AVERAGE(Table2[1W Return vs Nifty]))/_xlfn.STDEV.P(Table2[1W Return vs Nifty])</f>
        <v>0.80291753189479076</v>
      </c>
      <c r="O241">
        <v>1330.67</v>
      </c>
      <c r="P241">
        <v>1222.8441806452799</v>
      </c>
      <c r="Q241">
        <v>1049.76401776287</v>
      </c>
      <c r="R241">
        <v>77.742641575331206</v>
      </c>
      <c r="S241" s="2">
        <f>(Table2[[#This Row],[Close Price]]-Table2[[#This Row],[20D EMA]])/Table2[[#This Row],[20D EMA]]</f>
        <v>6.6304944125891482E-2</v>
      </c>
      <c r="T241" s="2">
        <f>(Table2[[#This Row],[Close Price]]-Table2[[#This Row],[50D EMA]])/Table2[[#This Row],[50D EMA]]</f>
        <v>0.16032771996450429</v>
      </c>
      <c r="U241" s="2">
        <f>(Table2[[#This Row],[Close Price]]-Table2[[#This Row],[200D EMA]])/Table2[[#This Row],[200D EMA]]</f>
        <v>0.35163710699837852</v>
      </c>
      <c r="V241">
        <v>0.89549975475502697</v>
      </c>
      <c r="W241">
        <v>1375.4</v>
      </c>
      <c r="X241">
        <v>1405.95</v>
      </c>
      <c r="Y241">
        <v>1361.35</v>
      </c>
      <c r="Z241">
        <v>1453.7</v>
      </c>
      <c r="AA241">
        <v>1296.8</v>
      </c>
      <c r="AB241">
        <v>1453.7</v>
      </c>
      <c r="AC241" s="2">
        <f>(Table2[[#This Row],[Close Price]]/Table2[[#This Row],[Day Low]])-1</f>
        <v>3.1627163007125203E-2</v>
      </c>
      <c r="AD241" s="2">
        <f>(Table2[[#This Row],[Day High]]/Table2[[#This Row],[Close Price]])-1</f>
        <v>-9.1267883571781727E-3</v>
      </c>
      <c r="AE241" s="2">
        <f>(Table2[[#This Row],[Close Price]]/Table2[[#This Row],[Current Week Low]])-1</f>
        <v>4.2274213097293289E-2</v>
      </c>
      <c r="AF241" s="2">
        <f>(Table2[[#This Row],[Current Week High]]/Table2[[#This Row],[Close Price]])-1</f>
        <v>2.4526041299598234E-2</v>
      </c>
      <c r="AG241" s="2">
        <f>(Table2[[#This Row],[Close Price]]/Table2[[#This Row],[Current Month Low]])-1</f>
        <v>9.4154842689697871E-2</v>
      </c>
      <c r="AH241" s="2">
        <f>(Table2[[#This Row],[Current Month High]]/Table2[[#This Row],[Close Price]])-1</f>
        <v>2.4526041299598234E-2</v>
      </c>
      <c r="AI241">
        <v>2.4526041299598198</v>
      </c>
      <c r="AJ241">
        <v>72.931139549055402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0.22</v>
      </c>
      <c r="AM241" t="s">
        <v>10189</v>
      </c>
      <c r="AN241">
        <v>8.39</v>
      </c>
      <c r="AO241" t="s">
        <v>10189</v>
      </c>
      <c r="AP241">
        <v>6.1005501788958999E-2</v>
      </c>
      <c r="AQ241">
        <f>(Table2[[#This Row],[Sharpe Ratio]]-AVERAGE(Table2[Sharpe Ratio]))/_xlfn.STDEV.P(Table2[Sharpe Ratio])</f>
        <v>9.2746703101815708E-2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2.281240368670586</v>
      </c>
      <c r="AS241">
        <f>_xlfn.RANK.AVG(Table2[[#This Row],[1Y Return vs Nifty Z-Score]],Table2[1Y Return vs Nifty Z-Score])</f>
        <v>344</v>
      </c>
      <c r="AT241">
        <f>_xlfn.RANK.AVG(Table2[[#This Row],[6M Return vs Nifty Z-Score]],Table2[6M Return vs Nifty Z-Score])</f>
        <v>163</v>
      </c>
      <c r="AU241">
        <f>_xlfn.RANK.AVG(Table2[[#This Row],[Sharpe Ratio Z-Score]],Table2[Sharpe Ratio Z-Score])</f>
        <v>310</v>
      </c>
      <c r="AV241">
        <f>(Table2[[#This Row],[Rank 1Y]]+Table2[[#This Row],[Rank 6M]]+Table2[[#This Row],[Rank Sharpe]])/3</f>
        <v>272.33333333333331</v>
      </c>
    </row>
    <row r="242" spans="1:48" x14ac:dyDescent="0.3">
      <c r="A242" t="s">
        <v>1097</v>
      </c>
      <c r="B242" t="s">
        <v>1098</v>
      </c>
      <c r="C242" t="s">
        <v>10149</v>
      </c>
      <c r="D242" t="s">
        <v>191</v>
      </c>
      <c r="E242">
        <v>11347.59833753</v>
      </c>
      <c r="F242">
        <v>482.3</v>
      </c>
      <c r="G242">
        <v>32.345341191945799</v>
      </c>
      <c r="H242">
        <f>(Table2[[#This Row],[1Y Return vs Nifty]]-AVERAGE(Table2[1Y Return vs Nifty]))/_xlfn.STDEV.P(Table2[1Y Return vs Nifty])</f>
        <v>-0.13008426963402181</v>
      </c>
      <c r="I242">
        <v>-0.104106391358691</v>
      </c>
      <c r="J242">
        <f>(Table2[[#This Row],[1M Return vs Nifty]]-AVERAGE(Table2[1M Return vs Nifty]))/_xlfn.STDEV.P(Table2[1M Return vs Nifty])</f>
        <v>2.7029899708096793E-2</v>
      </c>
      <c r="K242">
        <v>4.6586719474420502</v>
      </c>
      <c r="L242">
        <f>(Table2[[#This Row],[6M Return vs Nifty]]-AVERAGE(Table2[6M Return vs Nifty]))/_xlfn.STDEV.P(Table2[6M Return vs Nifty])</f>
        <v>-7.0054366341317148E-2</v>
      </c>
      <c r="M242">
        <v>-3.2061631122410499</v>
      </c>
      <c r="N242">
        <f>(Table2[[#This Row],[1W Return vs Nifty]]-AVERAGE(Table2[1W Return vs Nifty]))/_xlfn.STDEV.P(Table2[1W Return vs Nifty])</f>
        <v>-0.45790603423914367</v>
      </c>
      <c r="O242">
        <v>482.3</v>
      </c>
      <c r="P242">
        <v>461.21428377324798</v>
      </c>
      <c r="Q242">
        <v>403.472021731545</v>
      </c>
      <c r="R242">
        <v>44.661371144517702</v>
      </c>
      <c r="S242" s="2">
        <f>(Table2[[#This Row],[Close Price]]-Table2[[#This Row],[20D EMA]])/Table2[[#This Row],[20D EMA]]</f>
        <v>0</v>
      </c>
      <c r="T242" s="2">
        <f>(Table2[[#This Row],[Close Price]]-Table2[[#This Row],[50D EMA]])/Table2[[#This Row],[50D EMA]]</f>
        <v>4.5717830016553947E-2</v>
      </c>
      <c r="U242" s="2">
        <f>(Table2[[#This Row],[Close Price]]-Table2[[#This Row],[200D EMA]])/Table2[[#This Row],[200D EMA]]</f>
        <v>0.19537408797307923</v>
      </c>
      <c r="V242">
        <v>0.38642057203114599</v>
      </c>
      <c r="W242">
        <v>477</v>
      </c>
      <c r="X242">
        <v>481.95</v>
      </c>
      <c r="Y242">
        <v>480.8</v>
      </c>
      <c r="Z242">
        <v>496</v>
      </c>
      <c r="AA242">
        <v>478</v>
      </c>
      <c r="AB242">
        <v>512.4</v>
      </c>
      <c r="AC242" s="2">
        <f>(Table2[[#This Row],[Close Price]]/Table2[[#This Row],[Day Low]])-1</f>
        <v>1.1111111111111072E-2</v>
      </c>
      <c r="AD242" s="2">
        <f>(Table2[[#This Row],[Day High]]/Table2[[#This Row],[Close Price]])-1</f>
        <v>-7.2568940493478173E-4</v>
      </c>
      <c r="AE242" s="2">
        <f>(Table2[[#This Row],[Close Price]]/Table2[[#This Row],[Current Week Low]])-1</f>
        <v>3.1198003327788104E-3</v>
      </c>
      <c r="AF242" s="2">
        <f>(Table2[[#This Row],[Current Week High]]/Table2[[#This Row],[Close Price]])-1</f>
        <v>2.8405556707443491E-2</v>
      </c>
      <c r="AG242" s="2">
        <f>(Table2[[#This Row],[Close Price]]/Table2[[#This Row],[Current Month Low]])-1</f>
        <v>8.9958158995815385E-3</v>
      </c>
      <c r="AH242" s="2">
        <f>(Table2[[#This Row],[Current Month High]]/Table2[[#This Row],[Close Price]])-1</f>
        <v>6.2409288824383014E-2</v>
      </c>
      <c r="AI242">
        <v>6.2409288824382996</v>
      </c>
      <c r="AJ242">
        <v>72.25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0.01</v>
      </c>
      <c r="AM242" t="s">
        <v>10189</v>
      </c>
      <c r="AN242">
        <v>-2.85</v>
      </c>
      <c r="AO242" t="s">
        <v>10190</v>
      </c>
      <c r="AP242">
        <v>0.12878840478136899</v>
      </c>
      <c r="AQ242">
        <f>(Table2[[#This Row],[Sharpe Ratio]]-AVERAGE(Table2[Sharpe Ratio]))/_xlfn.STDEV.P(Table2[Sharpe Ratio])</f>
        <v>0.86932606358207598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0.23831129307569021</v>
      </c>
      <c r="AS242">
        <f>_xlfn.RANK.AVG(Table2[[#This Row],[1Y Return vs Nifty Z-Score]],Table2[1Y Return vs Nifty Z-Score])</f>
        <v>329</v>
      </c>
      <c r="AT242">
        <f>_xlfn.RANK.AVG(Table2[[#This Row],[6M Return vs Nifty Z-Score]],Table2[6M Return vs Nifty Z-Score])</f>
        <v>343</v>
      </c>
      <c r="AU242">
        <f>_xlfn.RANK.AVG(Table2[[#This Row],[Sharpe Ratio Z-Score]],Table2[Sharpe Ratio Z-Score])</f>
        <v>147</v>
      </c>
      <c r="AV242">
        <f>(Table2[[#This Row],[Rank 1Y]]+Table2[[#This Row],[Rank 6M]]+Table2[[#This Row],[Rank Sharpe]])/3</f>
        <v>273</v>
      </c>
    </row>
    <row r="243" spans="1:48" x14ac:dyDescent="0.3">
      <c r="A243" t="s">
        <v>466</v>
      </c>
      <c r="B243" t="s">
        <v>467</v>
      </c>
      <c r="C243" t="s">
        <v>10159</v>
      </c>
      <c r="D243" t="s">
        <v>363</v>
      </c>
      <c r="E243">
        <v>46921.304749174997</v>
      </c>
      <c r="F243">
        <v>1593.25</v>
      </c>
      <c r="G243">
        <v>40.679263936743098</v>
      </c>
      <c r="H243">
        <f>(Table2[[#This Row],[1Y Return vs Nifty]]-AVERAGE(Table2[1Y Return vs Nifty]))/_xlfn.STDEV.P(Table2[1Y Return vs Nifty])</f>
        <v>-2.3291563298448545E-2</v>
      </c>
      <c r="I243">
        <v>-0.83544126246149997</v>
      </c>
      <c r="J243">
        <f>(Table2[[#This Row],[1M Return vs Nifty]]-AVERAGE(Table2[1M Return vs Nifty]))/_xlfn.STDEV.P(Table2[1M Return vs Nifty])</f>
        <v>-4.1566709468172876E-2</v>
      </c>
      <c r="K243">
        <v>22.663279189306198</v>
      </c>
      <c r="L243">
        <f>(Table2[[#This Row],[6M Return vs Nifty]]-AVERAGE(Table2[6M Return vs Nifty]))/_xlfn.STDEV.P(Table2[6M Return vs Nifty])</f>
        <v>0.51332320172354384</v>
      </c>
      <c r="M243">
        <v>-3.66403830772733</v>
      </c>
      <c r="N243">
        <f>(Table2[[#This Row],[1W Return vs Nifty]]-AVERAGE(Table2[1W Return vs Nifty]))/_xlfn.STDEV.P(Table2[1W Return vs Nifty])</f>
        <v>-0.57642959218173939</v>
      </c>
      <c r="O243">
        <v>1565.84</v>
      </c>
      <c r="P243">
        <v>1455.52930603505</v>
      </c>
      <c r="Q243">
        <v>1238.66576123914</v>
      </c>
      <c r="R243">
        <v>55.500535352264002</v>
      </c>
      <c r="S243" s="2">
        <f>(Table2[[#This Row],[Close Price]]-Table2[[#This Row],[20D EMA]])/Table2[[#This Row],[20D EMA]]</f>
        <v>1.7504981351862313E-2</v>
      </c>
      <c r="T243" s="2">
        <f>(Table2[[#This Row],[Close Price]]-Table2[[#This Row],[50D EMA]])/Table2[[#This Row],[50D EMA]]</f>
        <v>9.4618977023629633E-2</v>
      </c>
      <c r="U243" s="2">
        <f>(Table2[[#This Row],[Close Price]]-Table2[[#This Row],[200D EMA]])/Table2[[#This Row],[200D EMA]]</f>
        <v>0.28626305001450914</v>
      </c>
      <c r="V243">
        <v>0.61720499541345597</v>
      </c>
      <c r="W243">
        <v>1580</v>
      </c>
      <c r="X243">
        <v>1601.35</v>
      </c>
      <c r="Y243">
        <v>1575.5</v>
      </c>
      <c r="Z243">
        <v>1622.65</v>
      </c>
      <c r="AA243">
        <v>1562.05</v>
      </c>
      <c r="AB243">
        <v>1638.8</v>
      </c>
      <c r="AC243" s="2">
        <f>(Table2[[#This Row],[Close Price]]/Table2[[#This Row],[Day Low]])-1</f>
        <v>8.3860759493670223E-3</v>
      </c>
      <c r="AD243" s="2">
        <f>(Table2[[#This Row],[Day High]]/Table2[[#This Row],[Close Price]])-1</f>
        <v>5.0839479052251502E-3</v>
      </c>
      <c r="AE243" s="2">
        <f>(Table2[[#This Row],[Close Price]]/Table2[[#This Row],[Current Week Low]])-1</f>
        <v>1.1266264677880056E-2</v>
      </c>
      <c r="AF243" s="2">
        <f>(Table2[[#This Row],[Current Week High]]/Table2[[#This Row],[Close Price]])-1</f>
        <v>1.8452847952298734E-2</v>
      </c>
      <c r="AG243" s="2">
        <f>(Table2[[#This Row],[Close Price]]/Table2[[#This Row],[Current Month Low]])-1</f>
        <v>1.9973752440702874E-2</v>
      </c>
      <c r="AH243" s="2">
        <f>(Table2[[#This Row],[Current Month High]]/Table2[[#This Row],[Close Price]])-1</f>
        <v>2.8589361368272392E-2</v>
      </c>
      <c r="AI243">
        <v>5.9752079083634104</v>
      </c>
      <c r="AJ243">
        <v>69.134819532908693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0.24</v>
      </c>
      <c r="AM243" t="s">
        <v>10189</v>
      </c>
      <c r="AN243">
        <v>-0.25</v>
      </c>
      <c r="AO243" t="s">
        <v>10190</v>
      </c>
      <c r="AP243">
        <v>5.1035474878254002E-2</v>
      </c>
      <c r="AQ243">
        <f>(Table2[[#This Row],[Sharpe Ratio]]-AVERAGE(Table2[Sharpe Ratio]))/_xlfn.STDEV.P(Table2[Sharpe Ratio])</f>
        <v>-2.1478518605688356E-2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-0.14944318183050531</v>
      </c>
      <c r="AS243">
        <f>_xlfn.RANK.AVG(Table2[[#This Row],[1Y Return vs Nifty Z-Score]],Table2[1Y Return vs Nifty Z-Score])</f>
        <v>287</v>
      </c>
      <c r="AT243">
        <f>_xlfn.RANK.AVG(Table2[[#This Row],[6M Return vs Nifty Z-Score]],Table2[6M Return vs Nifty Z-Score])</f>
        <v>185</v>
      </c>
      <c r="AU243">
        <f>_xlfn.RANK.AVG(Table2[[#This Row],[Sharpe Ratio Z-Score]],Table2[Sharpe Ratio Z-Score])</f>
        <v>350</v>
      </c>
      <c r="AV243">
        <f>(Table2[[#This Row],[Rank 1Y]]+Table2[[#This Row],[Rank 6M]]+Table2[[#This Row],[Rank Sharpe]])/3</f>
        <v>274</v>
      </c>
    </row>
    <row r="244" spans="1:48" x14ac:dyDescent="0.3">
      <c r="A244" t="s">
        <v>1796</v>
      </c>
      <c r="B244" t="s">
        <v>1797</v>
      </c>
      <c r="C244" t="s">
        <v>10143</v>
      </c>
      <c r="D244" t="s">
        <v>269</v>
      </c>
      <c r="E244">
        <v>4002.6294272</v>
      </c>
      <c r="F244">
        <v>2355.1999999999998</v>
      </c>
      <c r="G244">
        <v>91.041219761837297</v>
      </c>
      <c r="H244">
        <f>(Table2[[#This Row],[1Y Return vs Nifty]]-AVERAGE(Table2[1Y Return vs Nifty]))/_xlfn.STDEV.P(Table2[1Y Return vs Nifty])</f>
        <v>0.6220575386322067</v>
      </c>
      <c r="I244">
        <v>19.540438349592598</v>
      </c>
      <c r="J244">
        <f>(Table2[[#This Row],[1M Return vs Nifty]]-AVERAGE(Table2[1M Return vs Nifty]))/_xlfn.STDEV.P(Table2[1M Return vs Nifty])</f>
        <v>1.8696183106897257</v>
      </c>
      <c r="K244">
        <v>59.584675680062702</v>
      </c>
      <c r="L244">
        <f>(Table2[[#This Row],[6M Return vs Nifty]]-AVERAGE(Table2[6M Return vs Nifty]))/_xlfn.STDEV.P(Table2[6M Return vs Nifty])</f>
        <v>1.709634468333874</v>
      </c>
      <c r="M244">
        <v>1.7623235650335101</v>
      </c>
      <c r="N244">
        <f>(Table2[[#This Row],[1W Return vs Nifty]]-AVERAGE(Table2[1W Return vs Nifty]))/_xlfn.STDEV.P(Table2[1W Return vs Nifty])</f>
        <v>0.82821456016333628</v>
      </c>
      <c r="O244">
        <v>2267.54</v>
      </c>
      <c r="P244">
        <v>2068.61395102816</v>
      </c>
      <c r="Q244">
        <v>1656.52639584026</v>
      </c>
      <c r="R244">
        <v>57.505643829481798</v>
      </c>
      <c r="S244" s="2">
        <f>(Table2[[#This Row],[Close Price]]-Table2[[#This Row],[20D EMA]])/Table2[[#This Row],[20D EMA]]</f>
        <v>3.865863446730812E-2</v>
      </c>
      <c r="T244" s="2">
        <f>(Table2[[#This Row],[Close Price]]-Table2[[#This Row],[50D EMA]])/Table2[[#This Row],[50D EMA]]</f>
        <v>0.13854013158395181</v>
      </c>
      <c r="U244" s="2">
        <f>(Table2[[#This Row],[Close Price]]-Table2[[#This Row],[200D EMA]])/Table2[[#This Row],[200D EMA]]</f>
        <v>0.42177028142394507</v>
      </c>
      <c r="V244">
        <v>0.57749124534225005</v>
      </c>
      <c r="W244">
        <v>2305</v>
      </c>
      <c r="X244">
        <v>2351</v>
      </c>
      <c r="Y244">
        <v>2313.1999999999998</v>
      </c>
      <c r="Z244">
        <v>2440</v>
      </c>
      <c r="AA244">
        <v>2274</v>
      </c>
      <c r="AB244">
        <v>2471</v>
      </c>
      <c r="AC244" s="2">
        <f>(Table2[[#This Row],[Close Price]]/Table2[[#This Row],[Day Low]])-1</f>
        <v>2.1778741865509765E-2</v>
      </c>
      <c r="AD244" s="2">
        <f>(Table2[[#This Row],[Day High]]/Table2[[#This Row],[Close Price]])-1</f>
        <v>-1.7832880434781595E-3</v>
      </c>
      <c r="AE244" s="2">
        <f>(Table2[[#This Row],[Close Price]]/Table2[[#This Row],[Current Week Low]])-1</f>
        <v>1.8156666090264562E-2</v>
      </c>
      <c r="AF244" s="2">
        <f>(Table2[[#This Row],[Current Week High]]/Table2[[#This Row],[Close Price]])-1</f>
        <v>3.6005434782608869E-2</v>
      </c>
      <c r="AG244" s="2">
        <f>(Table2[[#This Row],[Close Price]]/Table2[[#This Row],[Current Month Low]])-1</f>
        <v>3.5708003518029718E-2</v>
      </c>
      <c r="AH244" s="2">
        <f>(Table2[[#This Row],[Current Month High]]/Table2[[#This Row],[Close Price]])-1</f>
        <v>4.9167798913043459E-2</v>
      </c>
      <c r="AI244">
        <v>4.9167798913043397</v>
      </c>
      <c r="AJ244">
        <v>124.30476190476099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0.12</v>
      </c>
      <c r="AM244" t="s">
        <v>10189</v>
      </c>
      <c r="AN244">
        <v>-0.81</v>
      </c>
      <c r="AO244" t="s">
        <v>10190</v>
      </c>
      <c r="AP244">
        <v>-5.8965872007594997E-2</v>
      </c>
      <c r="AQ244">
        <f>(Table2[[#This Row],[Sharpe Ratio]]-AVERAGE(Table2[Sharpe Ratio]))/_xlfn.STDEV.P(Table2[Sharpe Ratio])</f>
        <v>-1.281748761474238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3.7477761163449044</v>
      </c>
      <c r="AS244">
        <f>_xlfn.RANK.AVG(Table2[[#This Row],[1Y Return vs Nifty Z-Score]],Table2[1Y Return vs Nifty Z-Score])</f>
        <v>127</v>
      </c>
      <c r="AT244">
        <f>_xlfn.RANK.AVG(Table2[[#This Row],[6M Return vs Nifty Z-Score]],Table2[6M Return vs Nifty Z-Score])</f>
        <v>43</v>
      </c>
      <c r="AU244">
        <f>_xlfn.RANK.AVG(Table2[[#This Row],[Sharpe Ratio Z-Score]],Table2[Sharpe Ratio Z-Score])</f>
        <v>652</v>
      </c>
      <c r="AV244">
        <f>(Table2[[#This Row],[Rank 1Y]]+Table2[[#This Row],[Rank 6M]]+Table2[[#This Row],[Rank Sharpe]])/3</f>
        <v>274</v>
      </c>
    </row>
    <row r="245" spans="1:48" x14ac:dyDescent="0.3">
      <c r="A245" t="s">
        <v>1652</v>
      </c>
      <c r="B245" t="s">
        <v>1653</v>
      </c>
      <c r="C245" t="s">
        <v>10154</v>
      </c>
      <c r="D245" t="s">
        <v>1654</v>
      </c>
      <c r="E245">
        <v>4928.7671171519996</v>
      </c>
      <c r="F245">
        <v>72.8</v>
      </c>
      <c r="G245">
        <v>49.0016428696606</v>
      </c>
      <c r="H245">
        <f>(Table2[[#This Row],[1Y Return vs Nifty]]-AVERAGE(Table2[1Y Return vs Nifty]))/_xlfn.STDEV.P(Table2[1Y Return vs Nifty])</f>
        <v>8.3353218110313765E-2</v>
      </c>
      <c r="I245">
        <v>-12.818412080915</v>
      </c>
      <c r="J245">
        <f>(Table2[[#This Row],[1M Return vs Nifty]]-AVERAGE(Table2[1M Return vs Nifty]))/_xlfn.STDEV.P(Table2[1M Return vs Nifty])</f>
        <v>-1.1655267426668985</v>
      </c>
      <c r="K245">
        <v>9.5302256711506406</v>
      </c>
      <c r="L245">
        <f>(Table2[[#This Row],[6M Return vs Nifty]]-AVERAGE(Table2[6M Return vs Nifty]))/_xlfn.STDEV.P(Table2[6M Return vs Nifty])</f>
        <v>8.7791629733862259E-2</v>
      </c>
      <c r="M245">
        <v>-10.4294508664162</v>
      </c>
      <c r="N245">
        <f>(Table2[[#This Row],[1W Return vs Nifty]]-AVERAGE(Table2[1W Return vs Nifty]))/_xlfn.STDEV.P(Table2[1W Return vs Nifty])</f>
        <v>-2.3276945117712793</v>
      </c>
      <c r="O245">
        <v>73.75</v>
      </c>
      <c r="P245">
        <v>70.620334175204604</v>
      </c>
      <c r="Q245">
        <v>62.276487981713103</v>
      </c>
      <c r="R245">
        <v>45.189826426119097</v>
      </c>
      <c r="S245" s="2">
        <f>(Table2[[#This Row],[Close Price]]-Table2[[#This Row],[20D EMA]])/Table2[[#This Row],[20D EMA]]</f>
        <v>-1.2881355932203428E-2</v>
      </c>
      <c r="T245" s="2">
        <f>(Table2[[#This Row],[Close Price]]-Table2[[#This Row],[50D EMA]])/Table2[[#This Row],[50D EMA]]</f>
        <v>3.0864564013358804E-2</v>
      </c>
      <c r="U245" s="2">
        <f>(Table2[[#This Row],[Close Price]]-Table2[[#This Row],[200D EMA]])/Table2[[#This Row],[200D EMA]]</f>
        <v>0.16898049905089418</v>
      </c>
      <c r="V245">
        <v>0.85680308092795698</v>
      </c>
      <c r="W245">
        <v>70.67</v>
      </c>
      <c r="X245">
        <v>73.150000000000006</v>
      </c>
      <c r="Y245">
        <v>70.349999999999994</v>
      </c>
      <c r="Z245">
        <v>75.69</v>
      </c>
      <c r="AA245">
        <v>69.69</v>
      </c>
      <c r="AB245">
        <v>79.59</v>
      </c>
      <c r="AC245" s="2">
        <f>(Table2[[#This Row],[Close Price]]/Table2[[#This Row],[Day Low]])-1</f>
        <v>3.0140087731710619E-2</v>
      </c>
      <c r="AD245" s="2">
        <f>(Table2[[#This Row],[Day High]]/Table2[[#This Row],[Close Price]])-1</f>
        <v>4.8076923076925127E-3</v>
      </c>
      <c r="AE245" s="2">
        <f>(Table2[[#This Row],[Close Price]]/Table2[[#This Row],[Current Week Low]])-1</f>
        <v>3.4825870646766122E-2</v>
      </c>
      <c r="AF245" s="2">
        <f>(Table2[[#This Row],[Current Week High]]/Table2[[#This Row],[Close Price]])-1</f>
        <v>3.9697802197802279E-2</v>
      </c>
      <c r="AG245" s="2">
        <f>(Table2[[#This Row],[Close Price]]/Table2[[#This Row],[Current Month Low]])-1</f>
        <v>4.4626201750609829E-2</v>
      </c>
      <c r="AH245" s="2">
        <f>(Table2[[#This Row],[Current Month High]]/Table2[[#This Row],[Close Price]])-1</f>
        <v>9.3269230769230882E-2</v>
      </c>
      <c r="AI245">
        <v>15.6456043956044</v>
      </c>
      <c r="AJ245">
        <v>78.212974296205601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0.03</v>
      </c>
      <c r="AM245" t="s">
        <v>10189</v>
      </c>
      <c r="AN245">
        <v>-4.25</v>
      </c>
      <c r="AO245" t="s">
        <v>10190</v>
      </c>
      <c r="AP245">
        <v>7.1321124653790993E-2</v>
      </c>
      <c r="AQ245">
        <f>(Table2[[#This Row],[Sharpe Ratio]]-AVERAGE(Table2[Sharpe Ratio]))/_xlfn.STDEV.P(Table2[Sharpe Ratio])</f>
        <v>0.21093136993769618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-3.1111450366563056</v>
      </c>
      <c r="AS245">
        <f>_xlfn.RANK.AVG(Table2[[#This Row],[1Y Return vs Nifty Z-Score]],Table2[1Y Return vs Nifty Z-Score])</f>
        <v>257</v>
      </c>
      <c r="AT245">
        <f>_xlfn.RANK.AVG(Table2[[#This Row],[6M Return vs Nifty Z-Score]],Table2[6M Return vs Nifty Z-Score])</f>
        <v>296</v>
      </c>
      <c r="AU245">
        <f>_xlfn.RANK.AVG(Table2[[#This Row],[Sharpe Ratio Z-Score]],Table2[Sharpe Ratio Z-Score])</f>
        <v>272</v>
      </c>
      <c r="AV245">
        <f>(Table2[[#This Row],[Rank 1Y]]+Table2[[#This Row],[Rank 6M]]+Table2[[#This Row],[Rank Sharpe]])/3</f>
        <v>275</v>
      </c>
    </row>
    <row r="246" spans="1:48" x14ac:dyDescent="0.3">
      <c r="A246" t="s">
        <v>457</v>
      </c>
      <c r="B246" t="s">
        <v>458</v>
      </c>
      <c r="C246" t="s">
        <v>10145</v>
      </c>
      <c r="D246" t="s">
        <v>24</v>
      </c>
      <c r="E246">
        <v>48132.578760839999</v>
      </c>
      <c r="F246">
        <v>196.6</v>
      </c>
      <c r="G246">
        <v>20.158890533353201</v>
      </c>
      <c r="H246">
        <f>(Table2[[#This Row],[1Y Return vs Nifty]]-AVERAGE(Table2[1Y Return vs Nifty]))/_xlfn.STDEV.P(Table2[1Y Return vs Nifty])</f>
        <v>-0.28624411012072243</v>
      </c>
      <c r="I246">
        <v>6.7364652767876896</v>
      </c>
      <c r="J246">
        <f>(Table2[[#This Row],[1M Return vs Nifty]]-AVERAGE(Table2[1M Return vs Nifty]))/_xlfn.STDEV.P(Table2[1M Return vs Nifty])</f>
        <v>0.66865118675887636</v>
      </c>
      <c r="K246">
        <v>18.322421930044399</v>
      </c>
      <c r="L246">
        <f>(Table2[[#This Row],[6M Return vs Nifty]]-AVERAGE(Table2[6M Return vs Nifty]))/_xlfn.STDEV.P(Table2[6M Return vs Nifty])</f>
        <v>0.37267260506200545</v>
      </c>
      <c r="M246">
        <v>1.26182172153424</v>
      </c>
      <c r="N246">
        <f>(Table2[[#This Row],[1W Return vs Nifty]]-AVERAGE(Table2[1W Return vs Nifty]))/_xlfn.STDEV.P(Table2[1W Return vs Nifty])</f>
        <v>0.69865685572083991</v>
      </c>
      <c r="O246">
        <v>185.23</v>
      </c>
      <c r="P246">
        <v>175.19547921012</v>
      </c>
      <c r="Q246">
        <v>157.73446687933699</v>
      </c>
      <c r="R246">
        <v>85.499183115041703</v>
      </c>
      <c r="S246" s="2">
        <f>(Table2[[#This Row],[Close Price]]-Table2[[#This Row],[20D EMA]])/Table2[[#This Row],[20D EMA]]</f>
        <v>6.1383145278842546E-2</v>
      </c>
      <c r="T246" s="2">
        <f>(Table2[[#This Row],[Close Price]]-Table2[[#This Row],[50D EMA]])/Table2[[#This Row],[50D EMA]]</f>
        <v>0.12217507487284286</v>
      </c>
      <c r="U246" s="2">
        <f>(Table2[[#This Row],[Close Price]]-Table2[[#This Row],[200D EMA]])/Table2[[#This Row],[200D EMA]]</f>
        <v>0.24639848150876362</v>
      </c>
      <c r="V246">
        <v>0.95927451622825799</v>
      </c>
      <c r="W246">
        <v>194.55</v>
      </c>
      <c r="X246">
        <v>197</v>
      </c>
      <c r="Y246">
        <v>193.21</v>
      </c>
      <c r="Z246">
        <v>197.77</v>
      </c>
      <c r="AA246">
        <v>173.91</v>
      </c>
      <c r="AB246">
        <v>197.77</v>
      </c>
      <c r="AC246" s="2">
        <f>(Table2[[#This Row],[Close Price]]/Table2[[#This Row],[Day Low]])-1</f>
        <v>1.0537136982780693E-2</v>
      </c>
      <c r="AD246" s="2">
        <f>(Table2[[#This Row],[Day High]]/Table2[[#This Row],[Close Price]])-1</f>
        <v>2.0345879959309254E-3</v>
      </c>
      <c r="AE246" s="2">
        <f>(Table2[[#This Row],[Close Price]]/Table2[[#This Row],[Current Week Low]])-1</f>
        <v>1.754567568966392E-2</v>
      </c>
      <c r="AF246" s="2">
        <f>(Table2[[#This Row],[Current Week High]]/Table2[[#This Row],[Close Price]])-1</f>
        <v>5.9511698880978514E-3</v>
      </c>
      <c r="AG246" s="2">
        <f>(Table2[[#This Row],[Close Price]]/Table2[[#This Row],[Current Month Low]])-1</f>
        <v>0.13046978322120628</v>
      </c>
      <c r="AH246" s="2">
        <f>(Table2[[#This Row],[Current Month High]]/Table2[[#This Row],[Close Price]])-1</f>
        <v>5.9511698880978514E-3</v>
      </c>
      <c r="AI246">
        <v>0.59511698880978503</v>
      </c>
      <c r="AJ246">
        <v>50.6513409961685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0.15</v>
      </c>
      <c r="AM246" t="s">
        <v>10189</v>
      </c>
      <c r="AN246">
        <v>10.61</v>
      </c>
      <c r="AO246" t="s">
        <v>10189</v>
      </c>
      <c r="AP246">
        <v>9.4393969540340003E-2</v>
      </c>
      <c r="AQ246">
        <f>(Table2[[#This Row],[Sharpe Ratio]]-AVERAGE(Table2[Sharpe Ratio]))/_xlfn.STDEV.P(Table2[Sharpe Ratio])</f>
        <v>0.47527376802682547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1.9290103054478247</v>
      </c>
      <c r="AS246">
        <f>_xlfn.RANK.AVG(Table2[[#This Row],[1Y Return vs Nifty Z-Score]],Table2[1Y Return vs Nifty Z-Score])</f>
        <v>386</v>
      </c>
      <c r="AT246">
        <f>_xlfn.RANK.AVG(Table2[[#This Row],[6M Return vs Nifty Z-Score]],Table2[6M Return vs Nifty Z-Score])</f>
        <v>218</v>
      </c>
      <c r="AU246">
        <f>_xlfn.RANK.AVG(Table2[[#This Row],[Sharpe Ratio Z-Score]],Table2[Sharpe Ratio Z-Score])</f>
        <v>222</v>
      </c>
      <c r="AV246">
        <f>(Table2[[#This Row],[Rank 1Y]]+Table2[[#This Row],[Rank 6M]]+Table2[[#This Row],[Rank Sharpe]])/3</f>
        <v>275.33333333333331</v>
      </c>
    </row>
    <row r="247" spans="1:48" x14ac:dyDescent="0.3">
      <c r="A247" t="s">
        <v>714</v>
      </c>
      <c r="B247" t="s">
        <v>715</v>
      </c>
      <c r="C247" t="s">
        <v>10148</v>
      </c>
      <c r="D247" t="s">
        <v>46</v>
      </c>
      <c r="E247">
        <v>22914.2864181</v>
      </c>
      <c r="F247">
        <v>891.3</v>
      </c>
      <c r="G247">
        <v>22.996069598655801</v>
      </c>
      <c r="H247">
        <f>(Table2[[#This Row],[1Y Return vs Nifty]]-AVERAGE(Table2[1Y Return vs Nifty]))/_xlfn.STDEV.P(Table2[1Y Return vs Nifty])</f>
        <v>-0.24988787788525479</v>
      </c>
      <c r="I247">
        <v>-10.840867176224201</v>
      </c>
      <c r="J247">
        <f>(Table2[[#This Row],[1M Return vs Nifty]]-AVERAGE(Table2[1M Return vs Nifty]))/_xlfn.STDEV.P(Table2[1M Return vs Nifty])</f>
        <v>-0.98004006574823643</v>
      </c>
      <c r="K247">
        <v>27.855417190393801</v>
      </c>
      <c r="L247">
        <f>(Table2[[#This Row],[6M Return vs Nifty]]-AVERAGE(Table2[6M Return vs Nifty]))/_xlfn.STDEV.P(Table2[6M Return vs Nifty])</f>
        <v>0.6815566321695401</v>
      </c>
      <c r="M247">
        <v>-1.5243884582674601</v>
      </c>
      <c r="N247">
        <f>(Table2[[#This Row],[1W Return vs Nifty]]-AVERAGE(Table2[1W Return vs Nifty]))/_xlfn.STDEV.P(Table2[1W Return vs Nifty])</f>
        <v>-2.256924899369691E-2</v>
      </c>
      <c r="O247">
        <v>878.38</v>
      </c>
      <c r="P247">
        <v>835.68360796925197</v>
      </c>
      <c r="Q247">
        <v>719.18605648783205</v>
      </c>
      <c r="R247">
        <v>54.781437591150599</v>
      </c>
      <c r="S247" s="2">
        <f>(Table2[[#This Row],[Close Price]]-Table2[[#This Row],[20D EMA]])/Table2[[#This Row],[20D EMA]]</f>
        <v>1.4708895922038251E-2</v>
      </c>
      <c r="T247" s="2">
        <f>(Table2[[#This Row],[Close Price]]-Table2[[#This Row],[50D EMA]])/Table2[[#This Row],[50D EMA]]</f>
        <v>6.6551971942944141E-2</v>
      </c>
      <c r="U247" s="2">
        <f>(Table2[[#This Row],[Close Price]]-Table2[[#This Row],[200D EMA]])/Table2[[#This Row],[200D EMA]]</f>
        <v>0.23931768693165689</v>
      </c>
      <c r="V247">
        <v>1.0943448979005099</v>
      </c>
      <c r="W247">
        <v>882.05</v>
      </c>
      <c r="X247">
        <v>899</v>
      </c>
      <c r="Y247">
        <v>869.6</v>
      </c>
      <c r="Z247">
        <v>940</v>
      </c>
      <c r="AA247">
        <v>855</v>
      </c>
      <c r="AB247">
        <v>968.8</v>
      </c>
      <c r="AC247" s="2">
        <f>(Table2[[#This Row],[Close Price]]/Table2[[#This Row],[Day Low]])-1</f>
        <v>1.0486933847287494E-2</v>
      </c>
      <c r="AD247" s="2">
        <f>(Table2[[#This Row],[Day High]]/Table2[[#This Row],[Close Price]])-1</f>
        <v>8.6390665320319471E-3</v>
      </c>
      <c r="AE247" s="2">
        <f>(Table2[[#This Row],[Close Price]]/Table2[[#This Row],[Current Week Low]])-1</f>
        <v>2.4954001839926354E-2</v>
      </c>
      <c r="AF247" s="2">
        <f>(Table2[[#This Row],[Current Week High]]/Table2[[#This Row],[Close Price]])-1</f>
        <v>5.4639290923370387E-2</v>
      </c>
      <c r="AG247" s="2">
        <f>(Table2[[#This Row],[Close Price]]/Table2[[#This Row],[Current Month Low]])-1</f>
        <v>4.2456140350877192E-2</v>
      </c>
      <c r="AH247" s="2">
        <f>(Table2[[#This Row],[Current Month High]]/Table2[[#This Row],[Close Price]])-1</f>
        <v>8.6951643666554501E-2</v>
      </c>
      <c r="AI247">
        <v>8.6951643666554492</v>
      </c>
      <c r="AJ247">
        <v>62.0398145623125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0.12</v>
      </c>
      <c r="AM247" t="s">
        <v>10189</v>
      </c>
      <c r="AN247">
        <v>0.83</v>
      </c>
      <c r="AO247" t="s">
        <v>10189</v>
      </c>
      <c r="AP247">
        <v>6.1379098436109003E-2</v>
      </c>
      <c r="AQ247">
        <f>(Table2[[#This Row],[Sharpe Ratio]]-AVERAGE(Table2[Sharpe Ratio]))/_xlfn.STDEV.P(Table2[Sharpe Ratio])</f>
        <v>9.7026948303969518E-2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-0.4739136121536785</v>
      </c>
      <c r="AS247">
        <f>_xlfn.RANK.AVG(Table2[[#This Row],[1Y Return vs Nifty Z-Score]],Table2[1Y Return vs Nifty Z-Score])</f>
        <v>371</v>
      </c>
      <c r="AT247">
        <f>_xlfn.RANK.AVG(Table2[[#This Row],[6M Return vs Nifty Z-Score]],Table2[6M Return vs Nifty Z-Score])</f>
        <v>151</v>
      </c>
      <c r="AU247">
        <f>_xlfn.RANK.AVG(Table2[[#This Row],[Sharpe Ratio Z-Score]],Table2[Sharpe Ratio Z-Score])</f>
        <v>308</v>
      </c>
      <c r="AV247">
        <f>(Table2[[#This Row],[Rank 1Y]]+Table2[[#This Row],[Rank 6M]]+Table2[[#This Row],[Rank Sharpe]])/3</f>
        <v>276.66666666666669</v>
      </c>
    </row>
    <row r="248" spans="1:48" x14ac:dyDescent="0.3">
      <c r="A248" t="s">
        <v>1105</v>
      </c>
      <c r="B248" t="s">
        <v>1106</v>
      </c>
      <c r="C248" t="s">
        <v>10158</v>
      </c>
      <c r="D248" t="s">
        <v>135</v>
      </c>
      <c r="E248">
        <v>11150.004922136901</v>
      </c>
      <c r="F248">
        <v>207.07</v>
      </c>
      <c r="G248">
        <v>150.147006206155</v>
      </c>
      <c r="H248">
        <f>(Table2[[#This Row],[1Y Return vs Nifty]]-AVERAGE(Table2[1Y Return vs Nifty]))/_xlfn.STDEV.P(Table2[1Y Return vs Nifty])</f>
        <v>1.3794519959328366</v>
      </c>
      <c r="I248">
        <v>-5.80597671765298</v>
      </c>
      <c r="J248">
        <f>(Table2[[#This Row],[1M Return vs Nifty]]-AVERAGE(Table2[1M Return vs Nifty]))/_xlfn.STDEV.P(Table2[1M Return vs Nifty])</f>
        <v>-0.50778525242156936</v>
      </c>
      <c r="K248">
        <v>-28.533201266704101</v>
      </c>
      <c r="L248">
        <f>(Table2[[#This Row],[6M Return vs Nifty]]-AVERAGE(Table2[6M Return vs Nifty]))/_xlfn.STDEV.P(Table2[6M Return vs Nifty])</f>
        <v>-1.1455232180118049</v>
      </c>
      <c r="M248">
        <v>-4.1747895654594496</v>
      </c>
      <c r="N248">
        <f>(Table2[[#This Row],[1W Return vs Nifty]]-AVERAGE(Table2[1W Return vs Nifty]))/_xlfn.STDEV.P(Table2[1W Return vs Nifty])</f>
        <v>-0.70864041488370966</v>
      </c>
      <c r="O248">
        <v>205.23</v>
      </c>
      <c r="P248">
        <v>205.79693783951399</v>
      </c>
      <c r="Q248">
        <v>197.21883626906401</v>
      </c>
      <c r="R248">
        <v>50.888700103124201</v>
      </c>
      <c r="S248" s="2">
        <f>(Table2[[#This Row],[Close Price]]-Table2[[#This Row],[20D EMA]])/Table2[[#This Row],[20D EMA]]</f>
        <v>8.9655508453929909E-3</v>
      </c>
      <c r="T248" s="2">
        <f>(Table2[[#This Row],[Close Price]]-Table2[[#This Row],[50D EMA]])/Table2[[#This Row],[50D EMA]]</f>
        <v>6.1860111906950456E-3</v>
      </c>
      <c r="U248" s="2">
        <f>(Table2[[#This Row],[Close Price]]-Table2[[#This Row],[200D EMA]])/Table2[[#This Row],[200D EMA]]</f>
        <v>4.9950420138855901E-2</v>
      </c>
      <c r="V248">
        <v>1.30171353544476</v>
      </c>
      <c r="W248">
        <v>202</v>
      </c>
      <c r="X248">
        <v>207.75</v>
      </c>
      <c r="Y248">
        <v>201.95</v>
      </c>
      <c r="Z248">
        <v>212.77</v>
      </c>
      <c r="AA248">
        <v>185.4</v>
      </c>
      <c r="AB248">
        <v>228.95</v>
      </c>
      <c r="AC248" s="2">
        <f>(Table2[[#This Row],[Close Price]]/Table2[[#This Row],[Day Low]])-1</f>
        <v>2.509900990099001E-2</v>
      </c>
      <c r="AD248" s="2">
        <f>(Table2[[#This Row],[Day High]]/Table2[[#This Row],[Close Price]])-1</f>
        <v>3.2839136523881152E-3</v>
      </c>
      <c r="AE248" s="2">
        <f>(Table2[[#This Row],[Close Price]]/Table2[[#This Row],[Current Week Low]])-1</f>
        <v>2.5352810101510359E-2</v>
      </c>
      <c r="AF248" s="2">
        <f>(Table2[[#This Row],[Current Week High]]/Table2[[#This Row],[Close Price]])-1</f>
        <v>2.7526923262664926E-2</v>
      </c>
      <c r="AG248" s="2">
        <f>(Table2[[#This Row],[Close Price]]/Table2[[#This Row],[Current Month Low]])-1</f>
        <v>0.11688241639697949</v>
      </c>
      <c r="AH248" s="2">
        <f>(Table2[[#This Row],[Current Month High]]/Table2[[#This Row],[Close Price]])-1</f>
        <v>0.10566475105036943</v>
      </c>
      <c r="AI248">
        <v>37.586323465494701</v>
      </c>
      <c r="AJ248">
        <v>183.65753424657501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-0.25</v>
      </c>
      <c r="AM248" t="s">
        <v>10190</v>
      </c>
      <c r="AN248">
        <v>1.94</v>
      </c>
      <c r="AO248" t="s">
        <v>10189</v>
      </c>
      <c r="AP248">
        <v>0.15238588343128401</v>
      </c>
      <c r="AQ248">
        <f>(Table2[[#This Row],[Sharpe Ratio]]-AVERAGE(Table2[Sharpe Ratio]))/_xlfn.STDEV.P(Table2[Sharpe Ratio])</f>
        <v>1.1396791182594419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61</v>
      </c>
      <c r="AT248">
        <f>_xlfn.RANK.AVG(Table2[[#This Row],[6M Return vs Nifty Z-Score]],Table2[6M Return vs Nifty Z-Score])</f>
        <v>672</v>
      </c>
      <c r="AU248">
        <f>_xlfn.RANK.AVG(Table2[[#This Row],[Sharpe Ratio Z-Score]],Table2[Sharpe Ratio Z-Score])</f>
        <v>98</v>
      </c>
      <c r="AV248">
        <f>(Table2[[#This Row],[Rank 1Y]]+Table2[[#This Row],[Rank 6M]]+Table2[[#This Row],[Rank Sharpe]])/3</f>
        <v>277</v>
      </c>
    </row>
    <row r="249" spans="1:48" x14ac:dyDescent="0.3">
      <c r="A249" t="s">
        <v>1010</v>
      </c>
      <c r="B249" t="s">
        <v>1011</v>
      </c>
      <c r="C249" t="s">
        <v>10145</v>
      </c>
      <c r="D249" t="s">
        <v>643</v>
      </c>
      <c r="E249">
        <v>13222.47381818</v>
      </c>
      <c r="F249">
        <v>771.8</v>
      </c>
      <c r="G249">
        <v>78.116213445978602</v>
      </c>
      <c r="H249">
        <f>(Table2[[#This Row],[1Y Return vs Nifty]]-AVERAGE(Table2[1Y Return vs Nifty]))/_xlfn.STDEV.P(Table2[1Y Return vs Nifty])</f>
        <v>0.45643368463900535</v>
      </c>
      <c r="I249">
        <v>-1.0552803182475501</v>
      </c>
      <c r="J249">
        <f>(Table2[[#This Row],[1M Return vs Nifty]]-AVERAGE(Table2[1M Return vs Nifty]))/_xlfn.STDEV.P(Table2[1M Return vs Nifty])</f>
        <v>-6.2186830820646841E-2</v>
      </c>
      <c r="K249">
        <v>27.834932760914299</v>
      </c>
      <c r="L249">
        <f>(Table2[[#This Row],[6M Return vs Nifty]]-AVERAGE(Table2[6M Return vs Nifty]))/_xlfn.STDEV.P(Table2[6M Return vs Nifty])</f>
        <v>0.68089290446404693</v>
      </c>
      <c r="M249">
        <v>-3.3046085648374</v>
      </c>
      <c r="N249">
        <f>(Table2[[#This Row],[1W Return vs Nifty]]-AVERAGE(Table2[1W Return vs Nifty]))/_xlfn.STDEV.P(Table2[1W Return vs Nifty])</f>
        <v>-0.48338919082856452</v>
      </c>
      <c r="O249">
        <v>743</v>
      </c>
      <c r="P249">
        <v>723.49988206185606</v>
      </c>
      <c r="Q249">
        <v>614.89689616991905</v>
      </c>
      <c r="R249">
        <v>68.770145062733306</v>
      </c>
      <c r="S249" s="2">
        <f>(Table2[[#This Row],[Close Price]]-Table2[[#This Row],[20D EMA]])/Table2[[#This Row],[20D EMA]]</f>
        <v>3.8761776581426585E-2</v>
      </c>
      <c r="T249" s="2">
        <f>(Table2[[#This Row],[Close Price]]-Table2[[#This Row],[50D EMA]])/Table2[[#This Row],[50D EMA]]</f>
        <v>6.6758985226779144E-2</v>
      </c>
      <c r="U249" s="2">
        <f>(Table2[[#This Row],[Close Price]]-Table2[[#This Row],[200D EMA]])/Table2[[#This Row],[200D EMA]]</f>
        <v>0.25516977692911091</v>
      </c>
      <c r="V249">
        <v>0.64612472197224702</v>
      </c>
      <c r="W249">
        <v>749.05</v>
      </c>
      <c r="X249">
        <v>779.6</v>
      </c>
      <c r="Y249">
        <v>738</v>
      </c>
      <c r="Z249">
        <v>783</v>
      </c>
      <c r="AA249">
        <v>705.2</v>
      </c>
      <c r="AB249">
        <v>791.4</v>
      </c>
      <c r="AC249" s="2">
        <f>(Table2[[#This Row],[Close Price]]/Table2[[#This Row],[Day Low]])-1</f>
        <v>3.0371804285428183E-2</v>
      </c>
      <c r="AD249" s="2">
        <f>(Table2[[#This Row],[Day High]]/Table2[[#This Row],[Close Price]])-1</f>
        <v>1.0106245141228376E-2</v>
      </c>
      <c r="AE249" s="2">
        <f>(Table2[[#This Row],[Close Price]]/Table2[[#This Row],[Current Week Low]])-1</f>
        <v>4.5799457994579962E-2</v>
      </c>
      <c r="AF249" s="2">
        <f>(Table2[[#This Row],[Current Week High]]/Table2[[#This Row],[Close Price]])-1</f>
        <v>1.4511531484840745E-2</v>
      </c>
      <c r="AG249" s="2">
        <f>(Table2[[#This Row],[Close Price]]/Table2[[#This Row],[Current Month Low]])-1</f>
        <v>9.4441293250141722E-2</v>
      </c>
      <c r="AH249" s="2">
        <f>(Table2[[#This Row],[Current Month High]]/Table2[[#This Row],[Close Price]])-1</f>
        <v>2.5395180098471082E-2</v>
      </c>
      <c r="AI249">
        <v>6.5042757190982101</v>
      </c>
      <c r="AJ249">
        <v>109.64280863778301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</v>
      </c>
      <c r="AM249" t="s">
        <v>10191</v>
      </c>
      <c r="AN249">
        <v>5.1100000000000003</v>
      </c>
      <c r="AO249" t="s">
        <v>10189</v>
      </c>
      <c r="AQ249">
        <f>(Table2[[#This Row],[Sharpe Ratio]]-AVERAGE(Table2[Sharpe Ratio]))/_xlfn.STDEV.P(Table2[Sharpe Ratio])</f>
        <v>-0.60618490757812304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-1.443434012428213E-2</v>
      </c>
      <c r="AS249">
        <f>_xlfn.RANK.AVG(Table2[[#This Row],[1Y Return vs Nifty Z-Score]],Table2[1Y Return vs Nifty Z-Score])</f>
        <v>164</v>
      </c>
      <c r="AT249">
        <f>_xlfn.RANK.AVG(Table2[[#This Row],[6M Return vs Nifty Z-Score]],Table2[6M Return vs Nifty Z-Score])</f>
        <v>152</v>
      </c>
      <c r="AU249">
        <f>_xlfn.RANK.AVG(Table2[[#This Row],[Sharpe Ratio Z-Score]],Table2[Sharpe Ratio Z-Score])</f>
        <v>518.5</v>
      </c>
      <c r="AV249">
        <f>(Table2[[#This Row],[Rank 1Y]]+Table2[[#This Row],[Rank 6M]]+Table2[[#This Row],[Rank Sharpe]])/3</f>
        <v>278.16666666666669</v>
      </c>
    </row>
    <row r="250" spans="1:48" x14ac:dyDescent="0.3">
      <c r="A250" t="s">
        <v>697</v>
      </c>
      <c r="B250" t="s">
        <v>698</v>
      </c>
      <c r="C250" t="s">
        <v>10145</v>
      </c>
      <c r="D250" t="s">
        <v>595</v>
      </c>
      <c r="E250">
        <v>24368.877499999999</v>
      </c>
      <c r="F250">
        <v>2331.9499999999998</v>
      </c>
      <c r="G250">
        <v>67.920041735598701</v>
      </c>
      <c r="H250">
        <f>(Table2[[#This Row],[1Y Return vs Nifty]]-AVERAGE(Table2[1Y Return vs Nifty]))/_xlfn.STDEV.P(Table2[1Y Return vs Nifty])</f>
        <v>0.32577771330864425</v>
      </c>
      <c r="I250">
        <v>7.4375788703256598</v>
      </c>
      <c r="J250">
        <f>(Table2[[#This Row],[1M Return vs Nifty]]-AVERAGE(Table2[1M Return vs Nifty]))/_xlfn.STDEV.P(Table2[1M Return vs Nifty])</f>
        <v>0.73441314761214627</v>
      </c>
      <c r="K250">
        <v>12.527691834201899</v>
      </c>
      <c r="L250">
        <f>(Table2[[#This Row],[6M Return vs Nifty]]-AVERAGE(Table2[6M Return vs Nifty]))/_xlfn.STDEV.P(Table2[6M Return vs Nifty])</f>
        <v>0.18491424379964416</v>
      </c>
      <c r="M250">
        <v>1.2575687780131899</v>
      </c>
      <c r="N250">
        <f>(Table2[[#This Row],[1W Return vs Nifty]]-AVERAGE(Table2[1W Return vs Nifty]))/_xlfn.STDEV.P(Table2[1W Return vs Nifty])</f>
        <v>0.69755595747867061</v>
      </c>
      <c r="O250">
        <v>2287</v>
      </c>
      <c r="P250">
        <v>2176.3704342886799</v>
      </c>
      <c r="Q250">
        <v>1875.52816252612</v>
      </c>
      <c r="R250">
        <v>52.412904396508601</v>
      </c>
      <c r="S250" s="2">
        <f>(Table2[[#This Row],[Close Price]]-Table2[[#This Row],[20D EMA]])/Table2[[#This Row],[20D EMA]]</f>
        <v>1.965456930476599E-2</v>
      </c>
      <c r="T250" s="2">
        <f>(Table2[[#This Row],[Close Price]]-Table2[[#This Row],[50D EMA]])/Table2[[#This Row],[50D EMA]]</f>
        <v>7.1485792703377349E-2</v>
      </c>
      <c r="U250" s="2">
        <f>(Table2[[#This Row],[Close Price]]-Table2[[#This Row],[200D EMA]])/Table2[[#This Row],[200D EMA]]</f>
        <v>0.24335642972117905</v>
      </c>
      <c r="V250">
        <v>0.83003344853768402</v>
      </c>
      <c r="W250">
        <v>2292.4499999999998</v>
      </c>
      <c r="X250">
        <v>2328.1999999999998</v>
      </c>
      <c r="Y250">
        <v>2315</v>
      </c>
      <c r="Z250">
        <v>2474.6999999999998</v>
      </c>
      <c r="AA250">
        <v>2260</v>
      </c>
      <c r="AB250">
        <v>2538.65</v>
      </c>
      <c r="AC250" s="2">
        <f>(Table2[[#This Row],[Close Price]]/Table2[[#This Row],[Day Low]])-1</f>
        <v>1.723047394708721E-2</v>
      </c>
      <c r="AD250" s="2">
        <f>(Table2[[#This Row],[Day High]]/Table2[[#This Row],[Close Price]])-1</f>
        <v>-1.6080962284783507E-3</v>
      </c>
      <c r="AE250" s="2">
        <f>(Table2[[#This Row],[Close Price]]/Table2[[#This Row],[Current Week Low]])-1</f>
        <v>7.3218142548594489E-3</v>
      </c>
      <c r="AF250" s="2">
        <f>(Table2[[#This Row],[Current Week High]]/Table2[[#This Row],[Close Price]])-1</f>
        <v>6.1214863097407646E-2</v>
      </c>
      <c r="AG250" s="2">
        <f>(Table2[[#This Row],[Close Price]]/Table2[[#This Row],[Current Month Low]])-1</f>
        <v>3.183628318584053E-2</v>
      </c>
      <c r="AH250" s="2">
        <f>(Table2[[#This Row],[Current Month High]]/Table2[[#This Row],[Close Price]])-1</f>
        <v>8.8638264113724663E-2</v>
      </c>
      <c r="AI250">
        <v>8.8638264113724592</v>
      </c>
      <c r="AJ250">
        <v>110.58834153609899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0.01</v>
      </c>
      <c r="AM250" t="s">
        <v>10189</v>
      </c>
      <c r="AN250">
        <v>-4.3499999999999996</v>
      </c>
      <c r="AO250" t="s">
        <v>10190</v>
      </c>
      <c r="AP250">
        <v>4.0673435165017001E-2</v>
      </c>
      <c r="AQ250">
        <f>(Table2[[#This Row],[Sharpe Ratio]]-AVERAGE(Table2[Sharpe Ratio]))/_xlfn.STDEV.P(Table2[Sharpe Ratio])</f>
        <v>-0.14019497686475271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1.8024660853343524</v>
      </c>
      <c r="AS250">
        <f>_xlfn.RANK.AVG(Table2[[#This Row],[1Y Return vs Nifty Z-Score]],Table2[1Y Return vs Nifty Z-Score])</f>
        <v>192</v>
      </c>
      <c r="AT250">
        <f>_xlfn.RANK.AVG(Table2[[#This Row],[6M Return vs Nifty Z-Score]],Table2[6M Return vs Nifty Z-Score])</f>
        <v>266</v>
      </c>
      <c r="AU250">
        <f>_xlfn.RANK.AVG(Table2[[#This Row],[Sharpe Ratio Z-Score]],Table2[Sharpe Ratio Z-Score])</f>
        <v>377</v>
      </c>
      <c r="AV250">
        <f>(Table2[[#This Row],[Rank 1Y]]+Table2[[#This Row],[Rank 6M]]+Table2[[#This Row],[Rank Sharpe]])/3</f>
        <v>278.33333333333331</v>
      </c>
    </row>
    <row r="251" spans="1:48" x14ac:dyDescent="0.3">
      <c r="A251" t="s">
        <v>1126</v>
      </c>
      <c r="B251" t="s">
        <v>1127</v>
      </c>
      <c r="C251" t="s">
        <v>10153</v>
      </c>
      <c r="D251" t="s">
        <v>77</v>
      </c>
      <c r="E251">
        <v>10683.706004475</v>
      </c>
      <c r="F251">
        <v>344.75</v>
      </c>
      <c r="G251">
        <v>38.509836410021101</v>
      </c>
      <c r="H251">
        <f>(Table2[[#This Row],[1Y Return vs Nifty]]-AVERAGE(Table2[1Y Return vs Nifty]))/_xlfn.STDEV.P(Table2[1Y Return vs Nifty])</f>
        <v>-5.1091081469187984E-2</v>
      </c>
      <c r="I251">
        <v>39.959805654068298</v>
      </c>
      <c r="J251">
        <f>(Table2[[#This Row],[1M Return vs Nifty]]-AVERAGE(Table2[1M Return vs Nifty]))/_xlfn.STDEV.P(Table2[1M Return vs Nifty])</f>
        <v>3.7848823216887477</v>
      </c>
      <c r="K251">
        <v>23.037279842350198</v>
      </c>
      <c r="L251">
        <f>(Table2[[#This Row],[6M Return vs Nifty]]-AVERAGE(Table2[6M Return vs Nifty]))/_xlfn.STDEV.P(Table2[6M Return vs Nifty])</f>
        <v>0.52544141060733218</v>
      </c>
      <c r="M251">
        <v>5.3646396624711103</v>
      </c>
      <c r="N251">
        <f>(Table2[[#This Row],[1W Return vs Nifty]]-AVERAGE(Table2[1W Return vs Nifty]))/_xlfn.STDEV.P(Table2[1W Return vs Nifty])</f>
        <v>1.7606942509418342</v>
      </c>
      <c r="O251">
        <v>284.83</v>
      </c>
      <c r="P251">
        <v>255.29423246716101</v>
      </c>
      <c r="Q251">
        <v>234.61621135136201</v>
      </c>
      <c r="R251">
        <v>85.395648463368801</v>
      </c>
      <c r="S251" s="2">
        <f>(Table2[[#This Row],[Close Price]]-Table2[[#This Row],[20D EMA]])/Table2[[#This Row],[20D EMA]]</f>
        <v>0.21037109855001235</v>
      </c>
      <c r="T251" s="2">
        <f>(Table2[[#This Row],[Close Price]]-Table2[[#This Row],[50D EMA]])/Table2[[#This Row],[50D EMA]]</f>
        <v>0.35040261845455462</v>
      </c>
      <c r="U251" s="2">
        <f>(Table2[[#This Row],[Close Price]]-Table2[[#This Row],[200D EMA]])/Table2[[#This Row],[200D EMA]]</f>
        <v>0.46942105157303587</v>
      </c>
      <c r="V251">
        <v>1.4018031943337601</v>
      </c>
      <c r="W251">
        <v>337.05</v>
      </c>
      <c r="X251">
        <v>345.95</v>
      </c>
      <c r="Y251">
        <v>296</v>
      </c>
      <c r="Z251">
        <v>354.35</v>
      </c>
      <c r="AA251">
        <v>272.5</v>
      </c>
      <c r="AB251">
        <v>354.35</v>
      </c>
      <c r="AC251" s="2">
        <f>(Table2[[#This Row],[Close Price]]/Table2[[#This Row],[Day Low]])-1</f>
        <v>2.2845275181723856E-2</v>
      </c>
      <c r="AD251" s="2">
        <f>(Table2[[#This Row],[Day High]]/Table2[[#This Row],[Close Price]])-1</f>
        <v>3.4807831762146968E-3</v>
      </c>
      <c r="AE251" s="2">
        <f>(Table2[[#This Row],[Close Price]]/Table2[[#This Row],[Current Week Low]])-1</f>
        <v>0.16469594594594605</v>
      </c>
      <c r="AF251" s="2">
        <f>(Table2[[#This Row],[Current Week High]]/Table2[[#This Row],[Close Price]])-1</f>
        <v>2.7846265409717352E-2</v>
      </c>
      <c r="AG251" s="2">
        <f>(Table2[[#This Row],[Close Price]]/Table2[[#This Row],[Current Month Low]])-1</f>
        <v>0.26513761467889907</v>
      </c>
      <c r="AH251" s="2">
        <f>(Table2[[#This Row],[Current Month High]]/Table2[[#This Row],[Close Price]])-1</f>
        <v>2.7846265409717352E-2</v>
      </c>
      <c r="AI251">
        <v>2.7846265409717299</v>
      </c>
      <c r="AJ251">
        <v>99.797160243407703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0.4</v>
      </c>
      <c r="AM251" t="s">
        <v>10189</v>
      </c>
      <c r="AN251">
        <v>21.82</v>
      </c>
      <c r="AO251" t="s">
        <v>10189</v>
      </c>
      <c r="AP251">
        <v>4.6545543090813997E-2</v>
      </c>
      <c r="AQ251">
        <f>(Table2[[#This Row],[Sharpe Ratio]]-AVERAGE(Table2[Sharpe Ratio]))/_xlfn.STDEV.P(Table2[Sharpe Ratio])</f>
        <v>-7.291904714841814E-2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5.947007854620308</v>
      </c>
      <c r="AS251">
        <f>_xlfn.RANK.AVG(Table2[[#This Row],[1Y Return vs Nifty Z-Score]],Table2[1Y Return vs Nifty Z-Score])</f>
        <v>301</v>
      </c>
      <c r="AT251">
        <f>_xlfn.RANK.AVG(Table2[[#This Row],[6M Return vs Nifty Z-Score]],Table2[6M Return vs Nifty Z-Score])</f>
        <v>180</v>
      </c>
      <c r="AU251">
        <f>_xlfn.RANK.AVG(Table2[[#This Row],[Sharpe Ratio Z-Score]],Table2[Sharpe Ratio Z-Score])</f>
        <v>357</v>
      </c>
      <c r="AV251">
        <f>(Table2[[#This Row],[Rank 1Y]]+Table2[[#This Row],[Rank 6M]]+Table2[[#This Row],[Rank Sharpe]])/3</f>
        <v>279.33333333333331</v>
      </c>
    </row>
    <row r="252" spans="1:48" x14ac:dyDescent="0.3">
      <c r="A252" t="s">
        <v>141</v>
      </c>
      <c r="B252" t="s">
        <v>142</v>
      </c>
      <c r="C252" t="s">
        <v>10153</v>
      </c>
      <c r="D252" t="s">
        <v>77</v>
      </c>
      <c r="E252">
        <v>191896.31935919999</v>
      </c>
      <c r="F252">
        <v>2791.8</v>
      </c>
      <c r="G252">
        <v>32.326762541297803</v>
      </c>
      <c r="H252">
        <f>(Table2[[#This Row],[1Y Return vs Nifty]]-AVERAGE(Table2[1Y Return vs Nifty]))/_xlfn.STDEV.P(Table2[1Y Return vs Nifty])</f>
        <v>-0.13032234052134808</v>
      </c>
      <c r="I252">
        <v>8.9602142342522502</v>
      </c>
      <c r="J252">
        <f>(Table2[[#This Row],[1M Return vs Nifty]]-AVERAGE(Table2[1M Return vs Nifty]))/_xlfn.STDEV.P(Table2[1M Return vs Nifty])</f>
        <v>0.87723092795364543</v>
      </c>
      <c r="K252">
        <v>20.387635447708899</v>
      </c>
      <c r="L252">
        <f>(Table2[[#This Row],[6M Return vs Nifty]]-AVERAGE(Table2[6M Return vs Nifty]))/_xlfn.STDEV.P(Table2[6M Return vs Nifty])</f>
        <v>0.43958876842425892</v>
      </c>
      <c r="M252">
        <v>-1.6748285426655101</v>
      </c>
      <c r="N252">
        <f>(Table2[[#This Row],[1W Return vs Nifty]]-AVERAGE(Table2[1W Return vs Nifty]))/_xlfn.STDEV.P(Table2[1W Return vs Nifty])</f>
        <v>-6.1511507136998225E-2</v>
      </c>
      <c r="O252">
        <v>2704.88</v>
      </c>
      <c r="P252">
        <v>2560.89054868625</v>
      </c>
      <c r="Q252">
        <v>2253.0363881366002</v>
      </c>
      <c r="R252">
        <v>62.427818428390999</v>
      </c>
      <c r="S252" s="2">
        <f>(Table2[[#This Row],[Close Price]]-Table2[[#This Row],[20D EMA]])/Table2[[#This Row],[20D EMA]]</f>
        <v>3.2134512436780956E-2</v>
      </c>
      <c r="T252" s="2">
        <f>(Table2[[#This Row],[Close Price]]-Table2[[#This Row],[50D EMA]])/Table2[[#This Row],[50D EMA]]</f>
        <v>9.0167637750940943E-2</v>
      </c>
      <c r="U252" s="2">
        <f>(Table2[[#This Row],[Close Price]]-Table2[[#This Row],[200D EMA]])/Table2[[#This Row],[200D EMA]]</f>
        <v>0.2391277898130135</v>
      </c>
      <c r="V252">
        <v>0.92552880591977305</v>
      </c>
      <c r="W252">
        <v>2756</v>
      </c>
      <c r="X252">
        <v>2789.95</v>
      </c>
      <c r="Y252">
        <v>2777</v>
      </c>
      <c r="Z252">
        <v>2852.95</v>
      </c>
      <c r="AA252">
        <v>2662.05</v>
      </c>
      <c r="AB252">
        <v>2852.95</v>
      </c>
      <c r="AC252" s="2">
        <f>(Table2[[#This Row],[Close Price]]/Table2[[#This Row],[Day Low]])-1</f>
        <v>1.2989840348331061E-2</v>
      </c>
      <c r="AD252" s="2">
        <f>(Table2[[#This Row],[Day High]]/Table2[[#This Row],[Close Price]])-1</f>
        <v>-6.6265491797423692E-4</v>
      </c>
      <c r="AE252" s="2">
        <f>(Table2[[#This Row],[Close Price]]/Table2[[#This Row],[Current Week Low]])-1</f>
        <v>5.3294922578321913E-3</v>
      </c>
      <c r="AF252" s="2">
        <f>(Table2[[#This Row],[Current Week High]]/Table2[[#This Row],[Close Price]])-1</f>
        <v>2.1903431477899415E-2</v>
      </c>
      <c r="AG252" s="2">
        <f>(Table2[[#This Row],[Close Price]]/Table2[[#This Row],[Current Month Low]])-1</f>
        <v>4.8740632219530067E-2</v>
      </c>
      <c r="AH252" s="2">
        <f>(Table2[[#This Row],[Current Month High]]/Table2[[#This Row],[Close Price]])-1</f>
        <v>2.1903431477899415E-2</v>
      </c>
      <c r="AI252">
        <v>2.1903431477899402</v>
      </c>
      <c r="AJ252">
        <v>59.432370304136697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0.08</v>
      </c>
      <c r="AM252" t="s">
        <v>10189</v>
      </c>
      <c r="AN252">
        <v>2.4</v>
      </c>
      <c r="AO252" t="s">
        <v>10189</v>
      </c>
      <c r="AP252">
        <v>5.9170674389370001E-2</v>
      </c>
      <c r="AQ252">
        <f>(Table2[[#This Row],[Sharpe Ratio]]-AVERAGE(Table2[Sharpe Ratio]))/_xlfn.STDEV.P(Table2[Sharpe Ratio])</f>
        <v>7.1725338927961499E-2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1.1967111876475196</v>
      </c>
      <c r="AS252">
        <f>_xlfn.RANK.AVG(Table2[[#This Row],[1Y Return vs Nifty Z-Score]],Table2[1Y Return vs Nifty Z-Score])</f>
        <v>330</v>
      </c>
      <c r="AT252">
        <f>_xlfn.RANK.AVG(Table2[[#This Row],[6M Return vs Nifty Z-Score]],Table2[6M Return vs Nifty Z-Score])</f>
        <v>198</v>
      </c>
      <c r="AU252">
        <f>_xlfn.RANK.AVG(Table2[[#This Row],[Sharpe Ratio Z-Score]],Table2[Sharpe Ratio Z-Score])</f>
        <v>314</v>
      </c>
      <c r="AV252">
        <f>(Table2[[#This Row],[Rank 1Y]]+Table2[[#This Row],[Rank 6M]]+Table2[[#This Row],[Rank Sharpe]])/3</f>
        <v>280.66666666666669</v>
      </c>
    </row>
    <row r="253" spans="1:48" x14ac:dyDescent="0.3">
      <c r="A253" t="s">
        <v>123</v>
      </c>
      <c r="B253" t="s">
        <v>124</v>
      </c>
      <c r="C253" t="s">
        <v>10143</v>
      </c>
      <c r="D253" t="s">
        <v>18</v>
      </c>
      <c r="E253">
        <v>239510.324214063</v>
      </c>
      <c r="F253">
        <v>169.61</v>
      </c>
      <c r="G253">
        <v>48.202044843163797</v>
      </c>
      <c r="H253">
        <f>(Table2[[#This Row],[1Y Return vs Nifty]]-AVERAGE(Table2[1Y Return vs Nifty]))/_xlfn.STDEV.P(Table2[1Y Return vs Nifty])</f>
        <v>7.3106994351702009E-2</v>
      </c>
      <c r="I253">
        <v>-5.2292725709851497</v>
      </c>
      <c r="J253">
        <f>(Table2[[#This Row],[1M Return vs Nifty]]-AVERAGE(Table2[1M Return vs Nifty]))/_xlfn.STDEV.P(Table2[1M Return vs Nifty])</f>
        <v>-0.4536924550965174</v>
      </c>
      <c r="K253">
        <v>1.8214776479874799</v>
      </c>
      <c r="L253">
        <f>(Table2[[#This Row],[6M Return vs Nifty]]-AVERAGE(Table2[6M Return vs Nifty]))/_xlfn.STDEV.P(Table2[6M Return vs Nifty])</f>
        <v>-0.16198392016655927</v>
      </c>
      <c r="M253">
        <v>-3.21487592389271</v>
      </c>
      <c r="N253">
        <f>(Table2[[#This Row],[1W Return vs Nifty]]-AVERAGE(Table2[1W Return vs Nifty]))/_xlfn.STDEV.P(Table2[1W Return vs Nifty])</f>
        <v>-0.46016139431721415</v>
      </c>
      <c r="O253">
        <v>169.08</v>
      </c>
      <c r="P253">
        <v>167.55056968728101</v>
      </c>
      <c r="Q253">
        <v>148.126173402842</v>
      </c>
      <c r="R253">
        <v>50.059871671047198</v>
      </c>
      <c r="S253" s="2">
        <f>(Table2[[#This Row],[Close Price]]-Table2[[#This Row],[20D EMA]])/Table2[[#This Row],[20D EMA]]</f>
        <v>3.1346108351076479E-3</v>
      </c>
      <c r="T253" s="2">
        <f>(Table2[[#This Row],[Close Price]]-Table2[[#This Row],[50D EMA]])/Table2[[#This Row],[50D EMA]]</f>
        <v>1.2291395466829832E-2</v>
      </c>
      <c r="U253" s="2">
        <f>(Table2[[#This Row],[Close Price]]-Table2[[#This Row],[200D EMA]])/Table2[[#This Row],[200D EMA]]</f>
        <v>0.14503734285183267</v>
      </c>
      <c r="V253">
        <v>1.21793495063206</v>
      </c>
      <c r="W253">
        <v>167.09</v>
      </c>
      <c r="X253">
        <v>170.9</v>
      </c>
      <c r="Y253">
        <v>166.4</v>
      </c>
      <c r="Z253">
        <v>172.3</v>
      </c>
      <c r="AA253">
        <v>165.62</v>
      </c>
      <c r="AB253">
        <v>175.8</v>
      </c>
      <c r="AC253" s="2">
        <f>(Table2[[#This Row],[Close Price]]/Table2[[#This Row],[Day Low]])-1</f>
        <v>1.5081692501047295E-2</v>
      </c>
      <c r="AD253" s="2">
        <f>(Table2[[#This Row],[Day High]]/Table2[[#This Row],[Close Price]])-1</f>
        <v>7.6056836271445327E-3</v>
      </c>
      <c r="AE253" s="2">
        <f>(Table2[[#This Row],[Close Price]]/Table2[[#This Row],[Current Week Low]])-1</f>
        <v>1.929086538461533E-2</v>
      </c>
      <c r="AF253" s="2">
        <f>(Table2[[#This Row],[Current Week High]]/Table2[[#This Row],[Close Price]])-1</f>
        <v>1.5859913920169832E-2</v>
      </c>
      <c r="AG253" s="2">
        <f>(Table2[[#This Row],[Close Price]]/Table2[[#This Row],[Current Month Low]])-1</f>
        <v>2.4091293322062501E-2</v>
      </c>
      <c r="AH253" s="2">
        <f>(Table2[[#This Row],[Current Month High]]/Table2[[#This Row],[Close Price]])-1</f>
        <v>3.6495489652732749E-2</v>
      </c>
      <c r="AI253">
        <v>16.030894404811001</v>
      </c>
      <c r="AJ253">
        <v>98.374269005847907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-0.1</v>
      </c>
      <c r="AM253" t="s">
        <v>10190</v>
      </c>
      <c r="AN253">
        <v>1.1599999999999999</v>
      </c>
      <c r="AO253" t="s">
        <v>10189</v>
      </c>
      <c r="AP253">
        <v>0.10140101176828401</v>
      </c>
      <c r="AQ253">
        <f>(Table2[[#This Row],[Sharpe Ratio]]-AVERAGE(Table2[Sharpe Ratio]))/_xlfn.STDEV.P(Table2[Sharpe Ratio])</f>
        <v>0.55555248333714857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-0.44717829189144026</v>
      </c>
      <c r="AS253">
        <f>_xlfn.RANK.AVG(Table2[[#This Row],[1Y Return vs Nifty Z-Score]],Table2[1Y Return vs Nifty Z-Score])</f>
        <v>263</v>
      </c>
      <c r="AT253">
        <f>_xlfn.RANK.AVG(Table2[[#This Row],[6M Return vs Nifty Z-Score]],Table2[6M Return vs Nifty Z-Score])</f>
        <v>378</v>
      </c>
      <c r="AU253">
        <f>_xlfn.RANK.AVG(Table2[[#This Row],[Sharpe Ratio Z-Score]],Table2[Sharpe Ratio Z-Score])</f>
        <v>204</v>
      </c>
      <c r="AV253">
        <f>(Table2[[#This Row],[Rank 1Y]]+Table2[[#This Row],[Rank 6M]]+Table2[[#This Row],[Rank Sharpe]])/3</f>
        <v>281.66666666666669</v>
      </c>
    </row>
    <row r="254" spans="1:48" x14ac:dyDescent="0.3">
      <c r="A254" t="s">
        <v>240</v>
      </c>
      <c r="B254" t="s">
        <v>241</v>
      </c>
      <c r="C254" t="s">
        <v>10149</v>
      </c>
      <c r="D254" t="s">
        <v>114</v>
      </c>
      <c r="E254">
        <v>110006.0953442</v>
      </c>
      <c r="F254">
        <v>5502.2</v>
      </c>
      <c r="G254">
        <v>50.977590028760403</v>
      </c>
      <c r="H254">
        <f>(Table2[[#This Row],[1Y Return vs Nifty]]-AVERAGE(Table2[1Y Return vs Nifty]))/_xlfn.STDEV.P(Table2[1Y Return vs Nifty])</f>
        <v>0.10867343659063133</v>
      </c>
      <c r="I254">
        <v>-9.8326479306172807</v>
      </c>
      <c r="J254">
        <f>(Table2[[#This Row],[1M Return vs Nifty]]-AVERAGE(Table2[1M Return vs Nifty]))/_xlfn.STDEV.P(Table2[1M Return vs Nifty])</f>
        <v>-0.88547268726319084</v>
      </c>
      <c r="K254">
        <v>9.6650705940148391</v>
      </c>
      <c r="L254">
        <f>(Table2[[#This Row],[6M Return vs Nifty]]-AVERAGE(Table2[6M Return vs Nifty]))/_xlfn.STDEV.P(Table2[6M Return vs Nifty])</f>
        <v>9.216081713737849E-2</v>
      </c>
      <c r="M254">
        <v>-1.30643869247088</v>
      </c>
      <c r="N254">
        <f>(Table2[[#This Row],[1W Return vs Nifty]]-AVERAGE(Table2[1W Return vs Nifty]))/_xlfn.STDEV.P(Table2[1W Return vs Nifty])</f>
        <v>3.3848268158616655E-2</v>
      </c>
      <c r="O254">
        <v>5534.23</v>
      </c>
      <c r="P254">
        <v>5346.1747024584702</v>
      </c>
      <c r="Q254">
        <v>4511.4730893217002</v>
      </c>
      <c r="R254">
        <v>42.715584481314899</v>
      </c>
      <c r="S254" s="2">
        <f>(Table2[[#This Row],[Close Price]]-Table2[[#This Row],[20D EMA]])/Table2[[#This Row],[20D EMA]]</f>
        <v>-5.787616344098411E-3</v>
      </c>
      <c r="T254" s="2">
        <f>(Table2[[#This Row],[Close Price]]-Table2[[#This Row],[50D EMA]])/Table2[[#This Row],[50D EMA]]</f>
        <v>2.9184474175484854E-2</v>
      </c>
      <c r="U254" s="2">
        <f>(Table2[[#This Row],[Close Price]]-Table2[[#This Row],[200D EMA]])/Table2[[#This Row],[200D EMA]]</f>
        <v>0.2196016447539656</v>
      </c>
      <c r="V254">
        <v>0.62375046405915902</v>
      </c>
      <c r="W254">
        <v>5435.15</v>
      </c>
      <c r="X254">
        <v>5527.75</v>
      </c>
      <c r="Y254">
        <v>5417.1</v>
      </c>
      <c r="Z254">
        <v>5659</v>
      </c>
      <c r="AA254">
        <v>5382.6</v>
      </c>
      <c r="AB254">
        <v>5728.3</v>
      </c>
      <c r="AC254" s="2">
        <f>(Table2[[#This Row],[Close Price]]/Table2[[#This Row],[Day Low]])-1</f>
        <v>1.2336366061654225E-2</v>
      </c>
      <c r="AD254" s="2">
        <f>(Table2[[#This Row],[Day High]]/Table2[[#This Row],[Close Price]])-1</f>
        <v>4.6435971066118853E-3</v>
      </c>
      <c r="AE254" s="2">
        <f>(Table2[[#This Row],[Close Price]]/Table2[[#This Row],[Current Week Low]])-1</f>
        <v>1.5709512469771481E-2</v>
      </c>
      <c r="AF254" s="2">
        <f>(Table2[[#This Row],[Current Week High]]/Table2[[#This Row],[Close Price]])-1</f>
        <v>2.8497691832358063E-2</v>
      </c>
      <c r="AG254" s="2">
        <f>(Table2[[#This Row],[Close Price]]/Table2[[#This Row],[Current Month Low]])-1</f>
        <v>2.2219745104596234E-2</v>
      </c>
      <c r="AH254" s="2">
        <f>(Table2[[#This Row],[Current Month High]]/Table2[[#This Row],[Close Price]])-1</f>
        <v>4.1092653847552008E-2</v>
      </c>
      <c r="AI254">
        <v>7.1307840500163699</v>
      </c>
      <c r="AJ254">
        <v>90.387543252595094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7.0000000000000007E-2</v>
      </c>
      <c r="AM254" t="s">
        <v>10189</v>
      </c>
      <c r="AN254">
        <v>-1.8</v>
      </c>
      <c r="AO254" t="s">
        <v>10190</v>
      </c>
      <c r="AP254">
        <v>6.1747708060091E-2</v>
      </c>
      <c r="AQ254">
        <f>(Table2[[#This Row],[Sharpe Ratio]]-AVERAGE(Table2[Sharpe Ratio]))/_xlfn.STDEV.P(Table2[Sharpe Ratio])</f>
        <v>0.10125005787026918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-0.54954010750629523</v>
      </c>
      <c r="AS254">
        <f>_xlfn.RANK.AVG(Table2[[#This Row],[1Y Return vs Nifty Z-Score]],Table2[1Y Return vs Nifty Z-Score])</f>
        <v>249</v>
      </c>
      <c r="AT254">
        <f>_xlfn.RANK.AVG(Table2[[#This Row],[6M Return vs Nifty Z-Score]],Table2[6M Return vs Nifty Z-Score])</f>
        <v>292</v>
      </c>
      <c r="AU254">
        <f>_xlfn.RANK.AVG(Table2[[#This Row],[Sharpe Ratio Z-Score]],Table2[Sharpe Ratio Z-Score])</f>
        <v>306</v>
      </c>
      <c r="AV254">
        <f>(Table2[[#This Row],[Rank 1Y]]+Table2[[#This Row],[Rank 6M]]+Table2[[#This Row],[Rank Sharpe]])/3</f>
        <v>282.33333333333331</v>
      </c>
    </row>
    <row r="255" spans="1:48" x14ac:dyDescent="0.3">
      <c r="A255" t="s">
        <v>896</v>
      </c>
      <c r="B255" t="s">
        <v>897</v>
      </c>
      <c r="C255" t="s">
        <v>10155</v>
      </c>
      <c r="D255" t="s">
        <v>312</v>
      </c>
      <c r="E255">
        <v>16801.354376485</v>
      </c>
      <c r="F255">
        <v>770.35</v>
      </c>
      <c r="G255">
        <v>39.484516908976403</v>
      </c>
      <c r="H255">
        <f>(Table2[[#This Row],[1Y Return vs Nifty]]-AVERAGE(Table2[1Y Return vs Nifty]))/_xlfn.STDEV.P(Table2[1Y Return vs Nifty])</f>
        <v>-3.8601312667224455E-2</v>
      </c>
      <c r="I255">
        <v>-11.8075191339121</v>
      </c>
      <c r="J255">
        <f>(Table2[[#This Row],[1M Return vs Nifty]]-AVERAGE(Table2[1M Return vs Nifty]))/_xlfn.STDEV.P(Table2[1M Return vs Nifty])</f>
        <v>-1.0707085805026371</v>
      </c>
      <c r="K255">
        <v>-8.4808361389042304</v>
      </c>
      <c r="L255">
        <f>(Table2[[#This Row],[6M Return vs Nifty]]-AVERAGE(Table2[6M Return vs Nifty]))/_xlfn.STDEV.P(Table2[6M Return vs Nifty])</f>
        <v>-0.49579507648344101</v>
      </c>
      <c r="M255">
        <v>-9.8331348690719</v>
      </c>
      <c r="N255">
        <f>(Table2[[#This Row],[1W Return vs Nifty]]-AVERAGE(Table2[1W Return vs Nifty]))/_xlfn.STDEV.P(Table2[1W Return vs Nifty])</f>
        <v>-2.1733347771534826</v>
      </c>
      <c r="O255">
        <v>818.75</v>
      </c>
      <c r="P255">
        <v>818.54532510391095</v>
      </c>
      <c r="Q255">
        <v>736.65145863387795</v>
      </c>
      <c r="R255">
        <v>20.139907759950599</v>
      </c>
      <c r="S255" s="2">
        <f>(Table2[[#This Row],[Close Price]]-Table2[[#This Row],[20D EMA]])/Table2[[#This Row],[20D EMA]]</f>
        <v>-5.9114503816793867E-2</v>
      </c>
      <c r="T255" s="2">
        <f>(Table2[[#This Row],[Close Price]]-Table2[[#This Row],[50D EMA]])/Table2[[#This Row],[50D EMA]]</f>
        <v>-5.8879238114019815E-2</v>
      </c>
      <c r="U255" s="2">
        <f>(Table2[[#This Row],[Close Price]]-Table2[[#This Row],[200D EMA]])/Table2[[#This Row],[200D EMA]]</f>
        <v>4.5745570678182197E-2</v>
      </c>
      <c r="V255">
        <v>0.64290915165331097</v>
      </c>
      <c r="W255">
        <v>754.05</v>
      </c>
      <c r="X255">
        <v>769.4</v>
      </c>
      <c r="Y255">
        <v>760.25</v>
      </c>
      <c r="Z255">
        <v>832.8</v>
      </c>
      <c r="AA255">
        <v>760.25</v>
      </c>
      <c r="AB255">
        <v>909.9</v>
      </c>
      <c r="AC255" s="2">
        <f>(Table2[[#This Row],[Close Price]]/Table2[[#This Row],[Day Low]])-1</f>
        <v>2.1616603673496604E-2</v>
      </c>
      <c r="AD255" s="2">
        <f>(Table2[[#This Row],[Day High]]/Table2[[#This Row],[Close Price]])-1</f>
        <v>-1.2332056857273788E-3</v>
      </c>
      <c r="AE255" s="2">
        <f>(Table2[[#This Row],[Close Price]]/Table2[[#This Row],[Current Week Low]])-1</f>
        <v>1.3285103584347313E-2</v>
      </c>
      <c r="AF255" s="2">
        <f>(Table2[[#This Row],[Current Week High]]/Table2[[#This Row],[Close Price]])-1</f>
        <v>8.1067047445966045E-2</v>
      </c>
      <c r="AG255" s="2">
        <f>(Table2[[#This Row],[Close Price]]/Table2[[#This Row],[Current Month Low]])-1</f>
        <v>1.3285103584347313E-2</v>
      </c>
      <c r="AH255" s="2">
        <f>(Table2[[#This Row],[Current Month High]]/Table2[[#This Row],[Close Price]])-1</f>
        <v>0.18115142467709466</v>
      </c>
      <c r="AI255">
        <v>24.359057571233802</v>
      </c>
      <c r="AJ255">
        <v>72.608111136007096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-0.19</v>
      </c>
      <c r="AM255" t="s">
        <v>10190</v>
      </c>
      <c r="AN255">
        <v>-10.56</v>
      </c>
      <c r="AO255" t="s">
        <v>10190</v>
      </c>
      <c r="AP255">
        <v>0.17420471211393601</v>
      </c>
      <c r="AQ255">
        <f>(Table2[[#This Row],[Sharpe Ratio]]-AVERAGE(Table2[Sharpe Ratio]))/_xlfn.STDEV.P(Table2[Sharpe Ratio])</f>
        <v>1.3896544258484302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-2.3887853209583549</v>
      </c>
      <c r="AS255">
        <f>_xlfn.RANK.AVG(Table2[[#This Row],[1Y Return vs Nifty Z-Score]],Table2[1Y Return vs Nifty Z-Score])</f>
        <v>295</v>
      </c>
      <c r="AT255">
        <f>_xlfn.RANK.AVG(Table2[[#This Row],[6M Return vs Nifty Z-Score]],Table2[6M Return vs Nifty Z-Score])</f>
        <v>493</v>
      </c>
      <c r="AU255">
        <f>_xlfn.RANK.AVG(Table2[[#This Row],[Sharpe Ratio Z-Score]],Table2[Sharpe Ratio Z-Score])</f>
        <v>59</v>
      </c>
      <c r="AV255">
        <f>(Table2[[#This Row],[Rank 1Y]]+Table2[[#This Row],[Rank 6M]]+Table2[[#This Row],[Rank Sharpe]])/3</f>
        <v>282.33333333333331</v>
      </c>
    </row>
    <row r="256" spans="1:48" x14ac:dyDescent="0.3">
      <c r="A256" t="s">
        <v>1012</v>
      </c>
      <c r="B256" t="s">
        <v>1013</v>
      </c>
      <c r="C256" t="s">
        <v>10152</v>
      </c>
      <c r="D256" t="s">
        <v>106</v>
      </c>
      <c r="E256">
        <v>13060.26</v>
      </c>
      <c r="F256">
        <v>410.7</v>
      </c>
      <c r="G256">
        <v>105.73642963894901</v>
      </c>
      <c r="H256">
        <f>(Table2[[#This Row],[1Y Return vs Nifty]]-AVERAGE(Table2[1Y Return vs Nifty]))/_xlfn.STDEV.P(Table2[1Y Return vs Nifty])</f>
        <v>0.81036516770468814</v>
      </c>
      <c r="I256">
        <v>-1.9547960745614801</v>
      </c>
      <c r="J256">
        <f>(Table2[[#This Row],[1M Return vs Nifty]]-AVERAGE(Table2[1M Return vs Nifty]))/_xlfn.STDEV.P(Table2[1M Return vs Nifty])</f>
        <v>-0.14655820872406577</v>
      </c>
      <c r="K256">
        <v>-25.608247399641499</v>
      </c>
      <c r="L256">
        <f>(Table2[[#This Row],[6M Return vs Nifty]]-AVERAGE(Table2[6M Return vs Nifty]))/_xlfn.STDEV.P(Table2[6M Return vs Nifty])</f>
        <v>-1.050750116285859</v>
      </c>
      <c r="M256">
        <v>-3.9002709250163901</v>
      </c>
      <c r="N256">
        <f>(Table2[[#This Row],[1W Return vs Nifty]]-AVERAGE(Table2[1W Return vs Nifty]))/_xlfn.STDEV.P(Table2[1W Return vs Nifty])</f>
        <v>-0.63757972780648065</v>
      </c>
      <c r="O256">
        <v>407.96</v>
      </c>
      <c r="P256">
        <v>402.695072871685</v>
      </c>
      <c r="Q256">
        <v>372.42670665978</v>
      </c>
      <c r="R256">
        <v>49.889470630704402</v>
      </c>
      <c r="S256" s="2">
        <f>(Table2[[#This Row],[Close Price]]-Table2[[#This Row],[20D EMA]])/Table2[[#This Row],[20D EMA]]</f>
        <v>6.7163447396803837E-3</v>
      </c>
      <c r="T256" s="2">
        <f>(Table2[[#This Row],[Close Price]]-Table2[[#This Row],[50D EMA]])/Table2[[#This Row],[50D EMA]]</f>
        <v>1.9878383589922104E-2</v>
      </c>
      <c r="U256" s="2">
        <f>(Table2[[#This Row],[Close Price]]-Table2[[#This Row],[200D EMA]])/Table2[[#This Row],[200D EMA]]</f>
        <v>0.10276731677887829</v>
      </c>
      <c r="V256">
        <v>1.5979908932726601</v>
      </c>
      <c r="W256">
        <v>402.35</v>
      </c>
      <c r="X256">
        <v>409.55</v>
      </c>
      <c r="Y256">
        <v>406.55</v>
      </c>
      <c r="Z256">
        <v>431.9</v>
      </c>
      <c r="AA256">
        <v>387.45</v>
      </c>
      <c r="AB256">
        <v>439.9</v>
      </c>
      <c r="AC256" s="2">
        <f>(Table2[[#This Row],[Close Price]]/Table2[[#This Row],[Day Low]])-1</f>
        <v>2.0753075680377764E-2</v>
      </c>
      <c r="AD256" s="2">
        <f>(Table2[[#This Row],[Day High]]/Table2[[#This Row],[Close Price]])-1</f>
        <v>-2.8000973946918917E-3</v>
      </c>
      <c r="AE256" s="2">
        <f>(Table2[[#This Row],[Close Price]]/Table2[[#This Row],[Current Week Low]])-1</f>
        <v>1.0207846513343943E-2</v>
      </c>
      <c r="AF256" s="2">
        <f>(Table2[[#This Row],[Current Week High]]/Table2[[#This Row],[Close Price]])-1</f>
        <v>5.1619186754321866E-2</v>
      </c>
      <c r="AG256" s="2">
        <f>(Table2[[#This Row],[Close Price]]/Table2[[#This Row],[Current Month Low]])-1</f>
        <v>6.0007742934572228E-2</v>
      </c>
      <c r="AH256" s="2">
        <f>(Table2[[#This Row],[Current Month High]]/Table2[[#This Row],[Close Price]])-1</f>
        <v>7.109812515217917E-2</v>
      </c>
      <c r="AI256">
        <v>23.2042853664475</v>
      </c>
      <c r="AJ256">
        <v>145.92814371257401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-0.09</v>
      </c>
      <c r="AM256" t="s">
        <v>10190</v>
      </c>
      <c r="AN256">
        <v>4.01</v>
      </c>
      <c r="AO256" t="s">
        <v>10189</v>
      </c>
      <c r="AP256">
        <v>0.15426872890646501</v>
      </c>
      <c r="AQ256">
        <f>(Table2[[#This Row],[Sharpe Ratio]]-AVERAGE(Table2[Sharpe Ratio]))/_xlfn.STDEV.P(Table2[Sharpe Ratio])</f>
        <v>1.1612506188952723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0.13672773378355496</v>
      </c>
      <c r="AS256">
        <f>_xlfn.RANK.AVG(Table2[[#This Row],[1Y Return vs Nifty Z-Score]],Table2[1Y Return vs Nifty Z-Score])</f>
        <v>108</v>
      </c>
      <c r="AT256">
        <f>_xlfn.RANK.AVG(Table2[[#This Row],[6M Return vs Nifty Z-Score]],Table2[6M Return vs Nifty Z-Score])</f>
        <v>647</v>
      </c>
      <c r="AU256">
        <f>_xlfn.RANK.AVG(Table2[[#This Row],[Sharpe Ratio Z-Score]],Table2[Sharpe Ratio Z-Score])</f>
        <v>95</v>
      </c>
      <c r="AV256">
        <f>(Table2[[#This Row],[Rank 1Y]]+Table2[[#This Row],[Rank 6M]]+Table2[[#This Row],[Rank Sharpe]])/3</f>
        <v>283.33333333333331</v>
      </c>
    </row>
    <row r="257" spans="1:48" x14ac:dyDescent="0.3">
      <c r="A257" t="s">
        <v>1577</v>
      </c>
      <c r="B257" t="s">
        <v>1578</v>
      </c>
      <c r="C257" t="s">
        <v>10145</v>
      </c>
      <c r="D257" t="s">
        <v>407</v>
      </c>
      <c r="E257">
        <v>5764.7778838550003</v>
      </c>
      <c r="F257">
        <v>187.09</v>
      </c>
      <c r="G257">
        <v>166.749432138245</v>
      </c>
      <c r="H257">
        <f>(Table2[[#This Row],[1Y Return vs Nifty]]-AVERAGE(Table2[1Y Return vs Nifty]))/_xlfn.STDEV.P(Table2[1Y Return vs Nifty])</f>
        <v>1.5921991081052711</v>
      </c>
      <c r="I257">
        <v>-20.057081282464701</v>
      </c>
      <c r="J257">
        <f>(Table2[[#This Row],[1M Return vs Nifty]]-AVERAGE(Table2[1M Return vs Nifty]))/_xlfn.STDEV.P(Table2[1M Return vs Nifty])</f>
        <v>-1.8444881621138343</v>
      </c>
      <c r="K257">
        <v>-1.9267751730852201</v>
      </c>
      <c r="L257">
        <f>(Table2[[#This Row],[6M Return vs Nifty]]-AVERAGE(Table2[6M Return vs Nifty]))/_xlfn.STDEV.P(Table2[6M Return vs Nifty])</f>
        <v>-0.28343320177961634</v>
      </c>
      <c r="M257">
        <v>-2.6320728209718598</v>
      </c>
      <c r="N257">
        <f>(Table2[[#This Row],[1W Return vs Nifty]]-AVERAGE(Table2[1W Return vs Nifty]))/_xlfn.STDEV.P(Table2[1W Return vs Nifty])</f>
        <v>-0.30929954807808152</v>
      </c>
      <c r="O257">
        <v>198.52</v>
      </c>
      <c r="P257">
        <v>191.05402301197799</v>
      </c>
      <c r="Q257">
        <v>150.36305752551399</v>
      </c>
      <c r="R257">
        <v>31.297580304392401</v>
      </c>
      <c r="S257" s="2">
        <f>(Table2[[#This Row],[Close Price]]-Table2[[#This Row],[20D EMA]])/Table2[[#This Row],[20D EMA]]</f>
        <v>-5.7576062865202532E-2</v>
      </c>
      <c r="T257" s="2">
        <f>(Table2[[#This Row],[Close Price]]-Table2[[#This Row],[50D EMA]])/Table2[[#This Row],[50D EMA]]</f>
        <v>-2.0748178706132058E-2</v>
      </c>
      <c r="U257" s="2">
        <f>(Table2[[#This Row],[Close Price]]-Table2[[#This Row],[200D EMA]])/Table2[[#This Row],[200D EMA]]</f>
        <v>0.24425509216752983</v>
      </c>
      <c r="V257">
        <v>0.52367788177280294</v>
      </c>
      <c r="W257">
        <v>183.41</v>
      </c>
      <c r="X257">
        <v>188</v>
      </c>
      <c r="Y257">
        <v>183.88</v>
      </c>
      <c r="Z257">
        <v>194.65</v>
      </c>
      <c r="AA257">
        <v>183.88</v>
      </c>
      <c r="AB257">
        <v>218.75</v>
      </c>
      <c r="AC257" s="2">
        <f>(Table2[[#This Row],[Close Price]]/Table2[[#This Row],[Day Low]])-1</f>
        <v>2.0064336731912213E-2</v>
      </c>
      <c r="AD257" s="2">
        <f>(Table2[[#This Row],[Day High]]/Table2[[#This Row],[Close Price]])-1</f>
        <v>4.8639692126783984E-3</v>
      </c>
      <c r="AE257" s="2">
        <f>(Table2[[#This Row],[Close Price]]/Table2[[#This Row],[Current Week Low]])-1</f>
        <v>1.745703719817282E-2</v>
      </c>
      <c r="AF257" s="2">
        <f>(Table2[[#This Row],[Current Week High]]/Table2[[#This Row],[Close Price]])-1</f>
        <v>4.0408359613020473E-2</v>
      </c>
      <c r="AG257" s="2">
        <f>(Table2[[#This Row],[Close Price]]/Table2[[#This Row],[Current Month Low]])-1</f>
        <v>1.745703719817282E-2</v>
      </c>
      <c r="AH257" s="2">
        <f>(Table2[[#This Row],[Current Month High]]/Table2[[#This Row],[Close Price]])-1</f>
        <v>0.16922336843230523</v>
      </c>
      <c r="AI257">
        <v>28.2270564968731</v>
      </c>
      <c r="AJ257">
        <v>196.73275178429799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0.2</v>
      </c>
      <c r="AM257" t="s">
        <v>10189</v>
      </c>
      <c r="AN257">
        <v>-11.46</v>
      </c>
      <c r="AO257" t="s">
        <v>10190</v>
      </c>
      <c r="AP257">
        <v>3.7226928755510001E-2</v>
      </c>
      <c r="AQ257">
        <f>(Table2[[#This Row],[Sharpe Ratio]]-AVERAGE(Table2[Sharpe Ratio]))/_xlfn.STDEV.P(Table2[Sharpe Ratio])</f>
        <v>-0.17968112492314681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-1.0247029287894078</v>
      </c>
      <c r="AS257">
        <f>_xlfn.RANK.AVG(Table2[[#This Row],[1Y Return vs Nifty Z-Score]],Table2[1Y Return vs Nifty Z-Score])</f>
        <v>50</v>
      </c>
      <c r="AT257">
        <f>_xlfn.RANK.AVG(Table2[[#This Row],[6M Return vs Nifty Z-Score]],Table2[6M Return vs Nifty Z-Score])</f>
        <v>418</v>
      </c>
      <c r="AU257">
        <f>_xlfn.RANK.AVG(Table2[[#This Row],[Sharpe Ratio Z-Score]],Table2[Sharpe Ratio Z-Score])</f>
        <v>391</v>
      </c>
      <c r="AV257">
        <f>(Table2[[#This Row],[Rank 1Y]]+Table2[[#This Row],[Rank 6M]]+Table2[[#This Row],[Rank Sharpe]])/3</f>
        <v>286.33333333333331</v>
      </c>
    </row>
    <row r="258" spans="1:48" x14ac:dyDescent="0.3">
      <c r="A258" t="s">
        <v>1188</v>
      </c>
      <c r="B258" t="s">
        <v>1189</v>
      </c>
      <c r="C258" t="s">
        <v>10152</v>
      </c>
      <c r="D258" t="s">
        <v>130</v>
      </c>
      <c r="E258">
        <v>9864.20889111</v>
      </c>
      <c r="F258">
        <v>279.93</v>
      </c>
      <c r="G258">
        <v>36.3944013086493</v>
      </c>
      <c r="H258">
        <f>(Table2[[#This Row],[1Y Return vs Nifty]]-AVERAGE(Table2[1Y Return vs Nifty]))/_xlfn.STDEV.P(Table2[1Y Return vs Nifty])</f>
        <v>-7.8198728908540044E-2</v>
      </c>
      <c r="I258">
        <v>14.217574447260899</v>
      </c>
      <c r="J258">
        <f>(Table2[[#This Row],[1M Return vs Nifty]]-AVERAGE(Table2[1M Return vs Nifty]))/_xlfn.STDEV.P(Table2[1M Return vs Nifty])</f>
        <v>1.3703526128075416</v>
      </c>
      <c r="K258">
        <v>-1.1584638947249399</v>
      </c>
      <c r="L258">
        <f>(Table2[[#This Row],[6M Return vs Nifty]]-AVERAGE(Table2[6M Return vs Nifty]))/_xlfn.STDEV.P(Table2[6M Return vs Nifty])</f>
        <v>-0.25853870899421205</v>
      </c>
      <c r="M258">
        <v>3.0021592051719099</v>
      </c>
      <c r="N258">
        <f>(Table2[[#This Row],[1W Return vs Nifty]]-AVERAGE(Table2[1W Return vs Nifty]))/_xlfn.STDEV.P(Table2[1W Return vs Nifty])</f>
        <v>1.1491529573114347</v>
      </c>
      <c r="O258">
        <v>256.66000000000003</v>
      </c>
      <c r="P258">
        <v>245.896893625286</v>
      </c>
      <c r="Q258">
        <v>224.93513487747501</v>
      </c>
      <c r="R258">
        <v>70.642760801925107</v>
      </c>
      <c r="S258" s="2">
        <f>(Table2[[#This Row],[Close Price]]-Table2[[#This Row],[20D EMA]])/Table2[[#This Row],[20D EMA]]</f>
        <v>9.0664692589417825E-2</v>
      </c>
      <c r="T258" s="2">
        <f>(Table2[[#This Row],[Close Price]]-Table2[[#This Row],[50D EMA]])/Table2[[#This Row],[50D EMA]]</f>
        <v>0.1384039703509875</v>
      </c>
      <c r="U258" s="2">
        <f>(Table2[[#This Row],[Close Price]]-Table2[[#This Row],[200D EMA]])/Table2[[#This Row],[200D EMA]]</f>
        <v>0.24449210725786077</v>
      </c>
      <c r="V258">
        <v>2.06967503752294</v>
      </c>
      <c r="W258">
        <v>275.01</v>
      </c>
      <c r="X258">
        <v>281.42</v>
      </c>
      <c r="Y258">
        <v>266.02</v>
      </c>
      <c r="Z258">
        <v>299</v>
      </c>
      <c r="AA258">
        <v>229.92</v>
      </c>
      <c r="AB258">
        <v>299</v>
      </c>
      <c r="AC258" s="2">
        <f>(Table2[[#This Row],[Close Price]]/Table2[[#This Row],[Day Low]])-1</f>
        <v>1.7890258536053194E-2</v>
      </c>
      <c r="AD258" s="2">
        <f>(Table2[[#This Row],[Day High]]/Table2[[#This Row],[Close Price]])-1</f>
        <v>5.3227592612439256E-3</v>
      </c>
      <c r="AE258" s="2">
        <f>(Table2[[#This Row],[Close Price]]/Table2[[#This Row],[Current Week Low]])-1</f>
        <v>5.2289301556273982E-2</v>
      </c>
      <c r="AF258" s="2">
        <f>(Table2[[#This Row],[Current Week High]]/Table2[[#This Row],[Close Price]])-1</f>
        <v>6.8124173900617979E-2</v>
      </c>
      <c r="AG258" s="2">
        <f>(Table2[[#This Row],[Close Price]]/Table2[[#This Row],[Current Month Low]])-1</f>
        <v>0.21751043841336126</v>
      </c>
      <c r="AH258" s="2">
        <f>(Table2[[#This Row],[Current Month High]]/Table2[[#This Row],[Close Price]])-1</f>
        <v>6.8124173900617979E-2</v>
      </c>
      <c r="AI258">
        <v>6.8124173900617899</v>
      </c>
      <c r="AJ258">
        <v>72.689697717458301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0.15</v>
      </c>
      <c r="AM258" t="s">
        <v>10189</v>
      </c>
      <c r="AN258">
        <v>20.75</v>
      </c>
      <c r="AO258" t="s">
        <v>10189</v>
      </c>
      <c r="AP258">
        <v>0.133760333372936</v>
      </c>
      <c r="AQ258">
        <f>(Table2[[#This Row],[Sharpe Ratio]]-AVERAGE(Table2[Sharpe Ratio]))/_xlfn.STDEV.P(Table2[Sharpe Ratio])</f>
        <v>0.92628876295812623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3.1090568951743505</v>
      </c>
      <c r="AS258">
        <f>_xlfn.RANK.AVG(Table2[[#This Row],[1Y Return vs Nifty Z-Score]],Table2[1Y Return vs Nifty Z-Score])</f>
        <v>312</v>
      </c>
      <c r="AT258">
        <f>_xlfn.RANK.AVG(Table2[[#This Row],[6M Return vs Nifty Z-Score]],Table2[6M Return vs Nifty Z-Score])</f>
        <v>413</v>
      </c>
      <c r="AU258">
        <f>_xlfn.RANK.AVG(Table2[[#This Row],[Sharpe Ratio Z-Score]],Table2[Sharpe Ratio Z-Score])</f>
        <v>138</v>
      </c>
      <c r="AV258">
        <f>(Table2[[#This Row],[Rank 1Y]]+Table2[[#This Row],[Rank 6M]]+Table2[[#This Row],[Rank Sharpe]])/3</f>
        <v>287.66666666666669</v>
      </c>
    </row>
    <row r="259" spans="1:48" x14ac:dyDescent="0.3">
      <c r="A259" t="s">
        <v>1812</v>
      </c>
      <c r="B259" t="s">
        <v>1813</v>
      </c>
      <c r="C259" t="s">
        <v>10157</v>
      </c>
      <c r="D259" t="s">
        <v>948</v>
      </c>
      <c r="E259">
        <v>3912.6317648999998</v>
      </c>
      <c r="F259">
        <v>316.2</v>
      </c>
      <c r="G259">
        <v>53.876471723943801</v>
      </c>
      <c r="H259">
        <f>(Table2[[#This Row],[1Y Return vs Nifty]]-AVERAGE(Table2[1Y Return vs Nifty]))/_xlfn.STDEV.P(Table2[1Y Return vs Nifty])</f>
        <v>0.14582033980239362</v>
      </c>
      <c r="I259">
        <v>10.063449817608401</v>
      </c>
      <c r="J259">
        <f>(Table2[[#This Row],[1M Return vs Nifty]]-AVERAGE(Table2[1M Return vs Nifty]))/_xlfn.STDEV.P(Table2[1M Return vs Nifty])</f>
        <v>0.98071050089772993</v>
      </c>
      <c r="K259">
        <v>18.002921142833699</v>
      </c>
      <c r="L259">
        <f>(Table2[[#This Row],[6M Return vs Nifty]]-AVERAGE(Table2[6M Return vs Nifty]))/_xlfn.STDEV.P(Table2[6M Return vs Nifty])</f>
        <v>0.36232027747529783</v>
      </c>
      <c r="M259">
        <v>0.35044621863977699</v>
      </c>
      <c r="N259">
        <f>(Table2[[#This Row],[1W Return vs Nifty]]-AVERAGE(Table2[1W Return vs Nifty]))/_xlfn.STDEV.P(Table2[1W Return vs Nifty])</f>
        <v>0.46274220410916306</v>
      </c>
      <c r="O259">
        <v>318.17</v>
      </c>
      <c r="P259">
        <v>296.89298495353302</v>
      </c>
      <c r="Q259">
        <v>247.41566402884001</v>
      </c>
      <c r="R259">
        <v>44.866289275426297</v>
      </c>
      <c r="S259" s="2">
        <f>(Table2[[#This Row],[Close Price]]-Table2[[#This Row],[20D EMA]])/Table2[[#This Row],[20D EMA]]</f>
        <v>-6.1916585473175577E-3</v>
      </c>
      <c r="T259" s="2">
        <f>(Table2[[#This Row],[Close Price]]-Table2[[#This Row],[50D EMA]])/Table2[[#This Row],[50D EMA]]</f>
        <v>6.5030216357212789E-2</v>
      </c>
      <c r="U259" s="2">
        <f>(Table2[[#This Row],[Close Price]]-Table2[[#This Row],[200D EMA]])/Table2[[#This Row],[200D EMA]]</f>
        <v>0.27801124169382474</v>
      </c>
      <c r="V259">
        <v>0.84867067320385603</v>
      </c>
      <c r="W259">
        <v>310.35000000000002</v>
      </c>
      <c r="X259">
        <v>315.8</v>
      </c>
      <c r="Y259">
        <v>305.5</v>
      </c>
      <c r="Z259">
        <v>347</v>
      </c>
      <c r="AA259">
        <v>305.5</v>
      </c>
      <c r="AB259">
        <v>347</v>
      </c>
      <c r="AC259" s="2">
        <f>(Table2[[#This Row],[Close Price]]/Table2[[#This Row],[Day Low]])-1</f>
        <v>1.8849685838569163E-2</v>
      </c>
      <c r="AD259" s="2">
        <f>(Table2[[#This Row],[Day High]]/Table2[[#This Row],[Close Price]])-1</f>
        <v>-1.2650221378873727E-3</v>
      </c>
      <c r="AE259" s="2">
        <f>(Table2[[#This Row],[Close Price]]/Table2[[#This Row],[Current Week Low]])-1</f>
        <v>3.5024549918166947E-2</v>
      </c>
      <c r="AF259" s="2">
        <f>(Table2[[#This Row],[Current Week High]]/Table2[[#This Row],[Close Price]])-1</f>
        <v>9.7406704617330808E-2</v>
      </c>
      <c r="AG259" s="2">
        <f>(Table2[[#This Row],[Close Price]]/Table2[[#This Row],[Current Month Low]])-1</f>
        <v>3.5024549918166947E-2</v>
      </c>
      <c r="AH259" s="2">
        <f>(Table2[[#This Row],[Current Month High]]/Table2[[#This Row],[Close Price]])-1</f>
        <v>9.7406704617330808E-2</v>
      </c>
      <c r="AI259">
        <v>9.7406704617330799</v>
      </c>
      <c r="AJ259">
        <v>112.428619415518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0.12</v>
      </c>
      <c r="AM259" t="s">
        <v>10189</v>
      </c>
      <c r="AN259">
        <v>-4.09</v>
      </c>
      <c r="AO259" t="s">
        <v>10190</v>
      </c>
      <c r="AP259">
        <v>3.1039875181058E-2</v>
      </c>
      <c r="AQ259">
        <f>(Table2[[#This Row],[Sharpe Ratio]]-AVERAGE(Table2[Sharpe Ratio]))/_xlfn.STDEV.P(Table2[Sharpe Ratio])</f>
        <v>-0.25056534345009679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1.7010279788344878</v>
      </c>
      <c r="AS259">
        <f>_xlfn.RANK.AVG(Table2[[#This Row],[1Y Return vs Nifty Z-Score]],Table2[1Y Return vs Nifty Z-Score])</f>
        <v>239</v>
      </c>
      <c r="AT259">
        <f>_xlfn.RANK.AVG(Table2[[#This Row],[6M Return vs Nifty Z-Score]],Table2[6M Return vs Nifty Z-Score])</f>
        <v>222</v>
      </c>
      <c r="AU259">
        <f>_xlfn.RANK.AVG(Table2[[#This Row],[Sharpe Ratio Z-Score]],Table2[Sharpe Ratio Z-Score])</f>
        <v>405</v>
      </c>
      <c r="AV259">
        <f>(Table2[[#This Row],[Rank 1Y]]+Table2[[#This Row],[Rank 6M]]+Table2[[#This Row],[Rank Sharpe]])/3</f>
        <v>288.66666666666669</v>
      </c>
    </row>
    <row r="260" spans="1:48" x14ac:dyDescent="0.3">
      <c r="A260" t="s">
        <v>247</v>
      </c>
      <c r="B260" t="s">
        <v>248</v>
      </c>
      <c r="C260" t="s">
        <v>10145</v>
      </c>
      <c r="D260" t="s">
        <v>49</v>
      </c>
      <c r="E260">
        <v>107790.73835277</v>
      </c>
      <c r="F260">
        <v>2867.3</v>
      </c>
      <c r="G260">
        <v>35.130888731721598</v>
      </c>
      <c r="H260">
        <f>(Table2[[#This Row],[1Y Return vs Nifty]]-AVERAGE(Table2[1Y Return vs Nifty]))/_xlfn.STDEV.P(Table2[1Y Return vs Nifty])</f>
        <v>-9.4389655043940104E-2</v>
      </c>
      <c r="I260">
        <v>-2.77510198604128</v>
      </c>
      <c r="J260">
        <f>(Table2[[#This Row],[1M Return vs Nifty]]-AVERAGE(Table2[1M Return vs Nifty]))/_xlfn.STDEV.P(Table2[1M Return vs Nifty])</f>
        <v>-0.22349998497208115</v>
      </c>
      <c r="K260">
        <v>11.5747575118006</v>
      </c>
      <c r="L260">
        <f>(Table2[[#This Row],[6M Return vs Nifty]]-AVERAGE(Table2[6M Return vs Nifty]))/_xlfn.STDEV.P(Table2[6M Return vs Nifty])</f>
        <v>0.1540376742605217</v>
      </c>
      <c r="M260">
        <v>-0.138792797404833</v>
      </c>
      <c r="N260">
        <f>(Table2[[#This Row],[1W Return vs Nifty]]-AVERAGE(Table2[1W Return vs Nifty]))/_xlfn.STDEV.P(Table2[1W Return vs Nifty])</f>
        <v>0.33609994561259121</v>
      </c>
      <c r="O260">
        <v>2799.25</v>
      </c>
      <c r="P260">
        <v>2677.19107383864</v>
      </c>
      <c r="Q260">
        <v>2329.21430707952</v>
      </c>
      <c r="R260">
        <v>57.307175624025497</v>
      </c>
      <c r="S260" s="2">
        <f>(Table2[[#This Row],[Close Price]]-Table2[[#This Row],[20D EMA]])/Table2[[#This Row],[20D EMA]]</f>
        <v>2.431008305796202E-2</v>
      </c>
      <c r="T260" s="2">
        <f>(Table2[[#This Row],[Close Price]]-Table2[[#This Row],[50D EMA]])/Table2[[#This Row],[50D EMA]]</f>
        <v>7.1010593162024876E-2</v>
      </c>
      <c r="U260" s="2">
        <f>(Table2[[#This Row],[Close Price]]-Table2[[#This Row],[200D EMA]])/Table2[[#This Row],[200D EMA]]</f>
        <v>0.23101596589244622</v>
      </c>
      <c r="V260">
        <v>0.76036265086835897</v>
      </c>
      <c r="W260">
        <v>2825.05</v>
      </c>
      <c r="X260">
        <v>2875.85</v>
      </c>
      <c r="Y260">
        <v>2777</v>
      </c>
      <c r="Z260">
        <v>2900</v>
      </c>
      <c r="AA260">
        <v>2705</v>
      </c>
      <c r="AB260">
        <v>2942</v>
      </c>
      <c r="AC260" s="2">
        <f>(Table2[[#This Row],[Close Price]]/Table2[[#This Row],[Day Low]])-1</f>
        <v>1.4955487513495402E-2</v>
      </c>
      <c r="AD260" s="2">
        <f>(Table2[[#This Row],[Day High]]/Table2[[#This Row],[Close Price]])-1</f>
        <v>2.9818993478183398E-3</v>
      </c>
      <c r="AE260" s="2">
        <f>(Table2[[#This Row],[Close Price]]/Table2[[#This Row],[Current Week Low]])-1</f>
        <v>3.2517104789341111E-2</v>
      </c>
      <c r="AF260" s="2">
        <f>(Table2[[#This Row],[Current Week High]]/Table2[[#This Row],[Close Price]])-1</f>
        <v>1.140445715481464E-2</v>
      </c>
      <c r="AG260" s="2">
        <f>(Table2[[#This Row],[Close Price]]/Table2[[#This Row],[Current Month Low]])-1</f>
        <v>6.0000000000000053E-2</v>
      </c>
      <c r="AH260" s="2">
        <f>(Table2[[#This Row],[Current Month High]]/Table2[[#This Row],[Close Price]])-1</f>
        <v>2.6052383775677423E-2</v>
      </c>
      <c r="AI260">
        <v>6.7014264290447398</v>
      </c>
      <c r="AJ260">
        <v>62.905516732003797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0.06</v>
      </c>
      <c r="AM260" t="s">
        <v>10189</v>
      </c>
      <c r="AN260">
        <v>-1.95</v>
      </c>
      <c r="AO260" t="s">
        <v>10190</v>
      </c>
      <c r="AP260">
        <v>7.0328356574272E-2</v>
      </c>
      <c r="AQ260">
        <f>(Table2[[#This Row],[Sharpe Ratio]]-AVERAGE(Table2[Sharpe Ratio]))/_xlfn.STDEV.P(Table2[Sharpe Ratio])</f>
        <v>0.19955736312679867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0.37180534298389034</v>
      </c>
      <c r="AS260">
        <f>_xlfn.RANK.AVG(Table2[[#This Row],[1Y Return vs Nifty Z-Score]],Table2[1Y Return vs Nifty Z-Score])</f>
        <v>317</v>
      </c>
      <c r="AT260">
        <f>_xlfn.RANK.AVG(Table2[[#This Row],[6M Return vs Nifty Z-Score]],Table2[6M Return vs Nifty Z-Score])</f>
        <v>275</v>
      </c>
      <c r="AU260">
        <f>_xlfn.RANK.AVG(Table2[[#This Row],[Sharpe Ratio Z-Score]],Table2[Sharpe Ratio Z-Score])</f>
        <v>276</v>
      </c>
      <c r="AV260">
        <f>(Table2[[#This Row],[Rank 1Y]]+Table2[[#This Row],[Rank 6M]]+Table2[[#This Row],[Rank Sharpe]])/3</f>
        <v>289.33333333333331</v>
      </c>
    </row>
    <row r="261" spans="1:48" x14ac:dyDescent="0.3">
      <c r="A261" t="s">
        <v>852</v>
      </c>
      <c r="B261" t="s">
        <v>853</v>
      </c>
      <c r="C261" t="s">
        <v>10154</v>
      </c>
      <c r="D261" t="s">
        <v>400</v>
      </c>
      <c r="E261">
        <v>18011.194643210001</v>
      </c>
      <c r="F261">
        <v>565.9</v>
      </c>
      <c r="G261">
        <v>39.840775130060997</v>
      </c>
      <c r="H261">
        <f>(Table2[[#This Row],[1Y Return vs Nifty]]-AVERAGE(Table2[1Y Return vs Nifty]))/_xlfn.STDEV.P(Table2[1Y Return vs Nifty])</f>
        <v>-3.4036142008824481E-2</v>
      </c>
      <c r="I261">
        <v>-5.2850107224481002</v>
      </c>
      <c r="J261">
        <f>(Table2[[#This Row],[1M Return vs Nifty]]-AVERAGE(Table2[1M Return vs Nifty]))/_xlfn.STDEV.P(Table2[1M Return vs Nifty])</f>
        <v>-0.45892049541455421</v>
      </c>
      <c r="K261">
        <v>-3.6956335882142701</v>
      </c>
      <c r="L261">
        <f>(Table2[[#This Row],[6M Return vs Nifty]]-AVERAGE(Table2[6M Return vs Nifty]))/_xlfn.STDEV.P(Table2[6M Return vs Nifty])</f>
        <v>-0.34074699411104009</v>
      </c>
      <c r="M261">
        <v>-1.1090503322863201</v>
      </c>
      <c r="N261">
        <f>(Table2[[#This Row],[1W Return vs Nifty]]-AVERAGE(Table2[1W Return vs Nifty]))/_xlfn.STDEV.P(Table2[1W Return vs Nifty])</f>
        <v>8.4943350347294985E-2</v>
      </c>
      <c r="O261">
        <v>557.36</v>
      </c>
      <c r="P261">
        <v>546.42756205319597</v>
      </c>
      <c r="Q261">
        <v>473.14244767874499</v>
      </c>
      <c r="R261">
        <v>59.569971734864502</v>
      </c>
      <c r="S261" s="2">
        <f>(Table2[[#This Row],[Close Price]]-Table2[[#This Row],[20D EMA]])/Table2[[#This Row],[20D EMA]]</f>
        <v>1.5322233385962329E-2</v>
      </c>
      <c r="T261" s="2">
        <f>(Table2[[#This Row],[Close Price]]-Table2[[#This Row],[50D EMA]])/Table2[[#This Row],[50D EMA]]</f>
        <v>3.5635899978464704E-2</v>
      </c>
      <c r="U261" s="2">
        <f>(Table2[[#This Row],[Close Price]]-Table2[[#This Row],[200D EMA]])/Table2[[#This Row],[200D EMA]]</f>
        <v>0.19604572106418924</v>
      </c>
      <c r="V261">
        <v>0.927283101508666</v>
      </c>
      <c r="W261">
        <v>552</v>
      </c>
      <c r="X261">
        <v>565.9</v>
      </c>
      <c r="Y261">
        <v>553.6</v>
      </c>
      <c r="Z261">
        <v>584.70000000000005</v>
      </c>
      <c r="AA261">
        <v>537.95000000000005</v>
      </c>
      <c r="AB261">
        <v>584.70000000000005</v>
      </c>
      <c r="AC261" s="2">
        <f>(Table2[[#This Row],[Close Price]]/Table2[[#This Row],[Day Low]])-1</f>
        <v>2.5181159420289756E-2</v>
      </c>
      <c r="AD261" s="2">
        <f>(Table2[[#This Row],[Day High]]/Table2[[#This Row],[Close Price]])-1</f>
        <v>0</v>
      </c>
      <c r="AE261" s="2">
        <f>(Table2[[#This Row],[Close Price]]/Table2[[#This Row],[Current Week Low]])-1</f>
        <v>2.2218208092485536E-2</v>
      </c>
      <c r="AF261" s="2">
        <f>(Table2[[#This Row],[Current Week High]]/Table2[[#This Row],[Close Price]])-1</f>
        <v>3.3221417211521498E-2</v>
      </c>
      <c r="AG261" s="2">
        <f>(Table2[[#This Row],[Close Price]]/Table2[[#This Row],[Current Month Low]])-1</f>
        <v>5.1956501533599653E-2</v>
      </c>
      <c r="AH261" s="2">
        <f>(Table2[[#This Row],[Current Month High]]/Table2[[#This Row],[Close Price]])-1</f>
        <v>3.3221417211521498E-2</v>
      </c>
      <c r="AI261">
        <v>5.6723802792012696</v>
      </c>
      <c r="AJ261">
        <v>88.444888444888406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-0.03</v>
      </c>
      <c r="AM261" t="s">
        <v>10190</v>
      </c>
      <c r="AN261">
        <v>3.7</v>
      </c>
      <c r="AO261" t="s">
        <v>10189</v>
      </c>
      <c r="AP261">
        <v>0.13623438801086701</v>
      </c>
      <c r="AQ261">
        <f>(Table2[[#This Row],[Sharpe Ratio]]-AVERAGE(Table2[Sharpe Ratio]))/_xlfn.STDEV.P(Table2[Sharpe Ratio])</f>
        <v>0.95463366534055782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0.20587338415343409</v>
      </c>
      <c r="AS261">
        <f>_xlfn.RANK.AVG(Table2[[#This Row],[1Y Return vs Nifty Z-Score]],Table2[1Y Return vs Nifty Z-Score])</f>
        <v>291</v>
      </c>
      <c r="AT261">
        <f>_xlfn.RANK.AVG(Table2[[#This Row],[6M Return vs Nifty Z-Score]],Table2[6M Return vs Nifty Z-Score])</f>
        <v>444</v>
      </c>
      <c r="AU261">
        <f>_xlfn.RANK.AVG(Table2[[#This Row],[Sharpe Ratio Z-Score]],Table2[Sharpe Ratio Z-Score])</f>
        <v>133</v>
      </c>
      <c r="AV261">
        <f>(Table2[[#This Row],[Rank 1Y]]+Table2[[#This Row],[Rank 6M]]+Table2[[#This Row],[Rank Sharpe]])/3</f>
        <v>289.33333333333331</v>
      </c>
    </row>
    <row r="262" spans="1:48" x14ac:dyDescent="0.3">
      <c r="A262" t="s">
        <v>1047</v>
      </c>
      <c r="B262" t="s">
        <v>1048</v>
      </c>
      <c r="C262" t="s">
        <v>10149</v>
      </c>
      <c r="D262" t="s">
        <v>391</v>
      </c>
      <c r="E262">
        <v>12014.144824319999</v>
      </c>
      <c r="F262">
        <v>460.8</v>
      </c>
      <c r="G262">
        <v>62.311215395126403</v>
      </c>
      <c r="H262">
        <f>(Table2[[#This Row],[1Y Return vs Nifty]]-AVERAGE(Table2[1Y Return vs Nifty]))/_xlfn.STDEV.P(Table2[1Y Return vs Nifty])</f>
        <v>0.25390498750983376</v>
      </c>
      <c r="I262">
        <v>12.588557213062399</v>
      </c>
      <c r="J262">
        <f>(Table2[[#This Row],[1M Return vs Nifty]]-AVERAGE(Table2[1M Return vs Nifty]))/_xlfn.STDEV.P(Table2[1M Return vs Nifty])</f>
        <v>1.217556591489404</v>
      </c>
      <c r="K262">
        <v>-7.8921335799011496</v>
      </c>
      <c r="L262">
        <f>(Table2[[#This Row],[6M Return vs Nifty]]-AVERAGE(Table2[6M Return vs Nifty]))/_xlfn.STDEV.P(Table2[6M Return vs Nifty])</f>
        <v>-0.47672018845221398</v>
      </c>
      <c r="M262">
        <v>0.15439970080874099</v>
      </c>
      <c r="N262">
        <f>(Table2[[#This Row],[1W Return vs Nifty]]-AVERAGE(Table2[1W Return vs Nifty]))/_xlfn.STDEV.P(Table2[1W Return vs Nifty])</f>
        <v>0.41199446532651662</v>
      </c>
      <c r="O262">
        <v>444.48</v>
      </c>
      <c r="P262">
        <v>428.856887787951</v>
      </c>
      <c r="Q262">
        <v>391.92882355669002</v>
      </c>
      <c r="R262">
        <v>56.939337821103997</v>
      </c>
      <c r="S262" s="2">
        <f>(Table2[[#This Row],[Close Price]]-Table2[[#This Row],[20D EMA]])/Table2[[#This Row],[20D EMA]]</f>
        <v>3.6717062634989181E-2</v>
      </c>
      <c r="T262" s="2">
        <f>(Table2[[#This Row],[Close Price]]-Table2[[#This Row],[50D EMA]])/Table2[[#This Row],[50D EMA]]</f>
        <v>7.4484316613898816E-2</v>
      </c>
      <c r="U262" s="2">
        <f>(Table2[[#This Row],[Close Price]]-Table2[[#This Row],[200D EMA]])/Table2[[#This Row],[200D EMA]]</f>
        <v>0.1757236832400213</v>
      </c>
      <c r="V262">
        <v>2.0189721890927501</v>
      </c>
      <c r="W262">
        <v>448.25</v>
      </c>
      <c r="X262">
        <v>466.4</v>
      </c>
      <c r="Y262">
        <v>456</v>
      </c>
      <c r="Z262">
        <v>511</v>
      </c>
      <c r="AA262">
        <v>433.25</v>
      </c>
      <c r="AB262">
        <v>511</v>
      </c>
      <c r="AC262" s="2">
        <f>(Table2[[#This Row],[Close Price]]/Table2[[#This Row],[Day Low]])-1</f>
        <v>2.7997769102063641E-2</v>
      </c>
      <c r="AD262" s="2">
        <f>(Table2[[#This Row],[Day High]]/Table2[[#This Row],[Close Price]])-1</f>
        <v>1.2152777777777679E-2</v>
      </c>
      <c r="AE262" s="2">
        <f>(Table2[[#This Row],[Close Price]]/Table2[[#This Row],[Current Week Low]])-1</f>
        <v>1.0526315789473717E-2</v>
      </c>
      <c r="AF262" s="2">
        <f>(Table2[[#This Row],[Current Week High]]/Table2[[#This Row],[Close Price]])-1</f>
        <v>0.1089409722222221</v>
      </c>
      <c r="AG262" s="2">
        <f>(Table2[[#This Row],[Close Price]]/Table2[[#This Row],[Current Month Low]])-1</f>
        <v>6.3589151759953833E-2</v>
      </c>
      <c r="AH262" s="2">
        <f>(Table2[[#This Row],[Current Month High]]/Table2[[#This Row],[Close Price]])-1</f>
        <v>0.1089409722222221</v>
      </c>
      <c r="AI262">
        <v>20.21484375</v>
      </c>
      <c r="AJ262">
        <v>91.600831600831597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-0.02</v>
      </c>
      <c r="AM262" t="s">
        <v>10190</v>
      </c>
      <c r="AN262">
        <v>3.36</v>
      </c>
      <c r="AO262" t="s">
        <v>10189</v>
      </c>
      <c r="AP262">
        <v>0.11429195908149201</v>
      </c>
      <c r="AQ262">
        <f>(Table2[[#This Row],[Sharpe Ratio]]-AVERAGE(Table2[Sharpe Ratio]))/_xlfn.STDEV.P(Table2[Sharpe Ratio])</f>
        <v>0.70324228679093048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2.1099781426644713</v>
      </c>
      <c r="AS262">
        <f>_xlfn.RANK.AVG(Table2[[#This Row],[1Y Return vs Nifty Z-Score]],Table2[1Y Return vs Nifty Z-Score])</f>
        <v>210</v>
      </c>
      <c r="AT262">
        <f>_xlfn.RANK.AVG(Table2[[#This Row],[6M Return vs Nifty Z-Score]],Table2[6M Return vs Nifty Z-Score])</f>
        <v>484</v>
      </c>
      <c r="AU262">
        <f>_xlfn.RANK.AVG(Table2[[#This Row],[Sharpe Ratio Z-Score]],Table2[Sharpe Ratio Z-Score])</f>
        <v>174</v>
      </c>
      <c r="AV262">
        <f>(Table2[[#This Row],[Rank 1Y]]+Table2[[#This Row],[Rank 6M]]+Table2[[#This Row],[Rank Sharpe]])/3</f>
        <v>289.33333333333331</v>
      </c>
    </row>
    <row r="263" spans="1:48" x14ac:dyDescent="0.3">
      <c r="A263" t="s">
        <v>1190</v>
      </c>
      <c r="B263" t="s">
        <v>1191</v>
      </c>
      <c r="C263" t="s">
        <v>10149</v>
      </c>
      <c r="D263" t="s">
        <v>191</v>
      </c>
      <c r="E263">
        <v>9833.3327040000004</v>
      </c>
      <c r="F263">
        <v>643.6</v>
      </c>
      <c r="G263">
        <v>60.486643940789797</v>
      </c>
      <c r="H263">
        <f>(Table2[[#This Row],[1Y Return vs Nifty]]-AVERAGE(Table2[1Y Return vs Nifty]))/_xlfn.STDEV.P(Table2[1Y Return vs Nifty])</f>
        <v>0.23052453037362133</v>
      </c>
      <c r="I263">
        <v>-7.3760025592332497</v>
      </c>
      <c r="J263">
        <f>(Table2[[#This Row],[1M Return vs Nifty]]-AVERAGE(Table2[1M Return vs Nifty]))/_xlfn.STDEV.P(Table2[1M Return vs Nifty])</f>
        <v>-0.65504809097475203</v>
      </c>
      <c r="K263">
        <v>6.7436024291560503</v>
      </c>
      <c r="L263">
        <f>(Table2[[#This Row],[6M Return vs Nifty]]-AVERAGE(Table2[6M Return vs Nifty]))/_xlfn.STDEV.P(Table2[6M Return vs Nifty])</f>
        <v>-2.4993423595399142E-3</v>
      </c>
      <c r="M263">
        <v>-2.0691043722014699</v>
      </c>
      <c r="N263">
        <f>(Table2[[#This Row],[1W Return vs Nifty]]-AVERAGE(Table2[1W Return vs Nifty]))/_xlfn.STDEV.P(Table2[1W Return vs Nifty])</f>
        <v>-0.16357201311776084</v>
      </c>
      <c r="O263">
        <v>656.79</v>
      </c>
      <c r="P263">
        <v>619.09219753693196</v>
      </c>
      <c r="Q263">
        <v>533.07465117691697</v>
      </c>
      <c r="R263">
        <v>35.649971147678301</v>
      </c>
      <c r="S263" s="2">
        <f>(Table2[[#This Row],[Close Price]]-Table2[[#This Row],[20D EMA]])/Table2[[#This Row],[20D EMA]]</f>
        <v>-2.0082522571902649E-2</v>
      </c>
      <c r="T263" s="2">
        <f>(Table2[[#This Row],[Close Price]]-Table2[[#This Row],[50D EMA]])/Table2[[#This Row],[50D EMA]]</f>
        <v>3.9586676363508919E-2</v>
      </c>
      <c r="U263" s="2">
        <f>(Table2[[#This Row],[Close Price]]-Table2[[#This Row],[200D EMA]])/Table2[[#This Row],[200D EMA]]</f>
        <v>0.20733559282750788</v>
      </c>
      <c r="V263">
        <v>0.56592547612355404</v>
      </c>
      <c r="W263">
        <v>631.25</v>
      </c>
      <c r="X263">
        <v>649.70000000000005</v>
      </c>
      <c r="Y263">
        <v>636.20000000000005</v>
      </c>
      <c r="Z263">
        <v>704.8</v>
      </c>
      <c r="AA263">
        <v>636.20000000000005</v>
      </c>
      <c r="AB263">
        <v>704.8</v>
      </c>
      <c r="AC263" s="2">
        <f>(Table2[[#This Row],[Close Price]]/Table2[[#This Row],[Day Low]])-1</f>
        <v>1.9564356435643582E-2</v>
      </c>
      <c r="AD263" s="2">
        <f>(Table2[[#This Row],[Day High]]/Table2[[#This Row],[Close Price]])-1</f>
        <v>9.4779366065880222E-3</v>
      </c>
      <c r="AE263" s="2">
        <f>(Table2[[#This Row],[Close Price]]/Table2[[#This Row],[Current Week Low]])-1</f>
        <v>1.1631562401760442E-2</v>
      </c>
      <c r="AF263" s="2">
        <f>(Table2[[#This Row],[Current Week High]]/Table2[[#This Row],[Close Price]])-1</f>
        <v>9.5090118085767505E-2</v>
      </c>
      <c r="AG263" s="2">
        <f>(Table2[[#This Row],[Close Price]]/Table2[[#This Row],[Current Month Low]])-1</f>
        <v>1.1631562401760442E-2</v>
      </c>
      <c r="AH263" s="2">
        <f>(Table2[[#This Row],[Current Month High]]/Table2[[#This Row],[Close Price]])-1</f>
        <v>9.5090118085767505E-2</v>
      </c>
      <c r="AI263">
        <v>9.9751398384089391</v>
      </c>
      <c r="AJ263">
        <v>101.125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0.04</v>
      </c>
      <c r="AM263" t="s">
        <v>10189</v>
      </c>
      <c r="AN263">
        <v>-4.0999999999999996</v>
      </c>
      <c r="AO263" t="s">
        <v>10190</v>
      </c>
      <c r="AP263">
        <v>5.3206914777035999E-2</v>
      </c>
      <c r="AQ263">
        <f>(Table2[[#This Row],[Sharpe Ratio]]-AVERAGE(Table2[Sharpe Ratio]))/_xlfn.STDEV.P(Table2[Sharpe Ratio])</f>
        <v>3.3993684937512801E-3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-0.58719554758468018</v>
      </c>
      <c r="AS263">
        <f>_xlfn.RANK.AVG(Table2[[#This Row],[1Y Return vs Nifty Z-Score]],Table2[1Y Return vs Nifty Z-Score])</f>
        <v>215</v>
      </c>
      <c r="AT263">
        <f>_xlfn.RANK.AVG(Table2[[#This Row],[6M Return vs Nifty Z-Score]],Table2[6M Return vs Nifty Z-Score])</f>
        <v>319</v>
      </c>
      <c r="AU263">
        <f>_xlfn.RANK.AVG(Table2[[#This Row],[Sharpe Ratio Z-Score]],Table2[Sharpe Ratio Z-Score])</f>
        <v>339</v>
      </c>
      <c r="AV263">
        <f>(Table2[[#This Row],[Rank 1Y]]+Table2[[#This Row],[Rank 6M]]+Table2[[#This Row],[Rank Sharpe]])/3</f>
        <v>291</v>
      </c>
    </row>
    <row r="264" spans="1:48" x14ac:dyDescent="0.3">
      <c r="A264" t="s">
        <v>726</v>
      </c>
      <c r="B264" t="s">
        <v>727</v>
      </c>
      <c r="C264" t="s">
        <v>10150</v>
      </c>
      <c r="D264" t="s">
        <v>62</v>
      </c>
      <c r="E264">
        <v>22205.70111188</v>
      </c>
      <c r="F264">
        <v>872.3</v>
      </c>
      <c r="G264">
        <v>54.091749980676198</v>
      </c>
      <c r="H264">
        <f>(Table2[[#This Row],[1Y Return vs Nifty]]-AVERAGE(Table2[1Y Return vs Nifty]))/_xlfn.STDEV.P(Table2[1Y Return vs Nifty])</f>
        <v>0.14857896240493804</v>
      </c>
      <c r="I264">
        <v>11.5481243580083</v>
      </c>
      <c r="J264">
        <f>(Table2[[#This Row],[1M Return vs Nifty]]-AVERAGE(Table2[1M Return vs Nifty]))/_xlfn.STDEV.P(Table2[1M Return vs Nifty])</f>
        <v>1.1199676910385412</v>
      </c>
      <c r="K264">
        <v>12.5823980149245</v>
      </c>
      <c r="L264">
        <f>(Table2[[#This Row],[6M Return vs Nifty]]-AVERAGE(Table2[6M Return vs Nifty]))/_xlfn.STDEV.P(Table2[6M Return vs Nifty])</f>
        <v>0.18668681002335274</v>
      </c>
      <c r="M264">
        <v>1.86455105014022</v>
      </c>
      <c r="N264">
        <f>(Table2[[#This Row],[1W Return vs Nifty]]-AVERAGE(Table2[1W Return vs Nifty]))/_xlfn.STDEV.P(Table2[1W Return vs Nifty])</f>
        <v>0.85467671704323234</v>
      </c>
      <c r="O264">
        <v>802.53</v>
      </c>
      <c r="P264">
        <v>741.29845172405396</v>
      </c>
      <c r="Q264">
        <v>657.59296016159499</v>
      </c>
      <c r="R264">
        <v>76.573288945823805</v>
      </c>
      <c r="S264" s="2">
        <f>(Table2[[#This Row],[Close Price]]-Table2[[#This Row],[20D EMA]])/Table2[[#This Row],[20D EMA]]</f>
        <v>8.6937559966605585E-2</v>
      </c>
      <c r="T264" s="2">
        <f>(Table2[[#This Row],[Close Price]]-Table2[[#This Row],[50D EMA]])/Table2[[#This Row],[50D EMA]]</f>
        <v>0.17671903667311437</v>
      </c>
      <c r="U264" s="2">
        <f>(Table2[[#This Row],[Close Price]]-Table2[[#This Row],[200D EMA]])/Table2[[#This Row],[200D EMA]]</f>
        <v>0.32650446833500696</v>
      </c>
      <c r="V264">
        <v>1.02731911926602</v>
      </c>
      <c r="W264">
        <v>844.05</v>
      </c>
      <c r="X264">
        <v>869.2</v>
      </c>
      <c r="Y264">
        <v>836.55</v>
      </c>
      <c r="Z264">
        <v>881.6</v>
      </c>
      <c r="AA264">
        <v>789.1</v>
      </c>
      <c r="AB264">
        <v>889.7</v>
      </c>
      <c r="AC264" s="2">
        <f>(Table2[[#This Row],[Close Price]]/Table2[[#This Row],[Day Low]])-1</f>
        <v>3.3469581185948671E-2</v>
      </c>
      <c r="AD264" s="2">
        <f>(Table2[[#This Row],[Day High]]/Table2[[#This Row],[Close Price]])-1</f>
        <v>-3.5538232259543223E-3</v>
      </c>
      <c r="AE264" s="2">
        <f>(Table2[[#This Row],[Close Price]]/Table2[[#This Row],[Current Week Low]])-1</f>
        <v>4.2735042735042805E-2</v>
      </c>
      <c r="AF264" s="2">
        <f>(Table2[[#This Row],[Current Week High]]/Table2[[#This Row],[Close Price]])-1</f>
        <v>1.06614696778633E-2</v>
      </c>
      <c r="AG264" s="2">
        <f>(Table2[[#This Row],[Close Price]]/Table2[[#This Row],[Current Month Low]])-1</f>
        <v>0.10543657331136735</v>
      </c>
      <c r="AH264" s="2">
        <f>(Table2[[#This Row],[Current Month High]]/Table2[[#This Row],[Close Price]])-1</f>
        <v>1.9947265848905271E-2</v>
      </c>
      <c r="AI264">
        <v>1.99472658489052</v>
      </c>
      <c r="AJ264">
        <v>82.623259708991895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0.23</v>
      </c>
      <c r="AM264" t="s">
        <v>10189</v>
      </c>
      <c r="AN264">
        <v>5.85</v>
      </c>
      <c r="AO264" t="s">
        <v>10189</v>
      </c>
      <c r="AP264">
        <v>4.1576787695299003E-2</v>
      </c>
      <c r="AQ264">
        <f>(Table2[[#This Row],[Sharpe Ratio]]-AVERAGE(Table2[Sharpe Ratio]))/_xlfn.STDEV.P(Table2[Sharpe Ratio])</f>
        <v>-0.12984539165543857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2.1800647888546258</v>
      </c>
      <c r="AS264">
        <f>_xlfn.RANK.AVG(Table2[[#This Row],[1Y Return vs Nifty Z-Score]],Table2[1Y Return vs Nifty Z-Score])</f>
        <v>237</v>
      </c>
      <c r="AT264">
        <f>_xlfn.RANK.AVG(Table2[[#This Row],[6M Return vs Nifty Z-Score]],Table2[6M Return vs Nifty Z-Score])</f>
        <v>265</v>
      </c>
      <c r="AU264">
        <f>_xlfn.RANK.AVG(Table2[[#This Row],[Sharpe Ratio Z-Score]],Table2[Sharpe Ratio Z-Score])</f>
        <v>373</v>
      </c>
      <c r="AV264">
        <f>(Table2[[#This Row],[Rank 1Y]]+Table2[[#This Row],[Rank 6M]]+Table2[[#This Row],[Rank Sharpe]])/3</f>
        <v>291.66666666666669</v>
      </c>
    </row>
    <row r="265" spans="1:48" x14ac:dyDescent="0.3">
      <c r="A265" t="s">
        <v>1282</v>
      </c>
      <c r="B265" t="s">
        <v>1283</v>
      </c>
      <c r="C265" t="s">
        <v>10150</v>
      </c>
      <c r="D265" t="s">
        <v>62</v>
      </c>
      <c r="E265">
        <v>8594.212759</v>
      </c>
      <c r="F265">
        <v>935</v>
      </c>
      <c r="G265">
        <v>88.649741094025302</v>
      </c>
      <c r="H265">
        <f>(Table2[[#This Row],[1Y Return vs Nifty]]-AVERAGE(Table2[1Y Return vs Nifty]))/_xlfn.STDEV.P(Table2[1Y Return vs Nifty])</f>
        <v>0.59141260863944056</v>
      </c>
      <c r="I265">
        <v>-8.8959663661688495</v>
      </c>
      <c r="J265">
        <f>(Table2[[#This Row],[1M Return vs Nifty]]-AVERAGE(Table2[1M Return vs Nifty]))/_xlfn.STDEV.P(Table2[1M Return vs Nifty])</f>
        <v>-0.79761528877459431</v>
      </c>
      <c r="K265">
        <v>23.003888225105801</v>
      </c>
      <c r="L265">
        <f>(Table2[[#This Row],[6M Return vs Nifty]]-AVERAGE(Table2[6M Return vs Nifty]))/_xlfn.STDEV.P(Table2[6M Return vs Nifty])</f>
        <v>0.52435946973519276</v>
      </c>
      <c r="M265">
        <v>-2.2534235834990999</v>
      </c>
      <c r="N265">
        <f>(Table2[[#This Row],[1W Return vs Nifty]]-AVERAGE(Table2[1W Return vs Nifty]))/_xlfn.STDEV.P(Table2[1W Return vs Nifty])</f>
        <v>-0.21128407294438403</v>
      </c>
      <c r="O265">
        <v>932.29</v>
      </c>
      <c r="P265">
        <v>906.90142236845702</v>
      </c>
      <c r="Q265">
        <v>751.07159896353301</v>
      </c>
      <c r="R265">
        <v>50.558795611188998</v>
      </c>
      <c r="S265" s="2">
        <f>(Table2[[#This Row],[Close Price]]-Table2[[#This Row],[20D EMA]])/Table2[[#This Row],[20D EMA]]</f>
        <v>2.9068208390093603E-3</v>
      </c>
      <c r="T265" s="2">
        <f>(Table2[[#This Row],[Close Price]]-Table2[[#This Row],[50D EMA]])/Table2[[#This Row],[50D EMA]]</f>
        <v>3.0983056083604923E-2</v>
      </c>
      <c r="U265" s="2">
        <f>(Table2[[#This Row],[Close Price]]-Table2[[#This Row],[200D EMA]])/Table2[[#This Row],[200D EMA]]</f>
        <v>0.24488797245200764</v>
      </c>
      <c r="V265">
        <v>0.59191658564537897</v>
      </c>
      <c r="W265">
        <v>919.8</v>
      </c>
      <c r="X265">
        <v>937</v>
      </c>
      <c r="Y265">
        <v>900.55</v>
      </c>
      <c r="Z265">
        <v>968</v>
      </c>
      <c r="AA265">
        <v>900.55</v>
      </c>
      <c r="AB265">
        <v>968</v>
      </c>
      <c r="AC265" s="2">
        <f>(Table2[[#This Row],[Close Price]]/Table2[[#This Row],[Day Low]])-1</f>
        <v>1.6525331593824744E-2</v>
      </c>
      <c r="AD265" s="2">
        <f>(Table2[[#This Row],[Day High]]/Table2[[#This Row],[Close Price]])-1</f>
        <v>2.1390374331551332E-3</v>
      </c>
      <c r="AE265" s="2">
        <f>(Table2[[#This Row],[Close Price]]/Table2[[#This Row],[Current Week Low]])-1</f>
        <v>3.8254400088834739E-2</v>
      </c>
      <c r="AF265" s="2">
        <f>(Table2[[#This Row],[Current Week High]]/Table2[[#This Row],[Close Price]])-1</f>
        <v>3.529411764705892E-2</v>
      </c>
      <c r="AG265" s="2">
        <f>(Table2[[#This Row],[Close Price]]/Table2[[#This Row],[Current Month Low]])-1</f>
        <v>3.8254400088834739E-2</v>
      </c>
      <c r="AH265" s="2">
        <f>(Table2[[#This Row],[Current Month High]]/Table2[[#This Row],[Close Price]])-1</f>
        <v>3.529411764705892E-2</v>
      </c>
      <c r="AI265">
        <v>6.2941176470588198</v>
      </c>
      <c r="AJ265">
        <v>126.886677990778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-0.02</v>
      </c>
      <c r="AM265" t="s">
        <v>10190</v>
      </c>
      <c r="AN265">
        <v>-0.93</v>
      </c>
      <c r="AO265" t="s">
        <v>10190</v>
      </c>
      <c r="AP265">
        <v>-1.0826306251813E-2</v>
      </c>
      <c r="AQ265">
        <f>(Table2[[#This Row],[Sharpe Ratio]]-AVERAGE(Table2[Sharpe Ratio]))/_xlfn.STDEV.P(Table2[Sharpe Ratio])</f>
        <v>-0.73022040346619099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-0.62334768681053598</v>
      </c>
      <c r="AS265">
        <f>_xlfn.RANK.AVG(Table2[[#This Row],[1Y Return vs Nifty Z-Score]],Table2[1Y Return vs Nifty Z-Score])</f>
        <v>131</v>
      </c>
      <c r="AT265">
        <f>_xlfn.RANK.AVG(Table2[[#This Row],[6M Return vs Nifty Z-Score]],Table2[6M Return vs Nifty Z-Score])</f>
        <v>181</v>
      </c>
      <c r="AU265">
        <f>_xlfn.RANK.AVG(Table2[[#This Row],[Sharpe Ratio Z-Score]],Table2[Sharpe Ratio Z-Score])</f>
        <v>564</v>
      </c>
      <c r="AV265">
        <f>(Table2[[#This Row],[Rank 1Y]]+Table2[[#This Row],[Rank 6M]]+Table2[[#This Row],[Rank Sharpe]])/3</f>
        <v>292</v>
      </c>
    </row>
    <row r="266" spans="1:48" x14ac:dyDescent="0.3">
      <c r="A266" t="s">
        <v>1601</v>
      </c>
      <c r="B266" t="s">
        <v>1602</v>
      </c>
      <c r="C266" t="s">
        <v>10157</v>
      </c>
      <c r="D266" t="s">
        <v>348</v>
      </c>
      <c r="E266">
        <v>5435.72962044</v>
      </c>
      <c r="F266">
        <v>1999.1</v>
      </c>
      <c r="G266">
        <v>68.151319736365707</v>
      </c>
      <c r="H266">
        <f>(Table2[[#This Row],[1Y Return vs Nifty]]-AVERAGE(Table2[1Y Return vs Nifty]))/_xlfn.STDEV.P(Table2[1Y Return vs Nifty])</f>
        <v>0.32874136012588984</v>
      </c>
      <c r="I266">
        <v>1.4691692425744001</v>
      </c>
      <c r="J266">
        <f>(Table2[[#This Row],[1M Return vs Nifty]]-AVERAGE(Table2[1M Return vs Nifty]))/_xlfn.STDEV.P(Table2[1M Return vs Nifty])</f>
        <v>0.17459755722279621</v>
      </c>
      <c r="K266">
        <v>50.104145140458797</v>
      </c>
      <c r="L266">
        <f>(Table2[[#This Row],[6M Return vs Nifty]]-AVERAGE(Table2[6M Return vs Nifty]))/_xlfn.STDEV.P(Table2[6M Return vs Nifty])</f>
        <v>1.4024503806244364</v>
      </c>
      <c r="M266">
        <v>4.1897734995943496</v>
      </c>
      <c r="N266">
        <f>(Table2[[#This Row],[1W Return vs Nifty]]-AVERAGE(Table2[1W Return vs Nifty]))/_xlfn.STDEV.P(Table2[1W Return vs Nifty])</f>
        <v>1.4565735667396009</v>
      </c>
      <c r="O266">
        <v>1938.72</v>
      </c>
      <c r="P266">
        <v>1754.5926252195</v>
      </c>
      <c r="Q266">
        <v>1389.44247927122</v>
      </c>
      <c r="R266">
        <v>56.023581102167</v>
      </c>
      <c r="S266" s="2">
        <f>(Table2[[#This Row],[Close Price]]-Table2[[#This Row],[20D EMA]])/Table2[[#This Row],[20D EMA]]</f>
        <v>3.114426013039525E-2</v>
      </c>
      <c r="T266" s="2">
        <f>(Table2[[#This Row],[Close Price]]-Table2[[#This Row],[50D EMA]])/Table2[[#This Row],[50D EMA]]</f>
        <v>0.13935278837155265</v>
      </c>
      <c r="U266" s="2">
        <f>(Table2[[#This Row],[Close Price]]-Table2[[#This Row],[200D EMA]])/Table2[[#This Row],[200D EMA]]</f>
        <v>0.43877852435356152</v>
      </c>
      <c r="V266">
        <v>0.50003732994733696</v>
      </c>
      <c r="W266">
        <v>1981</v>
      </c>
      <c r="X266">
        <v>2023</v>
      </c>
      <c r="Y266">
        <v>1893.95</v>
      </c>
      <c r="Z266">
        <v>2115.9</v>
      </c>
      <c r="AA266">
        <v>1890.35</v>
      </c>
      <c r="AB266">
        <v>2115.9</v>
      </c>
      <c r="AC266" s="2">
        <f>(Table2[[#This Row],[Close Price]]/Table2[[#This Row],[Day Low]])-1</f>
        <v>9.1367995961635362E-3</v>
      </c>
      <c r="AD266" s="2">
        <f>(Table2[[#This Row],[Day High]]/Table2[[#This Row],[Close Price]])-1</f>
        <v>1.1955379920964404E-2</v>
      </c>
      <c r="AE266" s="2">
        <f>(Table2[[#This Row],[Close Price]]/Table2[[#This Row],[Current Week Low]])-1</f>
        <v>5.5518889094221091E-2</v>
      </c>
      <c r="AF266" s="2">
        <f>(Table2[[#This Row],[Current Week High]]/Table2[[#This Row],[Close Price]])-1</f>
        <v>5.8426291831324084E-2</v>
      </c>
      <c r="AG266" s="2">
        <f>(Table2[[#This Row],[Close Price]]/Table2[[#This Row],[Current Month Low]])-1</f>
        <v>5.7529029015790822E-2</v>
      </c>
      <c r="AH266" s="2">
        <f>(Table2[[#This Row],[Current Month High]]/Table2[[#This Row],[Close Price]])-1</f>
        <v>5.8426291831324084E-2</v>
      </c>
      <c r="AI266">
        <v>5.8426291831324004</v>
      </c>
      <c r="AJ266">
        <v>113.12366737739799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0.42</v>
      </c>
      <c r="AM266" t="s">
        <v>10189</v>
      </c>
      <c r="AN266">
        <v>-0.04</v>
      </c>
      <c r="AO266" t="s">
        <v>10190</v>
      </c>
      <c r="AP266">
        <v>-4.2213604072906002E-2</v>
      </c>
      <c r="AQ266">
        <f>(Table2[[#This Row],[Sharpe Ratio]]-AVERAGE(Table2[Sharpe Ratio]))/_xlfn.STDEV.P(Table2[Sharpe Ratio])</f>
        <v>-1.0898203408108227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2.2725425239019006</v>
      </c>
      <c r="AS266">
        <f>_xlfn.RANK.AVG(Table2[[#This Row],[1Y Return vs Nifty Z-Score]],Table2[1Y Return vs Nifty Z-Score])</f>
        <v>191</v>
      </c>
      <c r="AT266">
        <f>_xlfn.RANK.AVG(Table2[[#This Row],[6M Return vs Nifty Z-Score]],Table2[6M Return vs Nifty Z-Score])</f>
        <v>62</v>
      </c>
      <c r="AU266">
        <f>_xlfn.RANK.AVG(Table2[[#This Row],[Sharpe Ratio Z-Score]],Table2[Sharpe Ratio Z-Score])</f>
        <v>626</v>
      </c>
      <c r="AV266">
        <f>(Table2[[#This Row],[Rank 1Y]]+Table2[[#This Row],[Rank 6M]]+Table2[[#This Row],[Rank Sharpe]])/3</f>
        <v>293</v>
      </c>
    </row>
    <row r="267" spans="1:48" x14ac:dyDescent="0.3">
      <c r="A267" t="s">
        <v>1138</v>
      </c>
      <c r="B267" t="s">
        <v>1139</v>
      </c>
      <c r="C267" t="s">
        <v>10157</v>
      </c>
      <c r="D267" t="s">
        <v>476</v>
      </c>
      <c r="E267">
        <v>10483.0003214399</v>
      </c>
      <c r="F267">
        <v>2149.6</v>
      </c>
      <c r="G267">
        <v>14.860670143554</v>
      </c>
      <c r="H267">
        <f>(Table2[[#This Row],[1Y Return vs Nifty]]-AVERAGE(Table2[1Y Return vs Nifty]))/_xlfn.STDEV.P(Table2[1Y Return vs Nifty])</f>
        <v>-0.35413666342549088</v>
      </c>
      <c r="I267">
        <v>-2.2344427865792702</v>
      </c>
      <c r="J267">
        <f>(Table2[[#This Row],[1M Return vs Nifty]]-AVERAGE(Table2[1M Return vs Nifty]))/_xlfn.STDEV.P(Table2[1M Return vs Nifty])</f>
        <v>-0.17278807546457364</v>
      </c>
      <c r="K267">
        <v>-2.3950195785275201</v>
      </c>
      <c r="L267">
        <f>(Table2[[#This Row],[6M Return vs Nifty]]-AVERAGE(Table2[6M Return vs Nifty]))/_xlfn.STDEV.P(Table2[6M Return vs Nifty])</f>
        <v>-0.29860505634091711</v>
      </c>
      <c r="M267">
        <v>-1.0241342603540999</v>
      </c>
      <c r="N267">
        <f>(Table2[[#This Row],[1W Return vs Nifty]]-AVERAGE(Table2[1W Return vs Nifty]))/_xlfn.STDEV.P(Table2[1W Return vs Nifty])</f>
        <v>0.10692435100234729</v>
      </c>
      <c r="O267">
        <v>2117.13</v>
      </c>
      <c r="P267">
        <v>2073.3112115209401</v>
      </c>
      <c r="Q267">
        <v>1936.08526025216</v>
      </c>
      <c r="R267">
        <v>57.055447022147703</v>
      </c>
      <c r="S267" s="2">
        <f>(Table2[[#This Row],[Close Price]]-Table2[[#This Row],[20D EMA]])/Table2[[#This Row],[20D EMA]]</f>
        <v>1.5336800290959835E-2</v>
      </c>
      <c r="T267" s="2">
        <f>(Table2[[#This Row],[Close Price]]-Table2[[#This Row],[50D EMA]])/Table2[[#This Row],[50D EMA]]</f>
        <v>3.6795628198574133E-2</v>
      </c>
      <c r="U267" s="2">
        <f>(Table2[[#This Row],[Close Price]]-Table2[[#This Row],[200D EMA]])/Table2[[#This Row],[200D EMA]]</f>
        <v>0.11028168238832174</v>
      </c>
      <c r="V267">
        <v>1.0991187221350001</v>
      </c>
      <c r="W267">
        <v>2115.1999999999998</v>
      </c>
      <c r="X267">
        <v>2149.3000000000002</v>
      </c>
      <c r="Y267">
        <v>2106.0500000000002</v>
      </c>
      <c r="Z267">
        <v>2350</v>
      </c>
      <c r="AA267">
        <v>2035</v>
      </c>
      <c r="AB267">
        <v>2350</v>
      </c>
      <c r="AC267" s="2">
        <f>(Table2[[#This Row],[Close Price]]/Table2[[#This Row],[Day Low]])-1</f>
        <v>1.6263237518910678E-2</v>
      </c>
      <c r="AD267" s="2">
        <f>(Table2[[#This Row],[Day High]]/Table2[[#This Row],[Close Price]])-1</f>
        <v>-1.3956084852984052E-4</v>
      </c>
      <c r="AE267" s="2">
        <f>(Table2[[#This Row],[Close Price]]/Table2[[#This Row],[Current Week Low]])-1</f>
        <v>2.0678521402625716E-2</v>
      </c>
      <c r="AF267" s="2">
        <f>(Table2[[#This Row],[Current Week High]]/Table2[[#This Row],[Close Price]])-1</f>
        <v>9.3226646818012737E-2</v>
      </c>
      <c r="AG267" s="2">
        <f>(Table2[[#This Row],[Close Price]]/Table2[[#This Row],[Current Month Low]])-1</f>
        <v>5.6314496314496365E-2</v>
      </c>
      <c r="AH267" s="2">
        <f>(Table2[[#This Row],[Current Month High]]/Table2[[#This Row],[Close Price]])-1</f>
        <v>9.3226646818012737E-2</v>
      </c>
      <c r="AI267">
        <v>9.3226646818012693</v>
      </c>
      <c r="AJ267">
        <v>53.542857142857102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-0.09</v>
      </c>
      <c r="AM267" t="s">
        <v>10190</v>
      </c>
      <c r="AN267">
        <v>2.36</v>
      </c>
      <c r="AO267" t="s">
        <v>10189</v>
      </c>
      <c r="AP267">
        <v>0.19238508673383201</v>
      </c>
      <c r="AQ267">
        <f>(Table2[[#This Row],[Sharpe Ratio]]-AVERAGE(Table2[Sharpe Ratio]))/_xlfn.STDEV.P(Table2[Sharpe Ratio])</f>
        <v>1.597944467618865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0.87933902339023062</v>
      </c>
      <c r="AS267">
        <f>_xlfn.RANK.AVG(Table2[[#This Row],[1Y Return vs Nifty Z-Score]],Table2[1Y Return vs Nifty Z-Score])</f>
        <v>415</v>
      </c>
      <c r="AT267">
        <f>_xlfn.RANK.AVG(Table2[[#This Row],[6M Return vs Nifty Z-Score]],Table2[6M Return vs Nifty Z-Score])</f>
        <v>430</v>
      </c>
      <c r="AU267">
        <f>_xlfn.RANK.AVG(Table2[[#This Row],[Sharpe Ratio Z-Score]],Table2[Sharpe Ratio Z-Score])</f>
        <v>40</v>
      </c>
      <c r="AV267">
        <f>(Table2[[#This Row],[Rank 1Y]]+Table2[[#This Row],[Rank 6M]]+Table2[[#This Row],[Rank Sharpe]])/3</f>
        <v>295</v>
      </c>
    </row>
    <row r="268" spans="1:48" x14ac:dyDescent="0.3">
      <c r="A268" t="s">
        <v>1465</v>
      </c>
      <c r="B268" t="s">
        <v>1466</v>
      </c>
      <c r="C268" t="s">
        <v>627</v>
      </c>
      <c r="D268" t="s">
        <v>476</v>
      </c>
      <c r="E268">
        <v>6692.0127155199998</v>
      </c>
      <c r="F268">
        <v>937.15</v>
      </c>
      <c r="G268">
        <v>48.5642041000593</v>
      </c>
      <c r="H268">
        <f>(Table2[[#This Row],[1Y Return vs Nifty]]-AVERAGE(Table2[1Y Return vs Nifty]))/_xlfn.STDEV.P(Table2[1Y Return vs Nifty])</f>
        <v>7.7747782171878943E-2</v>
      </c>
      <c r="I268">
        <v>10.5673834104847</v>
      </c>
      <c r="J268">
        <f>(Table2[[#This Row],[1M Return vs Nifty]]-AVERAGE(Table2[1M Return vs Nifty]))/_xlfn.STDEV.P(Table2[1M Return vs Nifty])</f>
        <v>1.0279776791593136</v>
      </c>
      <c r="K268">
        <v>-11.4452589416658</v>
      </c>
      <c r="L268">
        <f>(Table2[[#This Row],[6M Return vs Nifty]]-AVERAGE(Table2[6M Return vs Nifty]))/_xlfn.STDEV.P(Table2[6M Return vs Nifty])</f>
        <v>-0.59184703374968617</v>
      </c>
      <c r="M268">
        <v>0.38109385599714302</v>
      </c>
      <c r="N268">
        <f>(Table2[[#This Row],[1W Return vs Nifty]]-AVERAGE(Table2[1W Return vs Nifty]))/_xlfn.STDEV.P(Table2[1W Return vs Nifty])</f>
        <v>0.47067551663174167</v>
      </c>
      <c r="O268">
        <v>921.13</v>
      </c>
      <c r="P268">
        <v>884.54178580152802</v>
      </c>
      <c r="Q268">
        <v>807.35941989978005</v>
      </c>
      <c r="R268">
        <v>53.386125792827002</v>
      </c>
      <c r="S268" s="2">
        <f>(Table2[[#This Row],[Close Price]]-Table2[[#This Row],[20D EMA]])/Table2[[#This Row],[20D EMA]]</f>
        <v>1.7391681955858544E-2</v>
      </c>
      <c r="T268" s="2">
        <f>(Table2[[#This Row],[Close Price]]-Table2[[#This Row],[50D EMA]])/Table2[[#This Row],[50D EMA]]</f>
        <v>5.9475103429739044E-2</v>
      </c>
      <c r="U268" s="2">
        <f>(Table2[[#This Row],[Close Price]]-Table2[[#This Row],[200D EMA]])/Table2[[#This Row],[200D EMA]]</f>
        <v>0.16075935562420418</v>
      </c>
      <c r="V268">
        <v>2.47712939358617</v>
      </c>
      <c r="W268">
        <v>920.55</v>
      </c>
      <c r="X268">
        <v>943</v>
      </c>
      <c r="Y268">
        <v>913.55</v>
      </c>
      <c r="Z268">
        <v>956.7</v>
      </c>
      <c r="AA268">
        <v>901</v>
      </c>
      <c r="AB268">
        <v>994.7</v>
      </c>
      <c r="AC268" s="2">
        <f>(Table2[[#This Row],[Close Price]]/Table2[[#This Row],[Day Low]])-1</f>
        <v>1.8032697843680445E-2</v>
      </c>
      <c r="AD268" s="2">
        <f>(Table2[[#This Row],[Day High]]/Table2[[#This Row],[Close Price]])-1</f>
        <v>6.242330470042079E-3</v>
      </c>
      <c r="AE268" s="2">
        <f>(Table2[[#This Row],[Close Price]]/Table2[[#This Row],[Current Week Low]])-1</f>
        <v>2.5833287723715292E-2</v>
      </c>
      <c r="AF268" s="2">
        <f>(Table2[[#This Row],[Current Week High]]/Table2[[#This Row],[Close Price]])-1</f>
        <v>2.0861121485354683E-2</v>
      </c>
      <c r="AG268" s="2">
        <f>(Table2[[#This Row],[Close Price]]/Table2[[#This Row],[Current Month Low]])-1</f>
        <v>4.0122086570477222E-2</v>
      </c>
      <c r="AH268" s="2">
        <f>(Table2[[#This Row],[Current Month High]]/Table2[[#This Row],[Close Price]])-1</f>
        <v>6.1409592914688282E-2</v>
      </c>
      <c r="AI268">
        <v>9.1554180227284991</v>
      </c>
      <c r="AJ268">
        <v>94.409293641738401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0.03</v>
      </c>
      <c r="AM268" t="s">
        <v>10189</v>
      </c>
      <c r="AN268">
        <v>-2.84</v>
      </c>
      <c r="AO268" t="s">
        <v>10190</v>
      </c>
      <c r="AP268">
        <v>0.14865579694689199</v>
      </c>
      <c r="AQ268">
        <f>(Table2[[#This Row],[Sharpe Ratio]]-AVERAGE(Table2[Sharpe Ratio]))/_xlfn.STDEV.P(Table2[Sharpe Ratio])</f>
        <v>1.0969440324383228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2.0814979766515709</v>
      </c>
      <c r="AS268">
        <f>_xlfn.RANK.AVG(Table2[[#This Row],[1Y Return vs Nifty Z-Score]],Table2[1Y Return vs Nifty Z-Score])</f>
        <v>260</v>
      </c>
      <c r="AT268">
        <f>_xlfn.RANK.AVG(Table2[[#This Row],[6M Return vs Nifty Z-Score]],Table2[6M Return vs Nifty Z-Score])</f>
        <v>526</v>
      </c>
      <c r="AU268">
        <f>_xlfn.RANK.AVG(Table2[[#This Row],[Sharpe Ratio Z-Score]],Table2[Sharpe Ratio Z-Score])</f>
        <v>103</v>
      </c>
      <c r="AV268">
        <f>(Table2[[#This Row],[Rank 1Y]]+Table2[[#This Row],[Rank 6M]]+Table2[[#This Row],[Rank Sharpe]])/3</f>
        <v>296.33333333333331</v>
      </c>
    </row>
    <row r="269" spans="1:48" x14ac:dyDescent="0.3">
      <c r="A269" t="s">
        <v>1377</v>
      </c>
      <c r="B269" t="s">
        <v>1378</v>
      </c>
      <c r="C269" t="s">
        <v>10157</v>
      </c>
      <c r="D269" t="s">
        <v>97</v>
      </c>
      <c r="E269">
        <v>7517.1016960199904</v>
      </c>
      <c r="F269">
        <v>967.4</v>
      </c>
      <c r="G269">
        <v>122.281927174115</v>
      </c>
      <c r="H269">
        <f>(Table2[[#This Row],[1Y Return vs Nifty]]-AVERAGE(Table2[1Y Return vs Nifty]))/_xlfn.STDEV.P(Table2[1Y Return vs Nifty])</f>
        <v>1.0223827869647175</v>
      </c>
      <c r="I269">
        <v>-6.6564011843046202</v>
      </c>
      <c r="J269">
        <f>(Table2[[#This Row],[1M Return vs Nifty]]-AVERAGE(Table2[1M Return vs Nifty]))/_xlfn.STDEV.P(Table2[1M Return vs Nifty])</f>
        <v>-0.58755204199755751</v>
      </c>
      <c r="K269">
        <v>10.596756825623499</v>
      </c>
      <c r="L269">
        <f>(Table2[[#This Row],[6M Return vs Nifty]]-AVERAGE(Table2[6M Return vs Nifty]))/_xlfn.STDEV.P(Table2[6M Return vs Nifty])</f>
        <v>0.12234891514440283</v>
      </c>
      <c r="M269">
        <v>-3.7420109972867301</v>
      </c>
      <c r="N269">
        <f>(Table2[[#This Row],[1W Return vs Nifty]]-AVERAGE(Table2[1W Return vs Nifty]))/_xlfn.STDEV.P(Table2[1W Return vs Nifty])</f>
        <v>-0.5966132594343817</v>
      </c>
      <c r="O269">
        <v>1010.17</v>
      </c>
      <c r="P269">
        <v>973.66086844653898</v>
      </c>
      <c r="Q269">
        <v>790.19867967193704</v>
      </c>
      <c r="R269">
        <v>30.909539970549801</v>
      </c>
      <c r="S269" s="2">
        <f>(Table2[[#This Row],[Close Price]]-Table2[[#This Row],[20D EMA]])/Table2[[#This Row],[20D EMA]]</f>
        <v>-4.2339408218418667E-2</v>
      </c>
      <c r="T269" s="2">
        <f>(Table2[[#This Row],[Close Price]]-Table2[[#This Row],[50D EMA]])/Table2[[#This Row],[50D EMA]]</f>
        <v>-6.4302352589440375E-3</v>
      </c>
      <c r="U269" s="2">
        <f>(Table2[[#This Row],[Close Price]]-Table2[[#This Row],[200D EMA]])/Table2[[#This Row],[200D EMA]]</f>
        <v>0.22424907164060404</v>
      </c>
      <c r="V269">
        <v>0.60640020634845104</v>
      </c>
      <c r="W269">
        <v>952</v>
      </c>
      <c r="X269">
        <v>972.4</v>
      </c>
      <c r="Y269">
        <v>954.95</v>
      </c>
      <c r="Z269">
        <v>990.05</v>
      </c>
      <c r="AA269">
        <v>954.95</v>
      </c>
      <c r="AB269">
        <v>1151</v>
      </c>
      <c r="AC269" s="2">
        <f>(Table2[[#This Row],[Close Price]]/Table2[[#This Row],[Day Low]])-1</f>
        <v>1.6176470588235237E-2</v>
      </c>
      <c r="AD269" s="2">
        <f>(Table2[[#This Row],[Day High]]/Table2[[#This Row],[Close Price]])-1</f>
        <v>5.1684928674797792E-3</v>
      </c>
      <c r="AE269" s="2">
        <f>(Table2[[#This Row],[Close Price]]/Table2[[#This Row],[Current Week Low]])-1</f>
        <v>1.3037331797476126E-2</v>
      </c>
      <c r="AF269" s="2">
        <f>(Table2[[#This Row],[Current Week High]]/Table2[[#This Row],[Close Price]])-1</f>
        <v>2.3413272689683629E-2</v>
      </c>
      <c r="AG269" s="2">
        <f>(Table2[[#This Row],[Close Price]]/Table2[[#This Row],[Current Month Low]])-1</f>
        <v>1.3037331797476126E-2</v>
      </c>
      <c r="AH269" s="2">
        <f>(Table2[[#This Row],[Current Month High]]/Table2[[#This Row],[Close Price]])-1</f>
        <v>0.18978705809385987</v>
      </c>
      <c r="AI269">
        <v>21.666322100475401</v>
      </c>
      <c r="AJ269">
        <v>169.88422374110701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-7.0000000000000007E-2</v>
      </c>
      <c r="AM269" t="s">
        <v>10190</v>
      </c>
      <c r="AN269">
        <v>-14.14</v>
      </c>
      <c r="AO269" t="s">
        <v>10190</v>
      </c>
      <c r="AQ269">
        <f>(Table2[[#This Row],[Sharpe Ratio]]-AVERAGE(Table2[Sharpe Ratio]))/_xlfn.STDEV.P(Table2[Sharpe Ratio])</f>
        <v>-0.60618490757812304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-0.64561850690094191</v>
      </c>
      <c r="AS269">
        <f>_xlfn.RANK.AVG(Table2[[#This Row],[1Y Return vs Nifty Z-Score]],Table2[1Y Return vs Nifty Z-Score])</f>
        <v>87</v>
      </c>
      <c r="AT269">
        <f>_xlfn.RANK.AVG(Table2[[#This Row],[6M Return vs Nifty Z-Score]],Table2[6M Return vs Nifty Z-Score])</f>
        <v>285</v>
      </c>
      <c r="AU269">
        <f>_xlfn.RANK.AVG(Table2[[#This Row],[Sharpe Ratio Z-Score]],Table2[Sharpe Ratio Z-Score])</f>
        <v>518.5</v>
      </c>
      <c r="AV269">
        <f>(Table2[[#This Row],[Rank 1Y]]+Table2[[#This Row],[Rank 6M]]+Table2[[#This Row],[Rank Sharpe]])/3</f>
        <v>296.83333333333331</v>
      </c>
    </row>
    <row r="270" spans="1:48" x14ac:dyDescent="0.3">
      <c r="A270" t="s">
        <v>439</v>
      </c>
      <c r="B270" t="s">
        <v>440</v>
      </c>
      <c r="C270" t="s">
        <v>10143</v>
      </c>
      <c r="D270" t="s">
        <v>441</v>
      </c>
      <c r="E270">
        <v>52057.503054039997</v>
      </c>
      <c r="F270">
        <v>347.05</v>
      </c>
      <c r="G270">
        <v>29.216133186417</v>
      </c>
      <c r="H270">
        <f>(Table2[[#This Row],[1Y Return vs Nifty]]-AVERAGE(Table2[1Y Return vs Nifty]))/_xlfn.STDEV.P(Table2[1Y Return vs Nifty])</f>
        <v>-0.17018262449410035</v>
      </c>
      <c r="I270">
        <v>3.0135270231582498</v>
      </c>
      <c r="J270">
        <f>(Table2[[#This Row],[1M Return vs Nifty]]-AVERAGE(Table2[1M Return vs Nifty]))/_xlfn.STDEV.P(Table2[1M Return vs Nifty])</f>
        <v>0.3194528229689706</v>
      </c>
      <c r="K270">
        <v>28.928078548620999</v>
      </c>
      <c r="L270">
        <f>(Table2[[#This Row],[6M Return vs Nifty]]-AVERAGE(Table2[6M Return vs Nifty]))/_xlfn.STDEV.P(Table2[6M Return vs Nifty])</f>
        <v>0.7163125458150601</v>
      </c>
      <c r="M270">
        <v>3.2311688094628002</v>
      </c>
      <c r="N270">
        <f>(Table2[[#This Row],[1W Return vs Nifty]]-AVERAGE(Table2[1W Return vs Nifty]))/_xlfn.STDEV.P(Table2[1W Return vs Nifty])</f>
        <v>1.2084333755807741</v>
      </c>
      <c r="O270">
        <v>333.8</v>
      </c>
      <c r="P270">
        <v>319.29672097212199</v>
      </c>
      <c r="Q270">
        <v>278.13980627175602</v>
      </c>
      <c r="R270">
        <v>65.557223718875207</v>
      </c>
      <c r="S270" s="2">
        <f>(Table2[[#This Row],[Close Price]]-Table2[[#This Row],[20D EMA]])/Table2[[#This Row],[20D EMA]]</f>
        <v>3.9694427801078486E-2</v>
      </c>
      <c r="T270" s="2">
        <f>(Table2[[#This Row],[Close Price]]-Table2[[#This Row],[50D EMA]])/Table2[[#This Row],[50D EMA]]</f>
        <v>8.6920025183412949E-2</v>
      </c>
      <c r="U270" s="2">
        <f>(Table2[[#This Row],[Close Price]]-Table2[[#This Row],[200D EMA]])/Table2[[#This Row],[200D EMA]]</f>
        <v>0.24775379925631863</v>
      </c>
      <c r="V270">
        <v>0.68720257533202</v>
      </c>
      <c r="W270">
        <v>340.6</v>
      </c>
      <c r="X270">
        <v>346.7</v>
      </c>
      <c r="Y270">
        <v>338.25</v>
      </c>
      <c r="Z270">
        <v>355.75</v>
      </c>
      <c r="AA270">
        <v>321.2</v>
      </c>
      <c r="AB270">
        <v>355.75</v>
      </c>
      <c r="AC270" s="2">
        <f>(Table2[[#This Row],[Close Price]]/Table2[[#This Row],[Day Low]])-1</f>
        <v>1.89371697005285E-2</v>
      </c>
      <c r="AD270" s="2">
        <f>(Table2[[#This Row],[Day High]]/Table2[[#This Row],[Close Price]])-1</f>
        <v>-1.008500216107211E-3</v>
      </c>
      <c r="AE270" s="2">
        <f>(Table2[[#This Row],[Close Price]]/Table2[[#This Row],[Current Week Low]])-1</f>
        <v>2.6016260162601723E-2</v>
      </c>
      <c r="AF270" s="2">
        <f>(Table2[[#This Row],[Current Week High]]/Table2[[#This Row],[Close Price]])-1</f>
        <v>2.5068433943235879E-2</v>
      </c>
      <c r="AG270" s="2">
        <f>(Table2[[#This Row],[Close Price]]/Table2[[#This Row],[Current Month Low]])-1</f>
        <v>8.0479452054794676E-2</v>
      </c>
      <c r="AH270" s="2">
        <f>(Table2[[#This Row],[Current Month High]]/Table2[[#This Row],[Close Price]])-1</f>
        <v>2.5068433943235879E-2</v>
      </c>
      <c r="AI270">
        <v>2.5068433943235799</v>
      </c>
      <c r="AJ270">
        <v>81.038080333855007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0.06</v>
      </c>
      <c r="AM270" t="s">
        <v>10189</v>
      </c>
      <c r="AN270">
        <v>3.97</v>
      </c>
      <c r="AO270" t="s">
        <v>10189</v>
      </c>
      <c r="AP270">
        <v>3.0547070137683999E-2</v>
      </c>
      <c r="AQ270">
        <f>(Table2[[#This Row],[Sharpe Ratio]]-AVERAGE(Table2[Sharpe Ratio]))/_xlfn.STDEV.P(Table2[Sharpe Ratio])</f>
        <v>-0.2562113427881258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1.8178047770825787</v>
      </c>
      <c r="AS270">
        <f>_xlfn.RANK.AVG(Table2[[#This Row],[1Y Return vs Nifty Z-Score]],Table2[1Y Return vs Nifty Z-Score])</f>
        <v>345</v>
      </c>
      <c r="AT270">
        <f>_xlfn.RANK.AVG(Table2[[#This Row],[6M Return vs Nifty Z-Score]],Table2[6M Return vs Nifty Z-Score])</f>
        <v>142</v>
      </c>
      <c r="AU270">
        <f>_xlfn.RANK.AVG(Table2[[#This Row],[Sharpe Ratio Z-Score]],Table2[Sharpe Ratio Z-Score])</f>
        <v>407</v>
      </c>
      <c r="AV270">
        <f>(Table2[[#This Row],[Rank 1Y]]+Table2[[#This Row],[Rank 6M]]+Table2[[#This Row],[Rank Sharpe]])/3</f>
        <v>298</v>
      </c>
    </row>
    <row r="271" spans="1:48" x14ac:dyDescent="0.3">
      <c r="A271" t="s">
        <v>1068</v>
      </c>
      <c r="B271" t="s">
        <v>1069</v>
      </c>
      <c r="C271" t="s">
        <v>10154</v>
      </c>
      <c r="D271" t="s">
        <v>130</v>
      </c>
      <c r="E271">
        <v>11691.42721365</v>
      </c>
      <c r="F271">
        <v>383.65</v>
      </c>
      <c r="G271">
        <v>-6.4327301288349901</v>
      </c>
      <c r="H271">
        <f>(Table2[[#This Row],[1Y Return vs Nifty]]-AVERAGE(Table2[1Y Return vs Nifty]))/_xlfn.STDEV.P(Table2[1Y Return vs Nifty])</f>
        <v>-0.62699494539056588</v>
      </c>
      <c r="I271">
        <v>-8.4509486609131095</v>
      </c>
      <c r="J271">
        <f>(Table2[[#This Row],[1M Return vs Nifty]]-AVERAGE(Table2[1M Return vs Nifty]))/_xlfn.STDEV.P(Table2[1M Return vs Nifty])</f>
        <v>-0.75587421117779385</v>
      </c>
      <c r="K271">
        <v>8.7839682348882295</v>
      </c>
      <c r="L271">
        <f>(Table2[[#This Row],[6M Return vs Nifty]]-AVERAGE(Table2[6M Return vs Nifty]))/_xlfn.STDEV.P(Table2[6M Return vs Nifty])</f>
        <v>6.3611716089047407E-2</v>
      </c>
      <c r="M271">
        <v>-0.92388708374984096</v>
      </c>
      <c r="N271">
        <f>(Table2[[#This Row],[1W Return vs Nifty]]-AVERAGE(Table2[1W Return vs Nifty]))/_xlfn.STDEV.P(Table2[1W Return vs Nifty])</f>
        <v>0.13287389393886248</v>
      </c>
      <c r="O271">
        <v>390.1</v>
      </c>
      <c r="P271">
        <v>375.73496592690498</v>
      </c>
      <c r="Q271">
        <v>335.68584507946298</v>
      </c>
      <c r="R271">
        <v>39.880544230179197</v>
      </c>
      <c r="S271" s="2">
        <f>(Table2[[#This Row],[Close Price]]-Table2[[#This Row],[20D EMA]])/Table2[[#This Row],[20D EMA]]</f>
        <v>-1.6534221994360537E-2</v>
      </c>
      <c r="T271" s="2">
        <f>(Table2[[#This Row],[Close Price]]-Table2[[#This Row],[50D EMA]])/Table2[[#This Row],[50D EMA]]</f>
        <v>2.1065471118902418E-2</v>
      </c>
      <c r="U271" s="2">
        <f>(Table2[[#This Row],[Close Price]]-Table2[[#This Row],[200D EMA]])/Table2[[#This Row],[200D EMA]]</f>
        <v>0.14288405550488137</v>
      </c>
      <c r="V271">
        <v>0.80297854815190595</v>
      </c>
      <c r="W271">
        <v>376.05</v>
      </c>
      <c r="X271">
        <v>385.2</v>
      </c>
      <c r="Y271">
        <v>380.3</v>
      </c>
      <c r="Z271">
        <v>394</v>
      </c>
      <c r="AA271">
        <v>377.15</v>
      </c>
      <c r="AB271">
        <v>427.8</v>
      </c>
      <c r="AC271" s="2">
        <f>(Table2[[#This Row],[Close Price]]/Table2[[#This Row],[Day Low]])-1</f>
        <v>2.0210078447014945E-2</v>
      </c>
      <c r="AD271" s="2">
        <f>(Table2[[#This Row],[Day High]]/Table2[[#This Row],[Close Price]])-1</f>
        <v>4.040140753290844E-3</v>
      </c>
      <c r="AE271" s="2">
        <f>(Table2[[#This Row],[Close Price]]/Table2[[#This Row],[Current Week Low]])-1</f>
        <v>8.8088351301602863E-3</v>
      </c>
      <c r="AF271" s="2">
        <f>(Table2[[#This Row],[Current Week High]]/Table2[[#This Row],[Close Price]])-1</f>
        <v>2.6977714062296432E-2</v>
      </c>
      <c r="AG271" s="2">
        <f>(Table2[[#This Row],[Close Price]]/Table2[[#This Row],[Current Month Low]])-1</f>
        <v>1.7234522073445557E-2</v>
      </c>
      <c r="AH271" s="2">
        <f>(Table2[[#This Row],[Current Month High]]/Table2[[#This Row],[Close Price]])-1</f>
        <v>0.11507884790824985</v>
      </c>
      <c r="AI271">
        <v>11.5078847908249</v>
      </c>
      <c r="AJ271">
        <v>51.7602848101265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0.03</v>
      </c>
      <c r="AM271" t="s">
        <v>10189</v>
      </c>
      <c r="AN271">
        <v>-4.6100000000000003</v>
      </c>
      <c r="AO271" t="s">
        <v>10190</v>
      </c>
      <c r="AP271">
        <v>0.17971021058574699</v>
      </c>
      <c r="AQ271">
        <f>(Table2[[#This Row],[Sharpe Ratio]]-AVERAGE(Table2[Sharpe Ratio]))/_xlfn.STDEV.P(Table2[Sharpe Ratio])</f>
        <v>1.452730161669936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0.2663466151294861</v>
      </c>
      <c r="AS271">
        <f>_xlfn.RANK.AVG(Table2[[#This Row],[1Y Return vs Nifty Z-Score]],Table2[1Y Return vs Nifty Z-Score])</f>
        <v>547</v>
      </c>
      <c r="AT271">
        <f>_xlfn.RANK.AVG(Table2[[#This Row],[6M Return vs Nifty Z-Score]],Table2[6M Return vs Nifty Z-Score])</f>
        <v>298</v>
      </c>
      <c r="AU271">
        <f>_xlfn.RANK.AVG(Table2[[#This Row],[Sharpe Ratio Z-Score]],Table2[Sharpe Ratio Z-Score])</f>
        <v>51</v>
      </c>
      <c r="AV271">
        <f>(Table2[[#This Row],[Rank 1Y]]+Table2[[#This Row],[Rank 6M]]+Table2[[#This Row],[Rank Sharpe]])/3</f>
        <v>298.66666666666669</v>
      </c>
    </row>
    <row r="272" spans="1:48" x14ac:dyDescent="0.3">
      <c r="A272" t="s">
        <v>1879</v>
      </c>
      <c r="B272" t="s">
        <v>1880</v>
      </c>
      <c r="C272" t="s">
        <v>10149</v>
      </c>
      <c r="D272" t="s">
        <v>191</v>
      </c>
      <c r="E272">
        <v>3641.0617643999999</v>
      </c>
      <c r="F272">
        <v>1383.4</v>
      </c>
      <c r="G272">
        <v>19.599185194705001</v>
      </c>
      <c r="H272">
        <f>(Table2[[#This Row],[1Y Return vs Nifty]]-AVERAGE(Table2[1Y Return vs Nifty]))/_xlfn.STDEV.P(Table2[1Y Return vs Nifty])</f>
        <v>-0.29341629658021712</v>
      </c>
      <c r="I272">
        <v>0.82174828258076105</v>
      </c>
      <c r="J272">
        <f>(Table2[[#This Row],[1M Return vs Nifty]]-AVERAGE(Table2[1M Return vs Nifty]))/_xlfn.STDEV.P(Table2[1M Return vs Nifty])</f>
        <v>0.1138717743837528</v>
      </c>
      <c r="K272">
        <v>3.2063873880627298</v>
      </c>
      <c r="L272">
        <f>(Table2[[#This Row],[6M Return vs Nifty]]-AVERAGE(Table2[6M Return vs Nifty]))/_xlfn.STDEV.P(Table2[6M Return vs Nifty])</f>
        <v>-0.11711066826490946</v>
      </c>
      <c r="M272">
        <v>-5.2386519325992396</v>
      </c>
      <c r="N272">
        <f>(Table2[[#This Row],[1W Return vs Nifty]]-AVERAGE(Table2[1W Return vs Nifty]))/_xlfn.STDEV.P(Table2[1W Return vs Nifty])</f>
        <v>-0.9840271450618423</v>
      </c>
      <c r="O272">
        <v>1328.48</v>
      </c>
      <c r="P272">
        <v>1275.29432100807</v>
      </c>
      <c r="Q272">
        <v>1137.1507838263101</v>
      </c>
      <c r="R272">
        <v>66.393010669460395</v>
      </c>
      <c r="S272" s="2">
        <f>(Table2[[#This Row],[Close Price]]-Table2[[#This Row],[20D EMA]])/Table2[[#This Row],[20D EMA]]</f>
        <v>4.1340479344815183E-2</v>
      </c>
      <c r="T272" s="2">
        <f>(Table2[[#This Row],[Close Price]]-Table2[[#This Row],[50D EMA]])/Table2[[#This Row],[50D EMA]]</f>
        <v>8.476919971420932E-2</v>
      </c>
      <c r="U272" s="2">
        <f>(Table2[[#This Row],[Close Price]]-Table2[[#This Row],[200D EMA]])/Table2[[#This Row],[200D EMA]]</f>
        <v>0.21654930874259717</v>
      </c>
      <c r="V272">
        <v>0.74318533036953605</v>
      </c>
      <c r="W272">
        <v>1333</v>
      </c>
      <c r="X272">
        <v>1380</v>
      </c>
      <c r="Y272">
        <v>1325.85</v>
      </c>
      <c r="Z272">
        <v>1405</v>
      </c>
      <c r="AA272">
        <v>1280</v>
      </c>
      <c r="AB272">
        <v>1406.8</v>
      </c>
      <c r="AC272" s="2">
        <f>(Table2[[#This Row],[Close Price]]/Table2[[#This Row],[Day Low]])-1</f>
        <v>3.7809452363090745E-2</v>
      </c>
      <c r="AD272" s="2">
        <f>(Table2[[#This Row],[Day High]]/Table2[[#This Row],[Close Price]])-1</f>
        <v>-2.4577128813070281E-3</v>
      </c>
      <c r="AE272" s="2">
        <f>(Table2[[#This Row],[Close Price]]/Table2[[#This Row],[Current Week Low]])-1</f>
        <v>4.3406116830712493E-2</v>
      </c>
      <c r="AF272" s="2">
        <f>(Table2[[#This Row],[Current Week High]]/Table2[[#This Row],[Close Price]])-1</f>
        <v>1.5613705363596964E-2</v>
      </c>
      <c r="AG272" s="2">
        <f>(Table2[[#This Row],[Close Price]]/Table2[[#This Row],[Current Month Low]])-1</f>
        <v>8.0781250000000027E-2</v>
      </c>
      <c r="AH272" s="2">
        <f>(Table2[[#This Row],[Current Month High]]/Table2[[#This Row],[Close Price]])-1</f>
        <v>1.6914847477229822E-2</v>
      </c>
      <c r="AI272">
        <v>1.69148474772298</v>
      </c>
      <c r="AJ272">
        <v>68.296836982968301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</v>
      </c>
      <c r="AM272" t="s">
        <v>10191</v>
      </c>
      <c r="AN272">
        <v>6.55</v>
      </c>
      <c r="AO272" t="s">
        <v>10189</v>
      </c>
      <c r="AP272">
        <v>0.128385932243539</v>
      </c>
      <c r="AQ272">
        <f>(Table2[[#This Row],[Sharpe Ratio]]-AVERAGE(Table2[Sharpe Ratio]))/_xlfn.STDEV.P(Table2[Sharpe Ratio])</f>
        <v>0.86471499128743146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-0.41596734423578463</v>
      </c>
      <c r="AS272">
        <f>_xlfn.RANK.AVG(Table2[[#This Row],[1Y Return vs Nifty Z-Score]],Table2[1Y Return vs Nifty Z-Score])</f>
        <v>390</v>
      </c>
      <c r="AT272">
        <f>_xlfn.RANK.AVG(Table2[[#This Row],[6M Return vs Nifty Z-Score]],Table2[6M Return vs Nifty Z-Score])</f>
        <v>359</v>
      </c>
      <c r="AU272">
        <f>_xlfn.RANK.AVG(Table2[[#This Row],[Sharpe Ratio Z-Score]],Table2[Sharpe Ratio Z-Score])</f>
        <v>148</v>
      </c>
      <c r="AV272">
        <f>(Table2[[#This Row],[Rank 1Y]]+Table2[[#This Row],[Rank 6M]]+Table2[[#This Row],[Rank Sharpe]])/3</f>
        <v>299</v>
      </c>
    </row>
    <row r="273" spans="1:48" x14ac:dyDescent="0.3">
      <c r="A273" t="s">
        <v>196</v>
      </c>
      <c r="B273" t="s">
        <v>197</v>
      </c>
      <c r="C273" t="s">
        <v>10149</v>
      </c>
      <c r="D273" t="s">
        <v>198</v>
      </c>
      <c r="E273">
        <v>135391.33556665</v>
      </c>
      <c r="F273">
        <v>4941.1000000000004</v>
      </c>
      <c r="G273">
        <v>21.949858306417699</v>
      </c>
      <c r="H273">
        <f>(Table2[[#This Row],[1Y Return vs Nifty]]-AVERAGE(Table2[1Y Return vs Nifty]))/_xlfn.STDEV.P(Table2[1Y Return vs Nifty])</f>
        <v>-0.26329425789599986</v>
      </c>
      <c r="I273">
        <v>-5.9329008065489903</v>
      </c>
      <c r="J273">
        <f>(Table2[[#This Row],[1M Return vs Nifty]]-AVERAGE(Table2[1M Return vs Nifty]))/_xlfn.STDEV.P(Table2[1M Return vs Nifty])</f>
        <v>-0.51969028042594279</v>
      </c>
      <c r="K273">
        <v>18.307745114541099</v>
      </c>
      <c r="L273">
        <f>(Table2[[#This Row],[6M Return vs Nifty]]-AVERAGE(Table2[6M Return vs Nifty]))/_xlfn.STDEV.P(Table2[6M Return vs Nifty])</f>
        <v>0.37219705317574475</v>
      </c>
      <c r="M273">
        <v>-0.979102783565451</v>
      </c>
      <c r="N273">
        <f>(Table2[[#This Row],[1W Return vs Nifty]]-AVERAGE(Table2[1W Return vs Nifty]))/_xlfn.STDEV.P(Table2[1W Return vs Nifty])</f>
        <v>0.11858100089518914</v>
      </c>
      <c r="O273">
        <v>4808.6499999999996</v>
      </c>
      <c r="P273">
        <v>4701.9154950842103</v>
      </c>
      <c r="Q273">
        <v>4191.3806212150503</v>
      </c>
      <c r="R273">
        <v>76.578172135414405</v>
      </c>
      <c r="S273" s="2">
        <f>(Table2[[#This Row],[Close Price]]-Table2[[#This Row],[20D EMA]])/Table2[[#This Row],[20D EMA]]</f>
        <v>2.7544113212648193E-2</v>
      </c>
      <c r="T273" s="2">
        <f>(Table2[[#This Row],[Close Price]]-Table2[[#This Row],[50D EMA]])/Table2[[#This Row],[50D EMA]]</f>
        <v>5.0869588185039533E-2</v>
      </c>
      <c r="U273" s="2">
        <f>(Table2[[#This Row],[Close Price]]-Table2[[#This Row],[200D EMA]])/Table2[[#This Row],[200D EMA]]</f>
        <v>0.17887170041064226</v>
      </c>
      <c r="V273">
        <v>0.72548888057754402</v>
      </c>
      <c r="W273">
        <v>4855</v>
      </c>
      <c r="X273">
        <v>4925</v>
      </c>
      <c r="Y273">
        <v>4784.95</v>
      </c>
      <c r="Z273">
        <v>4965</v>
      </c>
      <c r="AA273">
        <v>4592.8999999999996</v>
      </c>
      <c r="AB273">
        <v>4965</v>
      </c>
      <c r="AC273" s="2">
        <f>(Table2[[#This Row],[Close Price]]/Table2[[#This Row],[Day Low]])-1</f>
        <v>1.7734294541709605E-2</v>
      </c>
      <c r="AD273" s="2">
        <f>(Table2[[#This Row],[Day High]]/Table2[[#This Row],[Close Price]])-1</f>
        <v>-3.258383760701089E-3</v>
      </c>
      <c r="AE273" s="2">
        <f>(Table2[[#This Row],[Close Price]]/Table2[[#This Row],[Current Week Low]])-1</f>
        <v>3.2633569838765419E-2</v>
      </c>
      <c r="AF273" s="2">
        <f>(Table2[[#This Row],[Current Week High]]/Table2[[#This Row],[Close Price]])-1</f>
        <v>4.8369796199225767E-3</v>
      </c>
      <c r="AG273" s="2">
        <f>(Table2[[#This Row],[Close Price]]/Table2[[#This Row],[Current Month Low]])-1</f>
        <v>7.5812667377909593E-2</v>
      </c>
      <c r="AH273" s="2">
        <f>(Table2[[#This Row],[Current Month High]]/Table2[[#This Row],[Close Price]])-1</f>
        <v>4.8369796199225767E-3</v>
      </c>
      <c r="AI273">
        <v>0.70632045495941898</v>
      </c>
      <c r="AJ273">
        <v>50.877889401203099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-7.0000000000000007E-2</v>
      </c>
      <c r="AM273" t="s">
        <v>10190</v>
      </c>
      <c r="AN273">
        <v>6.59</v>
      </c>
      <c r="AO273" t="s">
        <v>10189</v>
      </c>
      <c r="AP273">
        <v>6.3326821796188995E-2</v>
      </c>
      <c r="AQ273">
        <f>(Table2[[#This Row],[Sharpe Ratio]]-AVERAGE(Table2[Sharpe Ratio]))/_xlfn.STDEV.P(Table2[Sharpe Ratio])</f>
        <v>0.11934174590909354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-0.17286473834191529</v>
      </c>
      <c r="AS273">
        <f>_xlfn.RANK.AVG(Table2[[#This Row],[1Y Return vs Nifty Z-Score]],Table2[1Y Return vs Nifty Z-Score])</f>
        <v>377</v>
      </c>
      <c r="AT273">
        <f>_xlfn.RANK.AVG(Table2[[#This Row],[6M Return vs Nifty Z-Score]],Table2[6M Return vs Nifty Z-Score])</f>
        <v>219</v>
      </c>
      <c r="AU273">
        <f>_xlfn.RANK.AVG(Table2[[#This Row],[Sharpe Ratio Z-Score]],Table2[Sharpe Ratio Z-Score])</f>
        <v>302</v>
      </c>
      <c r="AV273">
        <f>(Table2[[#This Row],[Rank 1Y]]+Table2[[#This Row],[Rank 6M]]+Table2[[#This Row],[Rank Sharpe]])/3</f>
        <v>299.33333333333331</v>
      </c>
    </row>
    <row r="274" spans="1:48" x14ac:dyDescent="0.3">
      <c r="A274" t="s">
        <v>1290</v>
      </c>
      <c r="B274" t="s">
        <v>1291</v>
      </c>
      <c r="C274" t="s">
        <v>10150</v>
      </c>
      <c r="D274" t="s">
        <v>62</v>
      </c>
      <c r="E274">
        <v>8574.3112380660004</v>
      </c>
      <c r="F274">
        <v>189.21</v>
      </c>
      <c r="G274">
        <v>42.533257382581603</v>
      </c>
      <c r="H274">
        <f>(Table2[[#This Row],[1Y Return vs Nifty]]-AVERAGE(Table2[1Y Return vs Nifty]))/_xlfn.STDEV.P(Table2[1Y Return vs Nifty])</f>
        <v>4.6591366317940314E-4</v>
      </c>
      <c r="I274">
        <v>10.5988274340119</v>
      </c>
      <c r="J274">
        <f>(Table2[[#This Row],[1M Return vs Nifty]]-AVERAGE(Table2[1M Return vs Nifty]))/_xlfn.STDEV.P(Table2[1M Return vs Nifty])</f>
        <v>1.0309270167036486</v>
      </c>
      <c r="K274">
        <v>4.2733207180396899</v>
      </c>
      <c r="L274">
        <f>(Table2[[#This Row],[6M Return vs Nifty]]-AVERAGE(Table2[6M Return vs Nifty]))/_xlfn.STDEV.P(Table2[6M Return vs Nifty])</f>
        <v>-8.2540351736035342E-2</v>
      </c>
      <c r="M274">
        <v>-3.0020798915221598</v>
      </c>
      <c r="N274">
        <f>(Table2[[#This Row],[1W Return vs Nifty]]-AVERAGE(Table2[1W Return vs Nifty]))/_xlfn.STDEV.P(Table2[1W Return vs Nifty])</f>
        <v>-0.40507794991739376</v>
      </c>
      <c r="O274">
        <v>177.72</v>
      </c>
      <c r="P274">
        <v>168.912656026695</v>
      </c>
      <c r="Q274">
        <v>149.350185218494</v>
      </c>
      <c r="R274">
        <v>72.2679934644638</v>
      </c>
      <c r="S274" s="2">
        <f>(Table2[[#This Row],[Close Price]]-Table2[[#This Row],[20D EMA]])/Table2[[#This Row],[20D EMA]]</f>
        <v>6.4652261985145218E-2</v>
      </c>
      <c r="T274" s="2">
        <f>(Table2[[#This Row],[Close Price]]-Table2[[#This Row],[50D EMA]])/Table2[[#This Row],[50D EMA]]</f>
        <v>0.1201647315882429</v>
      </c>
      <c r="U274" s="2">
        <f>(Table2[[#This Row],[Close Price]]-Table2[[#This Row],[200D EMA]])/Table2[[#This Row],[200D EMA]]</f>
        <v>0.26688828489360433</v>
      </c>
      <c r="V274">
        <v>1.90328582905648</v>
      </c>
      <c r="W274">
        <v>183.1</v>
      </c>
      <c r="X274">
        <v>188.4</v>
      </c>
      <c r="Y274">
        <v>182.07</v>
      </c>
      <c r="Z274">
        <v>197.05</v>
      </c>
      <c r="AA274">
        <v>160</v>
      </c>
      <c r="AB274">
        <v>197.05</v>
      </c>
      <c r="AC274" s="2">
        <f>(Table2[[#This Row],[Close Price]]/Table2[[#This Row],[Day Low]])-1</f>
        <v>3.336974330966691E-2</v>
      </c>
      <c r="AD274" s="2">
        <f>(Table2[[#This Row],[Day High]]/Table2[[#This Row],[Close Price]])-1</f>
        <v>-4.2809576660852722E-3</v>
      </c>
      <c r="AE274" s="2">
        <f>(Table2[[#This Row],[Close Price]]/Table2[[#This Row],[Current Week Low]])-1</f>
        <v>3.9215686274509887E-2</v>
      </c>
      <c r="AF274" s="2">
        <f>(Table2[[#This Row],[Current Week High]]/Table2[[#This Row],[Close Price]])-1</f>
        <v>4.1435442101368958E-2</v>
      </c>
      <c r="AG274" s="2">
        <f>(Table2[[#This Row],[Close Price]]/Table2[[#This Row],[Current Month Low]])-1</f>
        <v>0.18256249999999996</v>
      </c>
      <c r="AH274" s="2">
        <f>(Table2[[#This Row],[Current Month High]]/Table2[[#This Row],[Close Price]])-1</f>
        <v>4.1435442101368958E-2</v>
      </c>
      <c r="AI274">
        <v>4.1435442101368896</v>
      </c>
      <c r="AJ274">
        <v>94.1611082606465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0.03</v>
      </c>
      <c r="AM274" t="s">
        <v>10189</v>
      </c>
      <c r="AN274">
        <v>15.53</v>
      </c>
      <c r="AO274" t="s">
        <v>10189</v>
      </c>
      <c r="AP274">
        <v>7.1177783838076006E-2</v>
      </c>
      <c r="AQ274">
        <f>(Table2[[#This Row],[Sharpe Ratio]]-AVERAGE(Table2[Sharpe Ratio]))/_xlfn.STDEV.P(Table2[Sharpe Ratio])</f>
        <v>0.20928913400378926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0.75306376271718833</v>
      </c>
      <c r="AS274">
        <f>_xlfn.RANK.AVG(Table2[[#This Row],[1Y Return vs Nifty Z-Score]],Table2[1Y Return vs Nifty Z-Score])</f>
        <v>279</v>
      </c>
      <c r="AT274">
        <f>_xlfn.RANK.AVG(Table2[[#This Row],[6M Return vs Nifty Z-Score]],Table2[6M Return vs Nifty Z-Score])</f>
        <v>346</v>
      </c>
      <c r="AU274">
        <f>_xlfn.RANK.AVG(Table2[[#This Row],[Sharpe Ratio Z-Score]],Table2[Sharpe Ratio Z-Score])</f>
        <v>273</v>
      </c>
      <c r="AV274">
        <f>(Table2[[#This Row],[Rank 1Y]]+Table2[[#This Row],[Rank 6M]]+Table2[[#This Row],[Rank Sharpe]])/3</f>
        <v>299.33333333333331</v>
      </c>
    </row>
    <row r="275" spans="1:48" x14ac:dyDescent="0.3">
      <c r="A275" t="s">
        <v>1211</v>
      </c>
      <c r="B275" t="s">
        <v>1212</v>
      </c>
      <c r="C275" t="s">
        <v>10144</v>
      </c>
      <c r="D275" t="s">
        <v>285</v>
      </c>
      <c r="E275">
        <v>9483.2481979500008</v>
      </c>
      <c r="F275">
        <v>804.75</v>
      </c>
      <c r="G275">
        <v>59.548981396354797</v>
      </c>
      <c r="H275">
        <f>(Table2[[#This Row],[1Y Return vs Nifty]]-AVERAGE(Table2[1Y Return vs Nifty]))/_xlfn.STDEV.P(Table2[1Y Return vs Nifty])</f>
        <v>0.21850911772629078</v>
      </c>
      <c r="I275">
        <v>2.8276430130582701</v>
      </c>
      <c r="J275">
        <f>(Table2[[#This Row],[1M Return vs Nifty]]-AVERAGE(Table2[1M Return vs Nifty]))/_xlfn.STDEV.P(Table2[1M Return vs Nifty])</f>
        <v>0.30201756410633995</v>
      </c>
      <c r="K275">
        <v>-6.7100773534481402</v>
      </c>
      <c r="L275">
        <f>(Table2[[#This Row],[6M Return vs Nifty]]-AVERAGE(Table2[6M Return vs Nifty]))/_xlfn.STDEV.P(Table2[6M Return vs Nifty])</f>
        <v>-0.43841970916707484</v>
      </c>
      <c r="M275">
        <v>-1.2438697871281701</v>
      </c>
      <c r="N275">
        <f>(Table2[[#This Row],[1W Return vs Nifty]]-AVERAGE(Table2[1W Return vs Nifty]))/_xlfn.STDEV.P(Table2[1W Return vs Nifty])</f>
        <v>5.0044579622738478E-2</v>
      </c>
      <c r="O275">
        <v>783.4</v>
      </c>
      <c r="P275">
        <v>756.15422084896898</v>
      </c>
      <c r="Q275">
        <v>695.10978660338799</v>
      </c>
      <c r="R275">
        <v>59.073219538504198</v>
      </c>
      <c r="S275" s="2">
        <f>(Table2[[#This Row],[Close Price]]-Table2[[#This Row],[20D EMA]])/Table2[[#This Row],[20D EMA]]</f>
        <v>2.7252999744702609E-2</v>
      </c>
      <c r="T275" s="2">
        <f>(Table2[[#This Row],[Close Price]]-Table2[[#This Row],[50D EMA]])/Table2[[#This Row],[50D EMA]]</f>
        <v>6.4267020947750997E-2</v>
      </c>
      <c r="U275" s="2">
        <f>(Table2[[#This Row],[Close Price]]-Table2[[#This Row],[200D EMA]])/Table2[[#This Row],[200D EMA]]</f>
        <v>0.15773078657453854</v>
      </c>
      <c r="V275">
        <v>1.11441785303935</v>
      </c>
      <c r="W275">
        <v>794.8</v>
      </c>
      <c r="X275">
        <v>807.9</v>
      </c>
      <c r="Y275">
        <v>795</v>
      </c>
      <c r="Z275">
        <v>838.95</v>
      </c>
      <c r="AA275">
        <v>742.85</v>
      </c>
      <c r="AB275">
        <v>844</v>
      </c>
      <c r="AC275" s="2">
        <f>(Table2[[#This Row],[Close Price]]/Table2[[#This Row],[Day Low]])-1</f>
        <v>1.2518872672370396E-2</v>
      </c>
      <c r="AD275" s="2">
        <f>(Table2[[#This Row],[Day High]]/Table2[[#This Row],[Close Price]])-1</f>
        <v>3.9142590866727556E-3</v>
      </c>
      <c r="AE275" s="2">
        <f>(Table2[[#This Row],[Close Price]]/Table2[[#This Row],[Current Week Low]])-1</f>
        <v>1.2264150943396279E-2</v>
      </c>
      <c r="AF275" s="2">
        <f>(Table2[[#This Row],[Current Week High]]/Table2[[#This Row],[Close Price]])-1</f>
        <v>4.2497670083877059E-2</v>
      </c>
      <c r="AG275" s="2">
        <f>(Table2[[#This Row],[Close Price]]/Table2[[#This Row],[Current Month Low]])-1</f>
        <v>8.3327724305041428E-2</v>
      </c>
      <c r="AH275" s="2">
        <f>(Table2[[#This Row],[Current Month High]]/Table2[[#This Row],[Close Price]])-1</f>
        <v>4.8772910841876405E-2</v>
      </c>
      <c r="AI275">
        <v>14.5324634979807</v>
      </c>
      <c r="AJ275">
        <v>88.421915242332005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-0.03</v>
      </c>
      <c r="AM275" t="s">
        <v>10190</v>
      </c>
      <c r="AN275">
        <v>7.59</v>
      </c>
      <c r="AO275" t="s">
        <v>10189</v>
      </c>
      <c r="AP275">
        <v>9.7591404951408001E-2</v>
      </c>
      <c r="AQ275">
        <f>(Table2[[#This Row],[Sharpe Ratio]]-AVERAGE(Table2[Sharpe Ratio]))/_xlfn.STDEV.P(Table2[Sharpe Ratio])</f>
        <v>0.51190634404650648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0.64405789633480082</v>
      </c>
      <c r="AS275">
        <f>_xlfn.RANK.AVG(Table2[[#This Row],[1Y Return vs Nifty Z-Score]],Table2[1Y Return vs Nifty Z-Score])</f>
        <v>217</v>
      </c>
      <c r="AT275">
        <f>_xlfn.RANK.AVG(Table2[[#This Row],[6M Return vs Nifty Z-Score]],Table2[6M Return vs Nifty Z-Score])</f>
        <v>473</v>
      </c>
      <c r="AU275">
        <f>_xlfn.RANK.AVG(Table2[[#This Row],[Sharpe Ratio Z-Score]],Table2[Sharpe Ratio Z-Score])</f>
        <v>211</v>
      </c>
      <c r="AV275">
        <f>(Table2[[#This Row],[Rank 1Y]]+Table2[[#This Row],[Rank 6M]]+Table2[[#This Row],[Rank Sharpe]])/3</f>
        <v>300.33333333333331</v>
      </c>
    </row>
    <row r="276" spans="1:48" x14ac:dyDescent="0.3">
      <c r="A276" t="s">
        <v>1238</v>
      </c>
      <c r="B276" t="s">
        <v>1239</v>
      </c>
      <c r="C276" t="s">
        <v>10158</v>
      </c>
      <c r="D276" t="s">
        <v>135</v>
      </c>
      <c r="E276">
        <v>9019.9012499250002</v>
      </c>
      <c r="F276">
        <v>615.75</v>
      </c>
      <c r="G276">
        <v>40.548381197331103</v>
      </c>
      <c r="H276">
        <f>(Table2[[#This Row],[1Y Return vs Nifty]]-AVERAGE(Table2[1Y Return vs Nifty]))/_xlfn.STDEV.P(Table2[1Y Return vs Nifty])</f>
        <v>-2.4968723308498586E-2</v>
      </c>
      <c r="I276">
        <v>6.0892946986398204</v>
      </c>
      <c r="J276">
        <f>(Table2[[#This Row],[1M Return vs Nifty]]-AVERAGE(Table2[1M Return vs Nifty]))/_xlfn.STDEV.P(Table2[1M Return vs Nifty])</f>
        <v>0.60794888884622955</v>
      </c>
      <c r="K276">
        <v>18.653120598002999</v>
      </c>
      <c r="L276">
        <f>(Table2[[#This Row],[6M Return vs Nifty]]-AVERAGE(Table2[6M Return vs Nifty]))/_xlfn.STDEV.P(Table2[6M Return vs Nifty])</f>
        <v>0.38338776158190979</v>
      </c>
      <c r="M276">
        <v>7.6083406770648301</v>
      </c>
      <c r="N276">
        <f>(Table2[[#This Row],[1W Return vs Nifty]]-AVERAGE(Table2[1W Return vs Nifty]))/_xlfn.STDEV.P(Table2[1W Return vs Nifty])</f>
        <v>2.3414888207953743</v>
      </c>
      <c r="O276">
        <v>573.05999999999995</v>
      </c>
      <c r="P276">
        <v>532.71884146658795</v>
      </c>
      <c r="Q276">
        <v>465.84971500533698</v>
      </c>
      <c r="R276">
        <v>70.385620915984504</v>
      </c>
      <c r="S276" s="2">
        <f>(Table2[[#This Row],[Close Price]]-Table2[[#This Row],[20D EMA]])/Table2[[#This Row],[20D EMA]]</f>
        <v>7.4494817296618263E-2</v>
      </c>
      <c r="T276" s="2">
        <f>(Table2[[#This Row],[Close Price]]-Table2[[#This Row],[50D EMA]])/Table2[[#This Row],[50D EMA]]</f>
        <v>0.15586300327734842</v>
      </c>
      <c r="U276" s="2">
        <f>(Table2[[#This Row],[Close Price]]-Table2[[#This Row],[200D EMA]])/Table2[[#This Row],[200D EMA]]</f>
        <v>0.32177820478637775</v>
      </c>
      <c r="V276">
        <v>1.7950946335282401</v>
      </c>
      <c r="W276">
        <v>595</v>
      </c>
      <c r="X276">
        <v>618.95000000000005</v>
      </c>
      <c r="Y276">
        <v>566.54999999999995</v>
      </c>
      <c r="Z276">
        <v>699</v>
      </c>
      <c r="AA276">
        <v>517.6</v>
      </c>
      <c r="AB276">
        <v>699</v>
      </c>
      <c r="AC276" s="2">
        <f>(Table2[[#This Row],[Close Price]]/Table2[[#This Row],[Day Low]])-1</f>
        <v>3.4873949579832031E-2</v>
      </c>
      <c r="AD276" s="2">
        <f>(Table2[[#This Row],[Day High]]/Table2[[#This Row],[Close Price]])-1</f>
        <v>5.1969143321153322E-3</v>
      </c>
      <c r="AE276" s="2">
        <f>(Table2[[#This Row],[Close Price]]/Table2[[#This Row],[Current Week Low]])-1</f>
        <v>8.6841408525284658E-2</v>
      </c>
      <c r="AF276" s="2">
        <f>(Table2[[#This Row],[Current Week High]]/Table2[[#This Row],[Close Price]])-1</f>
        <v>0.1352009744214373</v>
      </c>
      <c r="AG276" s="2">
        <f>(Table2[[#This Row],[Close Price]]/Table2[[#This Row],[Current Month Low]])-1</f>
        <v>0.18962519319938176</v>
      </c>
      <c r="AH276" s="2">
        <f>(Table2[[#This Row],[Current Month High]]/Table2[[#This Row],[Close Price]])-1</f>
        <v>0.1352009744214373</v>
      </c>
      <c r="AI276">
        <v>13.520097442143699</v>
      </c>
      <c r="AJ276">
        <v>75.427350427350405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0.19</v>
      </c>
      <c r="AM276" t="s">
        <v>10189</v>
      </c>
      <c r="AN276">
        <v>9.2899999999999991</v>
      </c>
      <c r="AO276" t="s">
        <v>10189</v>
      </c>
      <c r="AP276">
        <v>3.4927640387191997E-2</v>
      </c>
      <c r="AQ276">
        <f>(Table2[[#This Row],[Sharpe Ratio]]-AVERAGE(Table2[Sharpe Ratio]))/_xlfn.STDEV.P(Table2[Sharpe Ratio])</f>
        <v>-0.2060237542854218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3.1018329936295932</v>
      </c>
      <c r="AS276">
        <f>_xlfn.RANK.AVG(Table2[[#This Row],[1Y Return vs Nifty Z-Score]],Table2[1Y Return vs Nifty Z-Score])</f>
        <v>290</v>
      </c>
      <c r="AT276">
        <f>_xlfn.RANK.AVG(Table2[[#This Row],[6M Return vs Nifty Z-Score]],Table2[6M Return vs Nifty Z-Score])</f>
        <v>215</v>
      </c>
      <c r="AU276">
        <f>_xlfn.RANK.AVG(Table2[[#This Row],[Sharpe Ratio Z-Score]],Table2[Sharpe Ratio Z-Score])</f>
        <v>399</v>
      </c>
      <c r="AV276">
        <f>(Table2[[#This Row],[Rank 1Y]]+Table2[[#This Row],[Rank 6M]]+Table2[[#This Row],[Rank Sharpe]])/3</f>
        <v>301.33333333333331</v>
      </c>
    </row>
    <row r="277" spans="1:48" x14ac:dyDescent="0.3">
      <c r="A277" t="s">
        <v>765</v>
      </c>
      <c r="B277" t="s">
        <v>766</v>
      </c>
      <c r="C277" t="s">
        <v>10145</v>
      </c>
      <c r="D277" t="s">
        <v>407</v>
      </c>
      <c r="E277">
        <v>20527.692328339999</v>
      </c>
      <c r="F277">
        <v>4170.55</v>
      </c>
      <c r="G277">
        <v>57.798610044634501</v>
      </c>
      <c r="H277">
        <f>(Table2[[#This Row],[1Y Return vs Nifty]]-AVERAGE(Table2[1Y Return vs Nifty]))/_xlfn.STDEV.P(Table2[1Y Return vs Nifty])</f>
        <v>0.19607947691168631</v>
      </c>
      <c r="I277">
        <v>11.926839769766</v>
      </c>
      <c r="J277">
        <f>(Table2[[#This Row],[1M Return vs Nifty]]-AVERAGE(Table2[1M Return vs Nifty]))/_xlfn.STDEV.P(Table2[1M Return vs Nifty])</f>
        <v>1.155489849376484</v>
      </c>
      <c r="K277">
        <v>33.225150863617898</v>
      </c>
      <c r="L277">
        <f>(Table2[[#This Row],[6M Return vs Nifty]]-AVERAGE(Table2[6M Return vs Nifty]))/_xlfn.STDEV.P(Table2[6M Return vs Nifty])</f>
        <v>0.85554444147634989</v>
      </c>
      <c r="M277">
        <v>-0.45549951534176603</v>
      </c>
      <c r="N277">
        <f>(Table2[[#This Row],[1W Return vs Nifty]]-AVERAGE(Table2[1W Return vs Nifty]))/_xlfn.STDEV.P(Table2[1W Return vs Nifty])</f>
        <v>0.25411863846984123</v>
      </c>
      <c r="O277">
        <v>3874.72</v>
      </c>
      <c r="P277">
        <v>3629.4883870573399</v>
      </c>
      <c r="Q277">
        <v>3102.71914899883</v>
      </c>
      <c r="R277">
        <v>71.622787205387695</v>
      </c>
      <c r="S277" s="2">
        <f>(Table2[[#This Row],[Close Price]]-Table2[[#This Row],[20D EMA]])/Table2[[#This Row],[20D EMA]]</f>
        <v>7.6348742618821588E-2</v>
      </c>
      <c r="T277" s="2">
        <f>(Table2[[#This Row],[Close Price]]-Table2[[#This Row],[50D EMA]])/Table2[[#This Row],[50D EMA]]</f>
        <v>0.1490737964259844</v>
      </c>
      <c r="U277" s="2">
        <f>(Table2[[#This Row],[Close Price]]-Table2[[#This Row],[200D EMA]])/Table2[[#This Row],[200D EMA]]</f>
        <v>0.34415968694612037</v>
      </c>
      <c r="V277">
        <v>1.5822479173488799</v>
      </c>
      <c r="W277">
        <v>4076.85</v>
      </c>
      <c r="X277">
        <v>4176.3999999999996</v>
      </c>
      <c r="Y277">
        <v>4011</v>
      </c>
      <c r="Z277">
        <v>4319.8</v>
      </c>
      <c r="AA277">
        <v>3601.1</v>
      </c>
      <c r="AB277">
        <v>4327.75</v>
      </c>
      <c r="AC277" s="2">
        <f>(Table2[[#This Row],[Close Price]]/Table2[[#This Row],[Day Low]])-1</f>
        <v>2.2983430835081142E-2</v>
      </c>
      <c r="AD277" s="2">
        <f>(Table2[[#This Row],[Day High]]/Table2[[#This Row],[Close Price]])-1</f>
        <v>1.4026926904124881E-3</v>
      </c>
      <c r="AE277" s="2">
        <f>(Table2[[#This Row],[Close Price]]/Table2[[#This Row],[Current Week Low]])-1</f>
        <v>3.9778110196958316E-2</v>
      </c>
      <c r="AF277" s="2">
        <f>(Table2[[#This Row],[Current Week High]]/Table2[[#This Row],[Close Price]])-1</f>
        <v>3.5786646845140435E-2</v>
      </c>
      <c r="AG277" s="2">
        <f>(Table2[[#This Row],[Close Price]]/Table2[[#This Row],[Current Month Low]])-1</f>
        <v>0.15813223737191429</v>
      </c>
      <c r="AH277" s="2">
        <f>(Table2[[#This Row],[Current Month High]]/Table2[[#This Row],[Close Price]])-1</f>
        <v>3.7692870244931731E-2</v>
      </c>
      <c r="AI277">
        <v>3.76928702449317</v>
      </c>
      <c r="AJ277">
        <v>87.020179372197305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0.16</v>
      </c>
      <c r="AM277" t="s">
        <v>10189</v>
      </c>
      <c r="AN277">
        <v>14.14</v>
      </c>
      <c r="AO277" t="s">
        <v>10189</v>
      </c>
      <c r="AP277">
        <v>-1.2247956438399E-2</v>
      </c>
      <c r="AQ277">
        <f>(Table2[[#This Row],[Sharpe Ratio]]-AVERAGE(Table2[Sharpe Ratio]))/_xlfn.STDEV.P(Table2[Sharpe Ratio])</f>
        <v>-0.74650805335998838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1.714724352874373</v>
      </c>
      <c r="AS277">
        <f>_xlfn.RANK.AVG(Table2[[#This Row],[1Y Return vs Nifty Z-Score]],Table2[1Y Return vs Nifty Z-Score])</f>
        <v>225</v>
      </c>
      <c r="AT277">
        <f>_xlfn.RANK.AVG(Table2[[#This Row],[6M Return vs Nifty Z-Score]],Table2[6M Return vs Nifty Z-Score])</f>
        <v>112</v>
      </c>
      <c r="AU277">
        <f>_xlfn.RANK.AVG(Table2[[#This Row],[Sharpe Ratio Z-Score]],Table2[Sharpe Ratio Z-Score])</f>
        <v>568</v>
      </c>
      <c r="AV277">
        <f>(Table2[[#This Row],[Rank 1Y]]+Table2[[#This Row],[Rank 6M]]+Table2[[#This Row],[Rank Sharpe]])/3</f>
        <v>301.66666666666669</v>
      </c>
    </row>
    <row r="278" spans="1:48" x14ac:dyDescent="0.3">
      <c r="A278" t="s">
        <v>701</v>
      </c>
      <c r="B278" t="s">
        <v>702</v>
      </c>
      <c r="C278" t="s">
        <v>10149</v>
      </c>
      <c r="D278" t="s">
        <v>191</v>
      </c>
      <c r="E278">
        <v>24037.868228619998</v>
      </c>
      <c r="F278">
        <v>2032.85</v>
      </c>
      <c r="G278">
        <v>18.923013137677</v>
      </c>
      <c r="H278">
        <f>(Table2[[#This Row],[1Y Return vs Nifty]]-AVERAGE(Table2[1Y Return vs Nifty]))/_xlfn.STDEV.P(Table2[1Y Return vs Nifty])</f>
        <v>-0.30208091300752815</v>
      </c>
      <c r="I278">
        <v>-4.2398548813976102</v>
      </c>
      <c r="J278">
        <f>(Table2[[#This Row],[1M Return vs Nifty]]-AVERAGE(Table2[1M Return vs Nifty]))/_xlfn.STDEV.P(Table2[1M Return vs Nifty])</f>
        <v>-0.36088859567931331</v>
      </c>
      <c r="K278">
        <v>-7.9775620489520698</v>
      </c>
      <c r="L278">
        <f>(Table2[[#This Row],[6M Return vs Nifty]]-AVERAGE(Table2[6M Return vs Nifty]))/_xlfn.STDEV.P(Table2[6M Return vs Nifty])</f>
        <v>-0.47948820509645101</v>
      </c>
      <c r="M278">
        <v>-8.9923144947361706</v>
      </c>
      <c r="N278">
        <f>(Table2[[#This Row],[1W Return vs Nifty]]-AVERAGE(Table2[1W Return vs Nifty]))/_xlfn.STDEV.P(Table2[1W Return vs Nifty])</f>
        <v>-1.9556837155993481</v>
      </c>
      <c r="O278">
        <v>2122.46</v>
      </c>
      <c r="P278">
        <v>2055.0822250556398</v>
      </c>
      <c r="Q278">
        <v>1764.9284528149999</v>
      </c>
      <c r="R278">
        <v>32.202750412379302</v>
      </c>
      <c r="S278" s="2">
        <f>(Table2[[#This Row],[Close Price]]-Table2[[#This Row],[20D EMA]])/Table2[[#This Row],[20D EMA]]</f>
        <v>-4.2219876935254433E-2</v>
      </c>
      <c r="T278" s="2">
        <f>(Table2[[#This Row],[Close Price]]-Table2[[#This Row],[50D EMA]])/Table2[[#This Row],[50D EMA]]</f>
        <v>-1.0818168141684929E-2</v>
      </c>
      <c r="U278" s="2">
        <f>(Table2[[#This Row],[Close Price]]-Table2[[#This Row],[200D EMA]])/Table2[[#This Row],[200D EMA]]</f>
        <v>0.15180306417389011</v>
      </c>
      <c r="V278">
        <v>0.933512530992058</v>
      </c>
      <c r="W278">
        <v>2000.05</v>
      </c>
      <c r="X278">
        <v>2044</v>
      </c>
      <c r="Y278">
        <v>2021.75</v>
      </c>
      <c r="Z278">
        <v>2159.4</v>
      </c>
      <c r="AA278">
        <v>2021.75</v>
      </c>
      <c r="AB278">
        <v>2338.75</v>
      </c>
      <c r="AC278" s="2">
        <f>(Table2[[#This Row],[Close Price]]/Table2[[#This Row],[Day Low]])-1</f>
        <v>1.639959001024982E-2</v>
      </c>
      <c r="AD278" s="2">
        <f>(Table2[[#This Row],[Day High]]/Table2[[#This Row],[Close Price]])-1</f>
        <v>5.4849103475416161E-3</v>
      </c>
      <c r="AE278" s="2">
        <f>(Table2[[#This Row],[Close Price]]/Table2[[#This Row],[Current Week Low]])-1</f>
        <v>5.4902930629405766E-3</v>
      </c>
      <c r="AF278" s="2">
        <f>(Table2[[#This Row],[Current Week High]]/Table2[[#This Row],[Close Price]])-1</f>
        <v>6.2252502644071228E-2</v>
      </c>
      <c r="AG278" s="2">
        <f>(Table2[[#This Row],[Close Price]]/Table2[[#This Row],[Current Month Low]])-1</f>
        <v>5.4902930629405766E-3</v>
      </c>
      <c r="AH278" s="2">
        <f>(Table2[[#This Row],[Current Month High]]/Table2[[#This Row],[Close Price]])-1</f>
        <v>0.15047839240475192</v>
      </c>
      <c r="AI278">
        <v>19.455444326930099</v>
      </c>
      <c r="AJ278">
        <v>82.588584003233507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-0.08</v>
      </c>
      <c r="AM278" t="s">
        <v>10190</v>
      </c>
      <c r="AN278">
        <v>-7.48</v>
      </c>
      <c r="AO278" t="s">
        <v>10190</v>
      </c>
      <c r="AP278">
        <v>0.21278246472629</v>
      </c>
      <c r="AQ278">
        <f>(Table2[[#This Row],[Sharpe Ratio]]-AVERAGE(Table2[Sharpe Ratio]))/_xlfn.STDEV.P(Table2[Sharpe Ratio])</f>
        <v>1.8316344109166738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-1.2665070184659668</v>
      </c>
      <c r="AS278">
        <f>_xlfn.RANK.AVG(Table2[[#This Row],[1Y Return vs Nifty Z-Score]],Table2[1Y Return vs Nifty Z-Score])</f>
        <v>396</v>
      </c>
      <c r="AT278">
        <f>_xlfn.RANK.AVG(Table2[[#This Row],[6M Return vs Nifty Z-Score]],Table2[6M Return vs Nifty Z-Score])</f>
        <v>486</v>
      </c>
      <c r="AU278">
        <f>_xlfn.RANK.AVG(Table2[[#This Row],[Sharpe Ratio Z-Score]],Table2[Sharpe Ratio Z-Score])</f>
        <v>24</v>
      </c>
      <c r="AV278">
        <f>(Table2[[#This Row],[Rank 1Y]]+Table2[[#This Row],[Rank 6M]]+Table2[[#This Row],[Rank Sharpe]])/3</f>
        <v>302</v>
      </c>
    </row>
    <row r="279" spans="1:48" x14ac:dyDescent="0.3">
      <c r="A279" t="s">
        <v>313</v>
      </c>
      <c r="B279" t="s">
        <v>314</v>
      </c>
      <c r="C279" t="s">
        <v>10150</v>
      </c>
      <c r="D279" t="s">
        <v>62</v>
      </c>
      <c r="E279">
        <v>82859.128376624998</v>
      </c>
      <c r="F279">
        <v>1817.25</v>
      </c>
      <c r="G279">
        <v>68.998104611343805</v>
      </c>
      <c r="H279">
        <f>(Table2[[#This Row],[1Y Return vs Nifty]]-AVERAGE(Table2[1Y Return vs Nifty]))/_xlfn.STDEV.P(Table2[1Y Return vs Nifty])</f>
        <v>0.33959224646742631</v>
      </c>
      <c r="I279">
        <v>9.0569257334424496</v>
      </c>
      <c r="J279">
        <f>(Table2[[#This Row],[1M Return vs Nifty]]-AVERAGE(Table2[1M Return vs Nifty]))/_xlfn.STDEV.P(Table2[1M Return vs Nifty])</f>
        <v>0.88630212252528862</v>
      </c>
      <c r="K279">
        <v>11.9124874308134</v>
      </c>
      <c r="L279">
        <f>(Table2[[#This Row],[6M Return vs Nifty]]-AVERAGE(Table2[6M Return vs Nifty]))/_xlfn.STDEV.P(Table2[6M Return vs Nifty])</f>
        <v>0.16498065436387607</v>
      </c>
      <c r="M279">
        <v>-0.89553418725354195</v>
      </c>
      <c r="N279">
        <f>(Table2[[#This Row],[1W Return vs Nifty]]-AVERAGE(Table2[1W Return vs Nifty]))/_xlfn.STDEV.P(Table2[1W Return vs Nifty])</f>
        <v>0.14021319994156167</v>
      </c>
      <c r="O279">
        <v>1734.79</v>
      </c>
      <c r="P279">
        <v>1671.2658402996501</v>
      </c>
      <c r="Q279">
        <v>1471.3757690258701</v>
      </c>
      <c r="R279">
        <v>68.342166981740903</v>
      </c>
      <c r="S279" s="2">
        <f>(Table2[[#This Row],[Close Price]]-Table2[[#This Row],[20D EMA]])/Table2[[#This Row],[20D EMA]]</f>
        <v>4.7533130811222131E-2</v>
      </c>
      <c r="T279" s="2">
        <f>(Table2[[#This Row],[Close Price]]-Table2[[#This Row],[50D EMA]])/Table2[[#This Row],[50D EMA]]</f>
        <v>8.7349454635042151E-2</v>
      </c>
      <c r="U279" s="2">
        <f>(Table2[[#This Row],[Close Price]]-Table2[[#This Row],[200D EMA]])/Table2[[#This Row],[200D EMA]]</f>
        <v>0.23506859243924971</v>
      </c>
      <c r="V279">
        <v>1.22450321731933</v>
      </c>
      <c r="W279">
        <v>1800.85</v>
      </c>
      <c r="X279">
        <v>1823.8</v>
      </c>
      <c r="Y279">
        <v>1801.25</v>
      </c>
      <c r="Z279">
        <v>1848</v>
      </c>
      <c r="AA279">
        <v>1598.25</v>
      </c>
      <c r="AB279">
        <v>1848</v>
      </c>
      <c r="AC279" s="2">
        <f>(Table2[[#This Row],[Close Price]]/Table2[[#This Row],[Day Low]])-1</f>
        <v>9.1068106727378861E-3</v>
      </c>
      <c r="AD279" s="2">
        <f>(Table2[[#This Row],[Day High]]/Table2[[#This Row],[Close Price]])-1</f>
        <v>3.6043472279543298E-3</v>
      </c>
      <c r="AE279" s="2">
        <f>(Table2[[#This Row],[Close Price]]/Table2[[#This Row],[Current Week Low]])-1</f>
        <v>8.8827203331021121E-3</v>
      </c>
      <c r="AF279" s="2">
        <f>(Table2[[#This Row],[Current Week High]]/Table2[[#This Row],[Close Price]])-1</f>
        <v>1.6921172100701654E-2</v>
      </c>
      <c r="AG279" s="2">
        <f>(Table2[[#This Row],[Close Price]]/Table2[[#This Row],[Current Month Low]])-1</f>
        <v>0.13702487095260452</v>
      </c>
      <c r="AH279" s="2">
        <f>(Table2[[#This Row],[Current Month High]]/Table2[[#This Row],[Close Price]])-1</f>
        <v>1.6921172100701654E-2</v>
      </c>
      <c r="AI279">
        <v>1.69211721007016</v>
      </c>
      <c r="AJ279">
        <v>95.687287998707802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0.02</v>
      </c>
      <c r="AM279" t="s">
        <v>10189</v>
      </c>
      <c r="AN279">
        <v>12.45</v>
      </c>
      <c r="AO279" t="s">
        <v>10189</v>
      </c>
      <c r="AP279">
        <v>1.5890149265580002E-2</v>
      </c>
      <c r="AQ279">
        <f>(Table2[[#This Row],[Sharpe Ratio]]-AVERAGE(Table2[Sharpe Ratio]))/_xlfn.STDEV.P(Table2[Sharpe Ratio])</f>
        <v>-0.42413366146991538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1.1069545618282373</v>
      </c>
      <c r="AS279">
        <f>_xlfn.RANK.AVG(Table2[[#This Row],[1Y Return vs Nifty Z-Score]],Table2[1Y Return vs Nifty Z-Score])</f>
        <v>188</v>
      </c>
      <c r="AT279">
        <f>_xlfn.RANK.AVG(Table2[[#This Row],[6M Return vs Nifty Z-Score]],Table2[6M Return vs Nifty Z-Score])</f>
        <v>271</v>
      </c>
      <c r="AU279">
        <f>_xlfn.RANK.AVG(Table2[[#This Row],[Sharpe Ratio Z-Score]],Table2[Sharpe Ratio Z-Score])</f>
        <v>450</v>
      </c>
      <c r="AV279">
        <f>(Table2[[#This Row],[Rank 1Y]]+Table2[[#This Row],[Rank 6M]]+Table2[[#This Row],[Rank Sharpe]])/3</f>
        <v>303</v>
      </c>
    </row>
    <row r="280" spans="1:48" x14ac:dyDescent="0.3">
      <c r="A280" t="s">
        <v>868</v>
      </c>
      <c r="B280" t="s">
        <v>869</v>
      </c>
      <c r="C280" t="s">
        <v>10145</v>
      </c>
      <c r="D280" t="s">
        <v>407</v>
      </c>
      <c r="E280">
        <v>17425.723756560001</v>
      </c>
      <c r="F280">
        <v>4922.3999999999996</v>
      </c>
      <c r="G280">
        <v>62.838532018628499</v>
      </c>
      <c r="H280">
        <f>(Table2[[#This Row],[1Y Return vs Nifty]]-AVERAGE(Table2[1Y Return vs Nifty]))/_xlfn.STDEV.P(Table2[1Y Return vs Nifty])</f>
        <v>0.26066213789914844</v>
      </c>
      <c r="I280">
        <v>-9.3369497129116894</v>
      </c>
      <c r="J280">
        <f>(Table2[[#This Row],[1M Return vs Nifty]]-AVERAGE(Table2[1M Return vs Nifty]))/_xlfn.STDEV.P(Table2[1M Return vs Nifty])</f>
        <v>-0.83897795789516671</v>
      </c>
      <c r="K280">
        <v>22.933771599601801</v>
      </c>
      <c r="L280">
        <f>(Table2[[#This Row],[6M Return vs Nifty]]-AVERAGE(Table2[6M Return vs Nifty]))/_xlfn.STDEV.P(Table2[6M Return vs Nifty])</f>
        <v>0.52208758088374774</v>
      </c>
      <c r="M280">
        <v>-0.49185743027476903</v>
      </c>
      <c r="N280">
        <f>(Table2[[#This Row],[1W Return vs Nifty]]-AVERAGE(Table2[1W Return vs Nifty]))/_xlfn.STDEV.P(Table2[1W Return vs Nifty])</f>
        <v>0.24470718862561647</v>
      </c>
      <c r="O280">
        <v>4901.79</v>
      </c>
      <c r="P280">
        <v>4900.88074365171</v>
      </c>
      <c r="Q280">
        <v>3984.025660324</v>
      </c>
      <c r="R280">
        <v>54.144943907129701</v>
      </c>
      <c r="S280" s="2">
        <f>(Table2[[#This Row],[Close Price]]-Table2[[#This Row],[20D EMA]])/Table2[[#This Row],[20D EMA]]</f>
        <v>4.2045864877931676E-3</v>
      </c>
      <c r="T280" s="2">
        <f>(Table2[[#This Row],[Close Price]]-Table2[[#This Row],[50D EMA]])/Table2[[#This Row],[50D EMA]]</f>
        <v>4.3908957336218296E-3</v>
      </c>
      <c r="U280" s="2">
        <f>(Table2[[#This Row],[Close Price]]-Table2[[#This Row],[200D EMA]])/Table2[[#This Row],[200D EMA]]</f>
        <v>0.23553421079112391</v>
      </c>
      <c r="V280">
        <v>0.94480352337786599</v>
      </c>
      <c r="W280">
        <v>4832.6000000000004</v>
      </c>
      <c r="X280">
        <v>4968</v>
      </c>
      <c r="Y280">
        <v>4700</v>
      </c>
      <c r="Z280">
        <v>4980</v>
      </c>
      <c r="AA280">
        <v>4675</v>
      </c>
      <c r="AB280">
        <v>5150</v>
      </c>
      <c r="AC280" s="2">
        <f>(Table2[[#This Row],[Close Price]]/Table2[[#This Row],[Day Low]])-1</f>
        <v>1.8582129702437555E-2</v>
      </c>
      <c r="AD280" s="2">
        <f>(Table2[[#This Row],[Day High]]/Table2[[#This Row],[Close Price]])-1</f>
        <v>9.263773768893202E-3</v>
      </c>
      <c r="AE280" s="2">
        <f>(Table2[[#This Row],[Close Price]]/Table2[[#This Row],[Current Week Low]])-1</f>
        <v>4.7319148936170174E-2</v>
      </c>
      <c r="AF280" s="2">
        <f>(Table2[[#This Row],[Current Week High]]/Table2[[#This Row],[Close Price]])-1</f>
        <v>1.1701608971233624E-2</v>
      </c>
      <c r="AG280" s="2">
        <f>(Table2[[#This Row],[Close Price]]/Table2[[#This Row],[Current Month Low]])-1</f>
        <v>5.2919786096256693E-2</v>
      </c>
      <c r="AH280" s="2">
        <f>(Table2[[#This Row],[Current Month High]]/Table2[[#This Row],[Close Price]])-1</f>
        <v>4.6237607671054892E-2</v>
      </c>
      <c r="AI280">
        <v>11.734113440598</v>
      </c>
      <c r="AJ280">
        <v>134.39999999999901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-0.14000000000000001</v>
      </c>
      <c r="AM280" t="s">
        <v>10190</v>
      </c>
      <c r="AN280">
        <v>-0.95</v>
      </c>
      <c r="AO280" t="s">
        <v>10190</v>
      </c>
      <c r="AQ280">
        <f>(Table2[[#This Row],[Sharpe Ratio]]-AVERAGE(Table2[Sharpe Ratio]))/_xlfn.STDEV.P(Table2[Sharpe Ratio])</f>
        <v>-0.60618490757812304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-0.41770595806477706</v>
      </c>
      <c r="AS280">
        <f>_xlfn.RANK.AVG(Table2[[#This Row],[1Y Return vs Nifty Z-Score]],Table2[1Y Return vs Nifty Z-Score])</f>
        <v>209</v>
      </c>
      <c r="AT280">
        <f>_xlfn.RANK.AVG(Table2[[#This Row],[6M Return vs Nifty Z-Score]],Table2[6M Return vs Nifty Z-Score])</f>
        <v>183</v>
      </c>
      <c r="AU280">
        <f>_xlfn.RANK.AVG(Table2[[#This Row],[Sharpe Ratio Z-Score]],Table2[Sharpe Ratio Z-Score])</f>
        <v>518.5</v>
      </c>
      <c r="AV280">
        <f>(Table2[[#This Row],[Rank 1Y]]+Table2[[#This Row],[Rank 6M]]+Table2[[#This Row],[Rank Sharpe]])/3</f>
        <v>303.5</v>
      </c>
    </row>
    <row r="281" spans="1:48" x14ac:dyDescent="0.3">
      <c r="A281" t="s">
        <v>251</v>
      </c>
      <c r="B281" t="s">
        <v>252</v>
      </c>
      <c r="C281" t="s">
        <v>10145</v>
      </c>
      <c r="D281" t="s">
        <v>32</v>
      </c>
      <c r="E281">
        <v>106717.806385859</v>
      </c>
      <c r="F281">
        <v>139.80000000000001</v>
      </c>
      <c r="G281">
        <v>42.8550420780048</v>
      </c>
      <c r="H281">
        <f>(Table2[[#This Row],[1Y Return vs Nifty]]-AVERAGE(Table2[1Y Return vs Nifty]))/_xlfn.STDEV.P(Table2[1Y Return vs Nifty])</f>
        <v>4.589333034095016E-3</v>
      </c>
      <c r="I281">
        <v>-11.2610692890105</v>
      </c>
      <c r="J281">
        <f>(Table2[[#This Row],[1M Return vs Nifty]]-AVERAGE(Table2[1M Return vs Nifty]))/_xlfn.STDEV.P(Table2[1M Return vs Nifty])</f>
        <v>-1.0194535290531914</v>
      </c>
      <c r="K281">
        <v>-10.4033720821839</v>
      </c>
      <c r="L281">
        <f>(Table2[[#This Row],[6M Return vs Nifty]]-AVERAGE(Table2[6M Return vs Nifty]))/_xlfn.STDEV.P(Table2[6M Return vs Nifty])</f>
        <v>-0.55808826222425101</v>
      </c>
      <c r="M281">
        <v>-1.7429080428328101</v>
      </c>
      <c r="N281">
        <f>(Table2[[#This Row],[1W Return vs Nifty]]-AVERAGE(Table2[1W Return vs Nifty]))/_xlfn.STDEV.P(Table2[1W Return vs Nifty])</f>
        <v>-7.9134266924656832E-2</v>
      </c>
      <c r="O281">
        <v>139.38999999999999</v>
      </c>
      <c r="P281">
        <v>142.518954786828</v>
      </c>
      <c r="Q281">
        <v>130.841950651107</v>
      </c>
      <c r="R281">
        <v>55.672311499669803</v>
      </c>
      <c r="S281" s="2">
        <f>(Table2[[#This Row],[Close Price]]-Table2[[#This Row],[20D EMA]])/Table2[[#This Row],[20D EMA]]</f>
        <v>2.94138747399401E-3</v>
      </c>
      <c r="T281" s="2">
        <f>(Table2[[#This Row],[Close Price]]-Table2[[#This Row],[50D EMA]])/Table2[[#This Row],[50D EMA]]</f>
        <v>-1.907784680918307E-2</v>
      </c>
      <c r="U281" s="2">
        <f>(Table2[[#This Row],[Close Price]]-Table2[[#This Row],[200D EMA]])/Table2[[#This Row],[200D EMA]]</f>
        <v>6.8464657583559366E-2</v>
      </c>
      <c r="V281">
        <v>0.71645292391647597</v>
      </c>
      <c r="W281">
        <v>135.68</v>
      </c>
      <c r="X281">
        <v>137.4</v>
      </c>
      <c r="Y281">
        <v>135.4</v>
      </c>
      <c r="Z281">
        <v>142.74</v>
      </c>
      <c r="AA281">
        <v>133</v>
      </c>
      <c r="AB281">
        <v>142.74</v>
      </c>
      <c r="AC281" s="2">
        <f>(Table2[[#This Row],[Close Price]]/Table2[[#This Row],[Day Low]])-1</f>
        <v>3.0365566037735992E-2</v>
      </c>
      <c r="AD281" s="2">
        <f>(Table2[[#This Row],[Day High]]/Table2[[#This Row],[Close Price]])-1</f>
        <v>-1.7167381974248941E-2</v>
      </c>
      <c r="AE281" s="2">
        <f>(Table2[[#This Row],[Close Price]]/Table2[[#This Row],[Current Week Low]])-1</f>
        <v>3.2496307237813937E-2</v>
      </c>
      <c r="AF281" s="2">
        <f>(Table2[[#This Row],[Current Week High]]/Table2[[#This Row],[Close Price]])-1</f>
        <v>2.1030042918454894E-2</v>
      </c>
      <c r="AG281" s="2">
        <f>(Table2[[#This Row],[Close Price]]/Table2[[#This Row],[Current Month Low]])-1</f>
        <v>5.1127819548872244E-2</v>
      </c>
      <c r="AH281" s="2">
        <f>(Table2[[#This Row],[Current Month High]]/Table2[[#This Row],[Close Price]])-1</f>
        <v>2.1030042918454894E-2</v>
      </c>
      <c r="AI281">
        <v>23.3905579399141</v>
      </c>
      <c r="AJ281">
        <v>70.1765063907486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-0.16</v>
      </c>
      <c r="AM281" t="s">
        <v>10190</v>
      </c>
      <c r="AN281">
        <v>3.25</v>
      </c>
      <c r="AO281" t="s">
        <v>10189</v>
      </c>
      <c r="AP281">
        <v>0.14015543796646901</v>
      </c>
      <c r="AQ281">
        <f>(Table2[[#This Row],[Sharpe Ratio]]-AVERAGE(Table2[Sharpe Ratio]))/_xlfn.STDEV.P(Table2[Sharpe Ratio])</f>
        <v>0.99955659328410607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278</v>
      </c>
      <c r="AT281">
        <f>_xlfn.RANK.AVG(Table2[[#This Row],[6M Return vs Nifty Z-Score]],Table2[6M Return vs Nifty Z-Score])</f>
        <v>516</v>
      </c>
      <c r="AU281">
        <f>_xlfn.RANK.AVG(Table2[[#This Row],[Sharpe Ratio Z-Score]],Table2[Sharpe Ratio Z-Score])</f>
        <v>118</v>
      </c>
      <c r="AV281">
        <f>(Table2[[#This Row],[Rank 1Y]]+Table2[[#This Row],[Rank 6M]]+Table2[[#This Row],[Rank Sharpe]])/3</f>
        <v>304</v>
      </c>
    </row>
    <row r="282" spans="1:48" x14ac:dyDescent="0.3">
      <c r="A282" t="s">
        <v>156</v>
      </c>
      <c r="B282" t="s">
        <v>157</v>
      </c>
      <c r="C282" t="s">
        <v>10153</v>
      </c>
      <c r="D282" t="s">
        <v>77</v>
      </c>
      <c r="E282">
        <v>170017.09806895</v>
      </c>
      <c r="F282">
        <v>690.25</v>
      </c>
      <c r="G282">
        <v>39.089735778322598</v>
      </c>
      <c r="H282">
        <f>(Table2[[#This Row],[1Y Return vs Nifty]]-AVERAGE(Table2[1Y Return vs Nifty]))/_xlfn.STDEV.P(Table2[1Y Return vs Nifty])</f>
        <v>-4.3660124302964273E-2</v>
      </c>
      <c r="I282">
        <v>-4.4967949428804301</v>
      </c>
      <c r="J282">
        <f>(Table2[[#This Row],[1M Return vs Nifty]]-AVERAGE(Table2[1M Return vs Nifty]))/_xlfn.STDEV.P(Table2[1M Return vs Nifty])</f>
        <v>-0.38498865937884119</v>
      </c>
      <c r="K282">
        <v>16.133716907001901</v>
      </c>
      <c r="L282">
        <f>(Table2[[#This Row],[6M Return vs Nifty]]-AVERAGE(Table2[6M Return vs Nifty]))/_xlfn.STDEV.P(Table2[6M Return vs Nifty])</f>
        <v>0.30175512286417233</v>
      </c>
      <c r="M282">
        <v>-1.12581492398964</v>
      </c>
      <c r="N282">
        <f>(Table2[[#This Row],[1W Return vs Nifty]]-AVERAGE(Table2[1W Return vs Nifty]))/_xlfn.STDEV.P(Table2[1W Return vs Nifty])</f>
        <v>8.0603741921854655E-2</v>
      </c>
      <c r="O282">
        <v>674.17</v>
      </c>
      <c r="P282">
        <v>653.38857375039402</v>
      </c>
      <c r="Q282">
        <v>576.95030788248096</v>
      </c>
      <c r="R282">
        <v>63.066035186453</v>
      </c>
      <c r="S282" s="2">
        <f>(Table2[[#This Row],[Close Price]]-Table2[[#This Row],[20D EMA]])/Table2[[#This Row],[20D EMA]]</f>
        <v>2.3851550795793409E-2</v>
      </c>
      <c r="T282" s="2">
        <f>(Table2[[#This Row],[Close Price]]-Table2[[#This Row],[50D EMA]])/Table2[[#This Row],[50D EMA]]</f>
        <v>5.6415780334242119E-2</v>
      </c>
      <c r="U282" s="2">
        <f>(Table2[[#This Row],[Close Price]]-Table2[[#This Row],[200D EMA]])/Table2[[#This Row],[200D EMA]]</f>
        <v>0.19637686395098877</v>
      </c>
      <c r="V282">
        <v>0.90872954324412103</v>
      </c>
      <c r="W282">
        <v>683.15</v>
      </c>
      <c r="X282">
        <v>692.45</v>
      </c>
      <c r="Y282">
        <v>679</v>
      </c>
      <c r="Z282">
        <v>692.45</v>
      </c>
      <c r="AA282">
        <v>656.2</v>
      </c>
      <c r="AB282">
        <v>706.95</v>
      </c>
      <c r="AC282" s="2">
        <f>(Table2[[#This Row],[Close Price]]/Table2[[#This Row],[Day Low]])-1</f>
        <v>1.0393032276952319E-2</v>
      </c>
      <c r="AD282" s="2">
        <f>(Table2[[#This Row],[Day High]]/Table2[[#This Row],[Close Price]])-1</f>
        <v>3.1872509960160222E-3</v>
      </c>
      <c r="AE282" s="2">
        <f>(Table2[[#This Row],[Close Price]]/Table2[[#This Row],[Current Week Low]])-1</f>
        <v>1.6568483063328365E-2</v>
      </c>
      <c r="AF282" s="2">
        <f>(Table2[[#This Row],[Current Week High]]/Table2[[#This Row],[Close Price]])-1</f>
        <v>3.1872509960160222E-3</v>
      </c>
      <c r="AG282" s="2">
        <f>(Table2[[#This Row],[Close Price]]/Table2[[#This Row],[Current Month Low]])-1</f>
        <v>5.1889667784212001E-2</v>
      </c>
      <c r="AH282" s="2">
        <f>(Table2[[#This Row],[Current Month High]]/Table2[[#This Row],[Close Price]])-1</f>
        <v>2.4194132560666493E-2</v>
      </c>
      <c r="AI282">
        <v>2.4194132560666399</v>
      </c>
      <c r="AJ282">
        <v>70.832817720579101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0.01</v>
      </c>
      <c r="AM282" t="s">
        <v>10189</v>
      </c>
      <c r="AN282">
        <v>-0.68</v>
      </c>
      <c r="AO282" t="s">
        <v>10190</v>
      </c>
      <c r="AP282">
        <v>4.0382619597945001E-2</v>
      </c>
      <c r="AQ282">
        <f>(Table2[[#This Row],[Sharpe Ratio]]-AVERAGE(Table2[Sharpe Ratio]))/_xlfn.STDEV.P(Table2[Sharpe Ratio])</f>
        <v>-0.14352681066242537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-0.18981672955820383</v>
      </c>
      <c r="AS282">
        <f>_xlfn.RANK.AVG(Table2[[#This Row],[1Y Return vs Nifty Z-Score]],Table2[1Y Return vs Nifty Z-Score])</f>
        <v>298</v>
      </c>
      <c r="AT282">
        <f>_xlfn.RANK.AVG(Table2[[#This Row],[6M Return vs Nifty Z-Score]],Table2[6M Return vs Nifty Z-Score])</f>
        <v>237</v>
      </c>
      <c r="AU282">
        <f>_xlfn.RANK.AVG(Table2[[#This Row],[Sharpe Ratio Z-Score]],Table2[Sharpe Ratio Z-Score])</f>
        <v>379</v>
      </c>
      <c r="AV282">
        <f>(Table2[[#This Row],[Rank 1Y]]+Table2[[#This Row],[Rank 6M]]+Table2[[#This Row],[Rank Sharpe]])/3</f>
        <v>304.66666666666669</v>
      </c>
    </row>
    <row r="283" spans="1:48" x14ac:dyDescent="0.3">
      <c r="A283" t="s">
        <v>326</v>
      </c>
      <c r="B283" t="s">
        <v>327</v>
      </c>
      <c r="C283" t="s">
        <v>10143</v>
      </c>
      <c r="D283" t="s">
        <v>18</v>
      </c>
      <c r="E283">
        <v>76101.572320505002</v>
      </c>
      <c r="F283">
        <v>357.65</v>
      </c>
      <c r="G283">
        <v>59.157877386179599</v>
      </c>
      <c r="H283">
        <f>(Table2[[#This Row],[1Y Return vs Nifty]]-AVERAGE(Table2[1Y Return vs Nifty]))/_xlfn.STDEV.P(Table2[1Y Return vs Nifty])</f>
        <v>0.21349742551551532</v>
      </c>
      <c r="I283">
        <v>-5.3319529735399396</v>
      </c>
      <c r="J283">
        <f>(Table2[[#This Row],[1M Return vs Nifty]]-AVERAGE(Table2[1M Return vs Nifty]))/_xlfn.STDEV.P(Table2[1M Return vs Nifty])</f>
        <v>-0.46332351156930907</v>
      </c>
      <c r="K283">
        <v>2.4546537775785602</v>
      </c>
      <c r="L283">
        <f>(Table2[[#This Row],[6M Return vs Nifty]]-AVERAGE(Table2[6M Return vs Nifty]))/_xlfn.STDEV.P(Table2[6M Return vs Nifty])</f>
        <v>-0.14146801856007016</v>
      </c>
      <c r="M283">
        <v>3.4673401656762501</v>
      </c>
      <c r="N283">
        <f>(Table2[[#This Row],[1W Return vs Nifty]]-AVERAGE(Table2[1W Return vs Nifty]))/_xlfn.STDEV.P(Table2[1W Return vs Nifty])</f>
        <v>1.2695676534331</v>
      </c>
      <c r="O283">
        <v>342.45</v>
      </c>
      <c r="P283">
        <v>340.60205398529502</v>
      </c>
      <c r="Q283">
        <v>298.39900945750298</v>
      </c>
      <c r="R283">
        <v>70.884938365473303</v>
      </c>
      <c r="S283" s="2">
        <f>(Table2[[#This Row],[Close Price]]-Table2[[#This Row],[20D EMA]])/Table2[[#This Row],[20D EMA]]</f>
        <v>4.4386041757920831E-2</v>
      </c>
      <c r="T283" s="2">
        <f>(Table2[[#This Row],[Close Price]]-Table2[[#This Row],[50D EMA]])/Table2[[#This Row],[50D EMA]]</f>
        <v>5.0052387574389033E-2</v>
      </c>
      <c r="U283" s="2">
        <f>(Table2[[#This Row],[Close Price]]-Table2[[#This Row],[200D EMA]])/Table2[[#This Row],[200D EMA]]</f>
        <v>0.19856295987783876</v>
      </c>
      <c r="V283">
        <v>0.85932421451850305</v>
      </c>
      <c r="W283">
        <v>351</v>
      </c>
      <c r="X283">
        <v>358.9</v>
      </c>
      <c r="Y283">
        <v>341.4</v>
      </c>
      <c r="Z283">
        <v>365</v>
      </c>
      <c r="AA283">
        <v>323</v>
      </c>
      <c r="AB283">
        <v>365</v>
      </c>
      <c r="AC283" s="2">
        <f>(Table2[[#This Row],[Close Price]]/Table2[[#This Row],[Day Low]])-1</f>
        <v>1.8945868945868805E-2</v>
      </c>
      <c r="AD283" s="2">
        <f>(Table2[[#This Row],[Day High]]/Table2[[#This Row],[Close Price]])-1</f>
        <v>3.495037047392735E-3</v>
      </c>
      <c r="AE283" s="2">
        <f>(Table2[[#This Row],[Close Price]]/Table2[[#This Row],[Current Week Low]])-1</f>
        <v>4.7598125366139499E-2</v>
      </c>
      <c r="AF283" s="2">
        <f>(Table2[[#This Row],[Current Week High]]/Table2[[#This Row],[Close Price]])-1</f>
        <v>2.0550817838669078E-2</v>
      </c>
      <c r="AG283" s="2">
        <f>(Table2[[#This Row],[Close Price]]/Table2[[#This Row],[Current Month Low]])-1</f>
        <v>0.10727554179566567</v>
      </c>
      <c r="AH283" s="2">
        <f>(Table2[[#This Row],[Current Month High]]/Table2[[#This Row],[Close Price]])-1</f>
        <v>2.0550817838669078E-2</v>
      </c>
      <c r="AI283">
        <v>10.871895242089501</v>
      </c>
      <c r="AJ283">
        <v>124.278846153846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-0.01</v>
      </c>
      <c r="AM283" t="s">
        <v>10190</v>
      </c>
      <c r="AN283">
        <v>7.95</v>
      </c>
      <c r="AO283" t="s">
        <v>10189</v>
      </c>
      <c r="AP283">
        <v>5.5225867924853997E-2</v>
      </c>
      <c r="AQ283">
        <f>(Table2[[#This Row],[Sharpe Ratio]]-AVERAGE(Table2[Sharpe Ratio]))/_xlfn.STDEV.P(Table2[Sharpe Ratio])</f>
        <v>2.6530235941958281E-2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0.90480378476119427</v>
      </c>
      <c r="AS283">
        <f>_xlfn.RANK.AVG(Table2[[#This Row],[1Y Return vs Nifty Z-Score]],Table2[1Y Return vs Nifty Z-Score])</f>
        <v>218</v>
      </c>
      <c r="AT283">
        <f>_xlfn.RANK.AVG(Table2[[#This Row],[6M Return vs Nifty Z-Score]],Table2[6M Return vs Nifty Z-Score])</f>
        <v>367</v>
      </c>
      <c r="AU283">
        <f>_xlfn.RANK.AVG(Table2[[#This Row],[Sharpe Ratio Z-Score]],Table2[Sharpe Ratio Z-Score])</f>
        <v>331</v>
      </c>
      <c r="AV283">
        <f>(Table2[[#This Row],[Rank 1Y]]+Table2[[#This Row],[Rank 6M]]+Table2[[#This Row],[Rank Sharpe]])/3</f>
        <v>305.33333333333331</v>
      </c>
    </row>
    <row r="284" spans="1:48" x14ac:dyDescent="0.3">
      <c r="A284" t="s">
        <v>1655</v>
      </c>
      <c r="B284" t="s">
        <v>1656</v>
      </c>
      <c r="C284" t="s">
        <v>10147</v>
      </c>
      <c r="D284" t="s">
        <v>1657</v>
      </c>
      <c r="E284">
        <v>4918.37551128</v>
      </c>
      <c r="F284">
        <v>961.8</v>
      </c>
      <c r="G284">
        <v>43.618246183016602</v>
      </c>
      <c r="H284">
        <f>(Table2[[#This Row],[1Y Return vs Nifty]]-AVERAGE(Table2[1Y Return vs Nifty]))/_xlfn.STDEV.P(Table2[1Y Return vs Nifty])</f>
        <v>1.4369197133688583E-2</v>
      </c>
      <c r="I284">
        <v>-3.63886980513404</v>
      </c>
      <c r="J284">
        <f>(Table2[[#This Row],[1M Return vs Nifty]]-AVERAGE(Table2[1M Return vs Nifty]))/_xlfn.STDEV.P(Table2[1M Return vs Nifty])</f>
        <v>-0.30451833353789903</v>
      </c>
      <c r="K284">
        <v>28.772046110666601</v>
      </c>
      <c r="L284">
        <f>(Table2[[#This Row],[6M Return vs Nifty]]-AVERAGE(Table2[6M Return vs Nifty]))/_xlfn.STDEV.P(Table2[6M Return vs Nifty])</f>
        <v>0.71125684962739677</v>
      </c>
      <c r="M284">
        <v>-5.3522801867217504</v>
      </c>
      <c r="N284">
        <f>(Table2[[#This Row],[1W Return vs Nifty]]-AVERAGE(Table2[1W Return vs Nifty]))/_xlfn.STDEV.P(Table2[1W Return vs Nifty])</f>
        <v>-1.0134404548330831</v>
      </c>
      <c r="O284">
        <v>962.03</v>
      </c>
      <c r="P284">
        <v>911.70570849068395</v>
      </c>
      <c r="Q284">
        <v>753.51619244663004</v>
      </c>
      <c r="R284">
        <v>45.126196445118403</v>
      </c>
      <c r="S284" s="2">
        <f>(Table2[[#This Row],[Close Price]]-Table2[[#This Row],[20D EMA]])/Table2[[#This Row],[20D EMA]]</f>
        <v>-2.3907778343712586E-4</v>
      </c>
      <c r="T284" s="2">
        <f>(Table2[[#This Row],[Close Price]]-Table2[[#This Row],[50D EMA]])/Table2[[#This Row],[50D EMA]]</f>
        <v>5.4945681531649512E-2</v>
      </c>
      <c r="U284" s="2">
        <f>(Table2[[#This Row],[Close Price]]-Table2[[#This Row],[200D EMA]])/Table2[[#This Row],[200D EMA]]</f>
        <v>0.27641583504275152</v>
      </c>
      <c r="V284">
        <v>0.57891114039710601</v>
      </c>
      <c r="W284">
        <v>953</v>
      </c>
      <c r="X284">
        <v>966.35</v>
      </c>
      <c r="Y284">
        <v>960</v>
      </c>
      <c r="Z284">
        <v>1007.7</v>
      </c>
      <c r="AA284">
        <v>921.45</v>
      </c>
      <c r="AB284">
        <v>1018.95</v>
      </c>
      <c r="AC284" s="2">
        <f>(Table2[[#This Row],[Close Price]]/Table2[[#This Row],[Day Low]])-1</f>
        <v>9.2339979013640328E-3</v>
      </c>
      <c r="AD284" s="2">
        <f>(Table2[[#This Row],[Day High]]/Table2[[#This Row],[Close Price]])-1</f>
        <v>4.7307132459970536E-3</v>
      </c>
      <c r="AE284" s="2">
        <f>(Table2[[#This Row],[Close Price]]/Table2[[#This Row],[Current Week Low]])-1</f>
        <v>1.874999999999849E-3</v>
      </c>
      <c r="AF284" s="2">
        <f>(Table2[[#This Row],[Current Week High]]/Table2[[#This Row],[Close Price]])-1</f>
        <v>4.7723019338739903E-2</v>
      </c>
      <c r="AG284" s="2">
        <f>(Table2[[#This Row],[Close Price]]/Table2[[#This Row],[Current Month Low]])-1</f>
        <v>4.3789679309783391E-2</v>
      </c>
      <c r="AH284" s="2">
        <f>(Table2[[#This Row],[Current Month High]]/Table2[[#This Row],[Close Price]])-1</f>
        <v>5.9419837804117304E-2</v>
      </c>
      <c r="AI284">
        <v>8.08380120607195</v>
      </c>
      <c r="AJ284">
        <v>79.775700934579405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-0.02</v>
      </c>
      <c r="AM284" t="s">
        <v>10190</v>
      </c>
      <c r="AN284">
        <v>2.46</v>
      </c>
      <c r="AO284" t="s">
        <v>10189</v>
      </c>
      <c r="AP284">
        <v>7.0352639472300005E-4</v>
      </c>
      <c r="AQ284">
        <f>(Table2[[#This Row],[Sharpe Ratio]]-AVERAGE(Table2[Sharpe Ratio]))/_xlfn.STDEV.P(Table2[Sharpe Ratio])</f>
        <v>-0.59812470281297525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-1.1904574444228722</v>
      </c>
      <c r="AS284">
        <f>_xlfn.RANK.AVG(Table2[[#This Row],[1Y Return vs Nifty Z-Score]],Table2[1Y Return vs Nifty Z-Score])</f>
        <v>277</v>
      </c>
      <c r="AT284">
        <f>_xlfn.RANK.AVG(Table2[[#This Row],[6M Return vs Nifty Z-Score]],Table2[6M Return vs Nifty Z-Score])</f>
        <v>144</v>
      </c>
      <c r="AU284">
        <f>_xlfn.RANK.AVG(Table2[[#This Row],[Sharpe Ratio Z-Score]],Table2[Sharpe Ratio Z-Score])</f>
        <v>496</v>
      </c>
      <c r="AV284">
        <f>(Table2[[#This Row],[Rank 1Y]]+Table2[[#This Row],[Rank 6M]]+Table2[[#This Row],[Rank Sharpe]])/3</f>
        <v>305.66666666666669</v>
      </c>
    </row>
    <row r="285" spans="1:48" x14ac:dyDescent="0.3">
      <c r="A285" t="s">
        <v>1664</v>
      </c>
      <c r="B285" t="s">
        <v>1665</v>
      </c>
      <c r="C285" t="s">
        <v>10160</v>
      </c>
      <c r="D285" t="s">
        <v>119</v>
      </c>
      <c r="E285">
        <v>4862.4943610099999</v>
      </c>
      <c r="F285">
        <v>284.35000000000002</v>
      </c>
      <c r="G285">
        <v>85.050936767875399</v>
      </c>
      <c r="H285">
        <f>(Table2[[#This Row],[1Y Return vs Nifty]]-AVERAGE(Table2[1Y Return vs Nifty]))/_xlfn.STDEV.P(Table2[1Y Return vs Nifty])</f>
        <v>0.54529674395835215</v>
      </c>
      <c r="I285">
        <v>1.6599510894233001</v>
      </c>
      <c r="J285">
        <f>(Table2[[#This Row],[1M Return vs Nifty]]-AVERAGE(Table2[1M Return vs Nifty]))/_xlfn.STDEV.P(Table2[1M Return vs Nifty])</f>
        <v>0.19249221574835854</v>
      </c>
      <c r="K285">
        <v>-7.6429715092845303</v>
      </c>
      <c r="L285">
        <f>(Table2[[#This Row],[6M Return vs Nifty]]-AVERAGE(Table2[6M Return vs Nifty]))/_xlfn.STDEV.P(Table2[6M Return vs Nifty])</f>
        <v>-0.46864694581727612</v>
      </c>
      <c r="M285">
        <v>-1.3947466157281101</v>
      </c>
      <c r="N285">
        <f>(Table2[[#This Row],[1W Return vs Nifty]]-AVERAGE(Table2[1W Return vs Nifty]))/_xlfn.STDEV.P(Table2[1W Return vs Nifty])</f>
        <v>1.0989267797496987E-2</v>
      </c>
      <c r="O285">
        <v>284.26</v>
      </c>
      <c r="P285">
        <v>276.368345428537</v>
      </c>
      <c r="Q285">
        <v>236.16756854206201</v>
      </c>
      <c r="R285">
        <v>45.8849029837193</v>
      </c>
      <c r="S285" s="2">
        <f>(Table2[[#This Row],[Close Price]]-Table2[[#This Row],[20D EMA]])/Table2[[#This Row],[20D EMA]]</f>
        <v>3.1661155280388319E-4</v>
      </c>
      <c r="T285" s="2">
        <f>(Table2[[#This Row],[Close Price]]-Table2[[#This Row],[50D EMA]])/Table2[[#This Row],[50D EMA]]</f>
        <v>2.8880494830501174E-2</v>
      </c>
      <c r="U285" s="2">
        <f>(Table2[[#This Row],[Close Price]]-Table2[[#This Row],[200D EMA]])/Table2[[#This Row],[200D EMA]]</f>
        <v>0.20401798500693205</v>
      </c>
      <c r="V285">
        <v>1.19774052057648</v>
      </c>
      <c r="W285">
        <v>268.8</v>
      </c>
      <c r="X285">
        <v>284.35000000000002</v>
      </c>
      <c r="Y285">
        <v>283</v>
      </c>
      <c r="Z285">
        <v>306.8</v>
      </c>
      <c r="AA285">
        <v>268.2</v>
      </c>
      <c r="AB285">
        <v>311.5</v>
      </c>
      <c r="AC285" s="2">
        <f>(Table2[[#This Row],[Close Price]]/Table2[[#This Row],[Day Low]])-1</f>
        <v>5.7849702380952328E-2</v>
      </c>
      <c r="AD285" s="2">
        <f>(Table2[[#This Row],[Day High]]/Table2[[#This Row],[Close Price]])-1</f>
        <v>0</v>
      </c>
      <c r="AE285" s="2">
        <f>(Table2[[#This Row],[Close Price]]/Table2[[#This Row],[Current Week Low]])-1</f>
        <v>4.7703180212015361E-3</v>
      </c>
      <c r="AF285" s="2">
        <f>(Table2[[#This Row],[Current Week High]]/Table2[[#This Row],[Close Price]])-1</f>
        <v>7.8951995779848794E-2</v>
      </c>
      <c r="AG285" s="2">
        <f>(Table2[[#This Row],[Close Price]]/Table2[[#This Row],[Current Month Low]])-1</f>
        <v>6.0216256524981526E-2</v>
      </c>
      <c r="AH285" s="2">
        <f>(Table2[[#This Row],[Current Month High]]/Table2[[#This Row],[Close Price]])-1</f>
        <v>9.5480921399683449E-2</v>
      </c>
      <c r="AI285">
        <v>12.695621593106999</v>
      </c>
      <c r="AJ285">
        <v>119.744976816074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</v>
      </c>
      <c r="AM285">
        <v>0</v>
      </c>
      <c r="AN285">
        <v>5.0199999999999996</v>
      </c>
      <c r="AO285" t="s">
        <v>10189</v>
      </c>
      <c r="AP285">
        <v>6.5506791891317001E-2</v>
      </c>
      <c r="AQ285">
        <f>(Table2[[#This Row],[Sharpe Ratio]]-AVERAGE(Table2[Sharpe Ratio]))/_xlfn.STDEV.P(Table2[Sharpe Ratio])</f>
        <v>0.14431736229026512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0.42444864397719667</v>
      </c>
      <c r="AS285">
        <f>_xlfn.RANK.AVG(Table2[[#This Row],[1Y Return vs Nifty Z-Score]],Table2[1Y Return vs Nifty Z-Score])</f>
        <v>143</v>
      </c>
      <c r="AT285">
        <f>_xlfn.RANK.AVG(Table2[[#This Row],[6M Return vs Nifty Z-Score]],Table2[6M Return vs Nifty Z-Score])</f>
        <v>481</v>
      </c>
      <c r="AU285">
        <f>_xlfn.RANK.AVG(Table2[[#This Row],[Sharpe Ratio Z-Score]],Table2[Sharpe Ratio Z-Score])</f>
        <v>293</v>
      </c>
      <c r="AV285">
        <f>(Table2[[#This Row],[Rank 1Y]]+Table2[[#This Row],[Rank 6M]]+Table2[[#This Row],[Rank Sharpe]])/3</f>
        <v>305.66666666666669</v>
      </c>
    </row>
    <row r="286" spans="1:48" x14ac:dyDescent="0.3">
      <c r="A286" t="s">
        <v>265</v>
      </c>
      <c r="B286" t="s">
        <v>266</v>
      </c>
      <c r="C286" t="s">
        <v>10150</v>
      </c>
      <c r="D286" t="s">
        <v>62</v>
      </c>
      <c r="E286">
        <v>103506.76891519999</v>
      </c>
      <c r="F286">
        <v>3058.3</v>
      </c>
      <c r="G286">
        <v>33.005699152764798</v>
      </c>
      <c r="H286">
        <f>(Table2[[#This Row],[1Y Return vs Nifty]]-AVERAGE(Table2[1Y Return vs Nifty]))/_xlfn.STDEV.P(Table2[1Y Return vs Nifty])</f>
        <v>-0.12162229848962568</v>
      </c>
      <c r="I286">
        <v>-2.1566194112966599</v>
      </c>
      <c r="J286">
        <f>(Table2[[#This Row],[1M Return vs Nifty]]-AVERAGE(Table2[1M Return vs Nifty]))/_xlfn.STDEV.P(Table2[1M Return vs Nifty])</f>
        <v>-0.16548851972071946</v>
      </c>
      <c r="K286">
        <v>8.6367172029568895</v>
      </c>
      <c r="L286">
        <f>(Table2[[#This Row],[6M Return vs Nifty]]-AVERAGE(Table2[6M Return vs Nifty]))/_xlfn.STDEV.P(Table2[6M Return vs Nifty])</f>
        <v>5.884055125611478E-2</v>
      </c>
      <c r="M286">
        <v>-1.2133377659742499</v>
      </c>
      <c r="N286">
        <f>(Table2[[#This Row],[1W Return vs Nifty]]-AVERAGE(Table2[1W Return vs Nifty]))/_xlfn.STDEV.P(Table2[1W Return vs Nifty])</f>
        <v>5.7947964243733198E-2</v>
      </c>
      <c r="O286">
        <v>2900.33</v>
      </c>
      <c r="P286">
        <v>2808.30052166313</v>
      </c>
      <c r="Q286">
        <v>2489.7887387998699</v>
      </c>
      <c r="R286">
        <v>87.257570711252697</v>
      </c>
      <c r="S286" s="2">
        <f>(Table2[[#This Row],[Close Price]]-Table2[[#This Row],[20D EMA]])/Table2[[#This Row],[20D EMA]]</f>
        <v>5.4466215913361669E-2</v>
      </c>
      <c r="T286" s="2">
        <f>(Table2[[#This Row],[Close Price]]-Table2[[#This Row],[50D EMA]])/Table2[[#This Row],[50D EMA]]</f>
        <v>8.9021625858195425E-2</v>
      </c>
      <c r="U286" s="2">
        <f>(Table2[[#This Row],[Close Price]]-Table2[[#This Row],[200D EMA]])/Table2[[#This Row],[200D EMA]]</f>
        <v>0.22833714858641566</v>
      </c>
      <c r="V286">
        <v>0.93578965647183998</v>
      </c>
      <c r="W286">
        <v>2992</v>
      </c>
      <c r="X286">
        <v>3059.2</v>
      </c>
      <c r="Y286">
        <v>2945.65</v>
      </c>
      <c r="Z286">
        <v>3073.95</v>
      </c>
      <c r="AA286">
        <v>2757.9</v>
      </c>
      <c r="AB286">
        <v>3073.95</v>
      </c>
      <c r="AC286" s="2">
        <f>(Table2[[#This Row],[Close Price]]/Table2[[#This Row],[Day Low]])-1</f>
        <v>2.2159090909090962E-2</v>
      </c>
      <c r="AD286" s="2">
        <f>(Table2[[#This Row],[Day High]]/Table2[[#This Row],[Close Price]])-1</f>
        <v>2.9428113657892219E-4</v>
      </c>
      <c r="AE286" s="2">
        <f>(Table2[[#This Row],[Close Price]]/Table2[[#This Row],[Current Week Low]])-1</f>
        <v>3.824283265153694E-2</v>
      </c>
      <c r="AF286" s="2">
        <f>(Table2[[#This Row],[Current Week High]]/Table2[[#This Row],[Close Price]])-1</f>
        <v>5.1172219860706747E-3</v>
      </c>
      <c r="AG286" s="2">
        <f>(Table2[[#This Row],[Close Price]]/Table2[[#This Row],[Current Month Low]])-1</f>
        <v>0.10892345625294619</v>
      </c>
      <c r="AH286" s="2">
        <f>(Table2[[#This Row],[Current Month High]]/Table2[[#This Row],[Close Price]])-1</f>
        <v>5.1172219860706747E-3</v>
      </c>
      <c r="AI286">
        <v>0.51172219860706702</v>
      </c>
      <c r="AJ286">
        <v>72.585423661860503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0.05</v>
      </c>
      <c r="AM286" t="s">
        <v>10189</v>
      </c>
      <c r="AN286">
        <v>9.9600000000000009</v>
      </c>
      <c r="AO286" t="s">
        <v>10189</v>
      </c>
      <c r="AP286">
        <v>6.6344440402426999E-2</v>
      </c>
      <c r="AQ286">
        <f>(Table2[[#This Row],[Sharpe Ratio]]-AVERAGE(Table2[Sharpe Ratio]))/_xlfn.STDEV.P(Table2[Sharpe Ratio])</f>
        <v>0.15391418562398815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-1.6408117086509015E-2</v>
      </c>
      <c r="AS286">
        <f>_xlfn.RANK.AVG(Table2[[#This Row],[1Y Return vs Nifty Z-Score]],Table2[1Y Return vs Nifty Z-Score])</f>
        <v>325</v>
      </c>
      <c r="AT286">
        <f>_xlfn.RANK.AVG(Table2[[#This Row],[6M Return vs Nifty Z-Score]],Table2[6M Return vs Nifty Z-Score])</f>
        <v>301</v>
      </c>
      <c r="AU286">
        <f>_xlfn.RANK.AVG(Table2[[#This Row],[Sharpe Ratio Z-Score]],Table2[Sharpe Ratio Z-Score])</f>
        <v>292</v>
      </c>
      <c r="AV286">
        <f>(Table2[[#This Row],[Rank 1Y]]+Table2[[#This Row],[Rank 6M]]+Table2[[#This Row],[Rank Sharpe]])/3</f>
        <v>306</v>
      </c>
    </row>
    <row r="287" spans="1:48" x14ac:dyDescent="0.3">
      <c r="A287" t="s">
        <v>1146</v>
      </c>
      <c r="B287" t="s">
        <v>1147</v>
      </c>
      <c r="C287" t="s">
        <v>10161</v>
      </c>
      <c r="D287" t="s">
        <v>1148</v>
      </c>
      <c r="E287">
        <v>10428.840605699999</v>
      </c>
      <c r="F287">
        <v>542.29999999999995</v>
      </c>
      <c r="G287">
        <v>3.75990328157082</v>
      </c>
      <c r="H287">
        <f>(Table2[[#This Row],[1Y Return vs Nifty]]-AVERAGE(Table2[1Y Return vs Nifty]))/_xlfn.STDEV.P(Table2[1Y Return vs Nifty])</f>
        <v>-0.49638431460890325</v>
      </c>
      <c r="I287">
        <v>-7.5501120765089</v>
      </c>
      <c r="J287">
        <f>(Table2[[#This Row],[1M Return vs Nifty]]-AVERAGE(Table2[1M Return vs Nifty]))/_xlfn.STDEV.P(Table2[1M Return vs Nifty])</f>
        <v>-0.67137894429836964</v>
      </c>
      <c r="K287">
        <v>42.618443645909402</v>
      </c>
      <c r="L287">
        <f>(Table2[[#This Row],[6M Return vs Nifty]]-AVERAGE(Table2[6M Return vs Nifty]))/_xlfn.STDEV.P(Table2[6M Return vs Nifty])</f>
        <v>1.1599018887586636</v>
      </c>
      <c r="M287">
        <v>1.2504757982716499</v>
      </c>
      <c r="N287">
        <f>(Table2[[#This Row],[1W Return vs Nifty]]-AVERAGE(Table2[1W Return vs Nifty]))/_xlfn.STDEV.P(Table2[1W Return vs Nifty])</f>
        <v>0.69571989995978889</v>
      </c>
      <c r="O287">
        <v>536.79</v>
      </c>
      <c r="P287">
        <v>510.68551654072797</v>
      </c>
      <c r="Q287">
        <v>429.97198432444799</v>
      </c>
      <c r="R287">
        <v>55.926582092288001</v>
      </c>
      <c r="S287" s="2">
        <f>(Table2[[#This Row],[Close Price]]-Table2[[#This Row],[20D EMA]])/Table2[[#This Row],[20D EMA]]</f>
        <v>1.0264721772015111E-2</v>
      </c>
      <c r="T287" s="2">
        <f>(Table2[[#This Row],[Close Price]]-Table2[[#This Row],[50D EMA]])/Table2[[#This Row],[50D EMA]]</f>
        <v>6.1905972335815553E-2</v>
      </c>
      <c r="U287" s="2">
        <f>(Table2[[#This Row],[Close Price]]-Table2[[#This Row],[200D EMA]])/Table2[[#This Row],[200D EMA]]</f>
        <v>0.26124496425513988</v>
      </c>
      <c r="V287">
        <v>0.42364083297204702</v>
      </c>
      <c r="W287">
        <v>533.5</v>
      </c>
      <c r="X287">
        <v>541.9</v>
      </c>
      <c r="Y287">
        <v>521.04999999999995</v>
      </c>
      <c r="Z287">
        <v>546</v>
      </c>
      <c r="AA287">
        <v>515.95000000000005</v>
      </c>
      <c r="AB287">
        <v>579</v>
      </c>
      <c r="AC287" s="2">
        <f>(Table2[[#This Row],[Close Price]]/Table2[[#This Row],[Day Low]])-1</f>
        <v>1.6494845360824684E-2</v>
      </c>
      <c r="AD287" s="2">
        <f>(Table2[[#This Row],[Day High]]/Table2[[#This Row],[Close Price]])-1</f>
        <v>-7.3759911488102681E-4</v>
      </c>
      <c r="AE287" s="2">
        <f>(Table2[[#This Row],[Close Price]]/Table2[[#This Row],[Current Week Low]])-1</f>
        <v>4.0783034257748874E-2</v>
      </c>
      <c r="AF287" s="2">
        <f>(Table2[[#This Row],[Current Week High]]/Table2[[#This Row],[Close Price]])-1</f>
        <v>6.8227918126499976E-3</v>
      </c>
      <c r="AG287" s="2">
        <f>(Table2[[#This Row],[Close Price]]/Table2[[#This Row],[Current Month Low]])-1</f>
        <v>5.1070840197693368E-2</v>
      </c>
      <c r="AH287" s="2">
        <f>(Table2[[#This Row],[Current Month High]]/Table2[[#This Row],[Close Price]])-1</f>
        <v>6.7674718790337485E-2</v>
      </c>
      <c r="AI287">
        <v>7.2100313479623797</v>
      </c>
      <c r="AJ287">
        <v>75.161498708010299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0.18</v>
      </c>
      <c r="AM287" t="s">
        <v>10189</v>
      </c>
      <c r="AN287">
        <v>-2.11</v>
      </c>
      <c r="AO287" t="s">
        <v>10190</v>
      </c>
      <c r="AP287">
        <v>4.4081990691938001E-2</v>
      </c>
      <c r="AQ287">
        <f>(Table2[[#This Row],[Sharpe Ratio]]-AVERAGE(Table2[Sharpe Ratio]))/_xlfn.STDEV.P(Table2[Sharpe Ratio])</f>
        <v>-0.10114362682808982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0.58671490298308981</v>
      </c>
      <c r="AS287">
        <f>_xlfn.RANK.AVG(Table2[[#This Row],[1Y Return vs Nifty Z-Score]],Table2[1Y Return vs Nifty Z-Score])</f>
        <v>473</v>
      </c>
      <c r="AT287">
        <f>_xlfn.RANK.AVG(Table2[[#This Row],[6M Return vs Nifty Z-Score]],Table2[6M Return vs Nifty Z-Score])</f>
        <v>78</v>
      </c>
      <c r="AU287">
        <f>_xlfn.RANK.AVG(Table2[[#This Row],[Sharpe Ratio Z-Score]],Table2[Sharpe Ratio Z-Score])</f>
        <v>367</v>
      </c>
      <c r="AV287">
        <f>(Table2[[#This Row],[Rank 1Y]]+Table2[[#This Row],[Rank 6M]]+Table2[[#This Row],[Rank Sharpe]])/3</f>
        <v>306</v>
      </c>
    </row>
    <row r="288" spans="1:48" x14ac:dyDescent="0.3">
      <c r="A288" t="s">
        <v>60</v>
      </c>
      <c r="B288" t="s">
        <v>61</v>
      </c>
      <c r="C288" t="s">
        <v>10150</v>
      </c>
      <c r="D288" t="s">
        <v>62</v>
      </c>
      <c r="E288">
        <v>382513.97759224998</v>
      </c>
      <c r="F288">
        <v>1594.25</v>
      </c>
      <c r="G288">
        <v>23.814550824700301</v>
      </c>
      <c r="H288">
        <f>(Table2[[#This Row],[1Y Return vs Nifty]]-AVERAGE(Table2[1Y Return vs Nifty]))/_xlfn.STDEV.P(Table2[1Y Return vs Nifty])</f>
        <v>-0.23939968068319681</v>
      </c>
      <c r="I288">
        <v>-1.5386296963835899</v>
      </c>
      <c r="J288">
        <f>(Table2[[#This Row],[1M Return vs Nifty]]-AVERAGE(Table2[1M Return vs Nifty]))/_xlfn.STDEV.P(Table2[1M Return vs Nifty])</f>
        <v>-0.10752328296820199</v>
      </c>
      <c r="K288">
        <v>3.7967387502154599</v>
      </c>
      <c r="L288">
        <f>(Table2[[#This Row],[6M Return vs Nifty]]-AVERAGE(Table2[6M Return vs Nifty]))/_xlfn.STDEV.P(Table2[6M Return vs Nifty])</f>
        <v>-9.7982356420614009E-2</v>
      </c>
      <c r="M288">
        <v>-3.22927266982003</v>
      </c>
      <c r="N288">
        <f>(Table2[[#This Row],[1W Return vs Nifty]]-AVERAGE(Table2[1W Return vs Nifty]))/_xlfn.STDEV.P(Table2[1W Return vs Nifty])</f>
        <v>-0.46388807260623854</v>
      </c>
      <c r="O288">
        <v>1554.19</v>
      </c>
      <c r="P288">
        <v>1531.61825644396</v>
      </c>
      <c r="Q288">
        <v>1411.81983742184</v>
      </c>
      <c r="R288">
        <v>68.518552896363303</v>
      </c>
      <c r="S288" s="2">
        <f>(Table2[[#This Row],[Close Price]]-Table2[[#This Row],[20D EMA]])/Table2[[#This Row],[20D EMA]]</f>
        <v>2.5775484335891972E-2</v>
      </c>
      <c r="T288" s="2">
        <f>(Table2[[#This Row],[Close Price]]-Table2[[#This Row],[50D EMA]])/Table2[[#This Row],[50D EMA]]</f>
        <v>4.0892528730661272E-2</v>
      </c>
      <c r="U288" s="2">
        <f>(Table2[[#This Row],[Close Price]]-Table2[[#This Row],[200D EMA]])/Table2[[#This Row],[200D EMA]]</f>
        <v>0.12921631906752373</v>
      </c>
      <c r="V288">
        <v>0.62834651812736297</v>
      </c>
      <c r="W288">
        <v>1575.1</v>
      </c>
      <c r="X288">
        <v>1589.75</v>
      </c>
      <c r="Y288">
        <v>1570.25</v>
      </c>
      <c r="Z288">
        <v>1596.6</v>
      </c>
      <c r="AA288">
        <v>1498.3</v>
      </c>
      <c r="AB288">
        <v>1602.5</v>
      </c>
      <c r="AC288" s="2">
        <f>(Table2[[#This Row],[Close Price]]/Table2[[#This Row],[Day Low]])-1</f>
        <v>1.2157958224874754E-2</v>
      </c>
      <c r="AD288" s="2">
        <f>(Table2[[#This Row],[Day High]]/Table2[[#This Row],[Close Price]])-1</f>
        <v>-2.8226438764309414E-3</v>
      </c>
      <c r="AE288" s="2">
        <f>(Table2[[#This Row],[Close Price]]/Table2[[#This Row],[Current Week Low]])-1</f>
        <v>1.5284190415538967E-2</v>
      </c>
      <c r="AF288" s="2">
        <f>(Table2[[#This Row],[Current Week High]]/Table2[[#This Row],[Close Price]])-1</f>
        <v>1.4740473576917434E-3</v>
      </c>
      <c r="AG288" s="2">
        <f>(Table2[[#This Row],[Close Price]]/Table2[[#This Row],[Current Month Low]])-1</f>
        <v>6.4039244477074098E-2</v>
      </c>
      <c r="AH288" s="2">
        <f>(Table2[[#This Row],[Current Month High]]/Table2[[#This Row],[Close Price]])-1</f>
        <v>5.1748471067900592E-3</v>
      </c>
      <c r="AI288">
        <v>2.7975537086404101</v>
      </c>
      <c r="AJ288">
        <v>49.856652723598202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-0.04</v>
      </c>
      <c r="AM288" t="s">
        <v>10190</v>
      </c>
      <c r="AN288">
        <v>4.88</v>
      </c>
      <c r="AO288" t="s">
        <v>10189</v>
      </c>
      <c r="AP288">
        <v>0.102327382154432</v>
      </c>
      <c r="AQ288">
        <f>(Table2[[#This Row],[Sharpe Ratio]]-AVERAGE(Table2[Sharpe Ratio]))/_xlfn.STDEV.P(Table2[Sharpe Ratio])</f>
        <v>0.56616578094293601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-0.34262761173531536</v>
      </c>
      <c r="AS288">
        <f>_xlfn.RANK.AVG(Table2[[#This Row],[1Y Return vs Nifty Z-Score]],Table2[1Y Return vs Nifty Z-Score])</f>
        <v>367</v>
      </c>
      <c r="AT288">
        <f>_xlfn.RANK.AVG(Table2[[#This Row],[6M Return vs Nifty Z-Score]],Table2[6M Return vs Nifty Z-Score])</f>
        <v>352</v>
      </c>
      <c r="AU288">
        <f>_xlfn.RANK.AVG(Table2[[#This Row],[Sharpe Ratio Z-Score]],Table2[Sharpe Ratio Z-Score])</f>
        <v>201</v>
      </c>
      <c r="AV288">
        <f>(Table2[[#This Row],[Rank 1Y]]+Table2[[#This Row],[Rank 6M]]+Table2[[#This Row],[Rank Sharpe]])/3</f>
        <v>306.66666666666669</v>
      </c>
    </row>
    <row r="289" spans="1:48" x14ac:dyDescent="0.3">
      <c r="A289" t="s">
        <v>1369</v>
      </c>
      <c r="B289" t="s">
        <v>1370</v>
      </c>
      <c r="C289" t="s">
        <v>10148</v>
      </c>
      <c r="D289" t="s">
        <v>46</v>
      </c>
      <c r="E289">
        <v>7649.9672827199902</v>
      </c>
      <c r="F289">
        <v>523.20000000000005</v>
      </c>
      <c r="G289">
        <v>92.421307138245695</v>
      </c>
      <c r="H289">
        <f>(Table2[[#This Row],[1Y Return vs Nifty]]-AVERAGE(Table2[1Y Return vs Nifty]))/_xlfn.STDEV.P(Table2[1Y Return vs Nifty])</f>
        <v>0.63974227971025688</v>
      </c>
      <c r="I289">
        <v>0.86035029854717004</v>
      </c>
      <c r="J289">
        <f>(Table2[[#This Row],[1M Return vs Nifty]]-AVERAGE(Table2[1M Return vs Nifty]))/_xlfn.STDEV.P(Table2[1M Return vs Nifty])</f>
        <v>0.11749250615423561</v>
      </c>
      <c r="K289">
        <v>19.673056295045399</v>
      </c>
      <c r="L289">
        <f>(Table2[[#This Row],[6M Return vs Nifty]]-AVERAGE(Table2[6M Return vs Nifty]))/_xlfn.STDEV.P(Table2[6M Return vs Nifty])</f>
        <v>0.41643528094904309</v>
      </c>
      <c r="M289">
        <v>-2.8608931220031102</v>
      </c>
      <c r="N289">
        <f>(Table2[[#This Row],[1W Return vs Nifty]]-AVERAGE(Table2[1W Return vs Nifty]))/_xlfn.STDEV.P(Table2[1W Return vs Nifty])</f>
        <v>-0.36853096413877584</v>
      </c>
      <c r="O289">
        <v>523.69000000000005</v>
      </c>
      <c r="P289">
        <v>494.81639593658099</v>
      </c>
      <c r="Q289">
        <v>421.33309941065897</v>
      </c>
      <c r="R289">
        <v>43.487413380371997</v>
      </c>
      <c r="S289" s="2">
        <f>(Table2[[#This Row],[Close Price]]-Table2[[#This Row],[20D EMA]])/Table2[[#This Row],[20D EMA]]</f>
        <v>-9.3566804789094508E-4</v>
      </c>
      <c r="T289" s="2">
        <f>(Table2[[#This Row],[Close Price]]-Table2[[#This Row],[50D EMA]])/Table2[[#This Row],[50D EMA]]</f>
        <v>5.7361890787177738E-2</v>
      </c>
      <c r="U289" s="2">
        <f>(Table2[[#This Row],[Close Price]]-Table2[[#This Row],[200D EMA]])/Table2[[#This Row],[200D EMA]]</f>
        <v>0.24177284132632287</v>
      </c>
      <c r="V289">
        <v>0.60568627572479505</v>
      </c>
      <c r="W289">
        <v>513.1</v>
      </c>
      <c r="X289">
        <v>524.6</v>
      </c>
      <c r="Y289">
        <v>520.20000000000005</v>
      </c>
      <c r="Z289">
        <v>542</v>
      </c>
      <c r="AA289">
        <v>517.35</v>
      </c>
      <c r="AB289">
        <v>559</v>
      </c>
      <c r="AC289" s="2">
        <f>(Table2[[#This Row],[Close Price]]/Table2[[#This Row],[Day Low]])-1</f>
        <v>1.9684272071720965E-2</v>
      </c>
      <c r="AD289" s="2">
        <f>(Table2[[#This Row],[Day High]]/Table2[[#This Row],[Close Price]])-1</f>
        <v>2.6758409785931914E-3</v>
      </c>
      <c r="AE289" s="2">
        <f>(Table2[[#This Row],[Close Price]]/Table2[[#This Row],[Current Week Low]])-1</f>
        <v>5.7670126874278527E-3</v>
      </c>
      <c r="AF289" s="2">
        <f>(Table2[[#This Row],[Current Week High]]/Table2[[#This Row],[Close Price]])-1</f>
        <v>3.5932721712538029E-2</v>
      </c>
      <c r="AG289" s="2">
        <f>(Table2[[#This Row],[Close Price]]/Table2[[#This Row],[Current Month Low]])-1</f>
        <v>1.1307625398666366E-2</v>
      </c>
      <c r="AH289" s="2">
        <f>(Table2[[#This Row],[Current Month High]]/Table2[[#This Row],[Close Price]])-1</f>
        <v>6.842507645259932E-2</v>
      </c>
      <c r="AI289">
        <v>7.7981651376146601</v>
      </c>
      <c r="AJ289">
        <v>120.666385491353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0.05</v>
      </c>
      <c r="AM289" t="s">
        <v>10189</v>
      </c>
      <c r="AN289">
        <v>-0.2</v>
      </c>
      <c r="AO289" t="s">
        <v>10190</v>
      </c>
      <c r="AP289">
        <v>-2.7035547494481001E-2</v>
      </c>
      <c r="AQ289">
        <f>(Table2[[#This Row],[Sharpe Ratio]]-AVERAGE(Table2[Sharpe Ratio]))/_xlfn.STDEV.P(Table2[Sharpe Ratio])</f>
        <v>-0.915927442297368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-0.11078833962260826</v>
      </c>
      <c r="AS289">
        <f>_xlfn.RANK.AVG(Table2[[#This Row],[1Y Return vs Nifty Z-Score]],Table2[1Y Return vs Nifty Z-Score])</f>
        <v>123</v>
      </c>
      <c r="AT289">
        <f>_xlfn.RANK.AVG(Table2[[#This Row],[6M Return vs Nifty Z-Score]],Table2[6M Return vs Nifty Z-Score])</f>
        <v>205</v>
      </c>
      <c r="AU289">
        <f>_xlfn.RANK.AVG(Table2[[#This Row],[Sharpe Ratio Z-Score]],Table2[Sharpe Ratio Z-Score])</f>
        <v>598</v>
      </c>
      <c r="AV289">
        <f>(Table2[[#This Row],[Rank 1Y]]+Table2[[#This Row],[Rank 6M]]+Table2[[#This Row],[Rank Sharpe]])/3</f>
        <v>308.66666666666669</v>
      </c>
    </row>
    <row r="290" spans="1:48" x14ac:dyDescent="0.3">
      <c r="A290" t="s">
        <v>133</v>
      </c>
      <c r="B290" t="s">
        <v>134</v>
      </c>
      <c r="C290" t="s">
        <v>10158</v>
      </c>
      <c r="D290" t="s">
        <v>135</v>
      </c>
      <c r="E290">
        <v>209139.08603993899</v>
      </c>
      <c r="F290">
        <v>844.9</v>
      </c>
      <c r="G290">
        <v>45.177168092166497</v>
      </c>
      <c r="H290">
        <f>(Table2[[#This Row],[1Y Return vs Nifty]]-AVERAGE(Table2[1Y Return vs Nifty]))/_xlfn.STDEV.P(Table2[1Y Return vs Nifty])</f>
        <v>3.4345562975076661E-2</v>
      </c>
      <c r="I290">
        <v>-9.4390299109709801</v>
      </c>
      <c r="J290">
        <f>(Table2[[#This Row],[1M Return vs Nifty]]-AVERAGE(Table2[1M Return vs Nifty]))/_xlfn.STDEV.P(Table2[1M Return vs Nifty])</f>
        <v>-0.84855271732151571</v>
      </c>
      <c r="K290">
        <v>-6.5995949695193703</v>
      </c>
      <c r="L290">
        <f>(Table2[[#This Row],[6M Return vs Nifty]]-AVERAGE(Table2[6M Return vs Nifty]))/_xlfn.STDEV.P(Table2[6M Return vs Nifty])</f>
        <v>-0.43483990630969799</v>
      </c>
      <c r="M290">
        <v>-1.7744232623559999</v>
      </c>
      <c r="N290">
        <f>(Table2[[#This Row],[1W Return vs Nifty]]-AVERAGE(Table2[1W Return vs Nifty]))/_xlfn.STDEV.P(Table2[1W Return vs Nifty])</f>
        <v>-8.7292157948352475E-2</v>
      </c>
      <c r="O290">
        <v>837.45</v>
      </c>
      <c r="P290">
        <v>842.40989951432505</v>
      </c>
      <c r="Q290">
        <v>766.89455224977598</v>
      </c>
      <c r="R290">
        <v>58.978869692307299</v>
      </c>
      <c r="S290" s="2">
        <f>(Table2[[#This Row],[Close Price]]-Table2[[#This Row],[20D EMA]])/Table2[[#This Row],[20D EMA]]</f>
        <v>8.8960534957310058E-3</v>
      </c>
      <c r="T290" s="2">
        <f>(Table2[[#This Row],[Close Price]]-Table2[[#This Row],[50D EMA]])/Table2[[#This Row],[50D EMA]]</f>
        <v>2.9559250040990122E-3</v>
      </c>
      <c r="U290" s="2">
        <f>(Table2[[#This Row],[Close Price]]-Table2[[#This Row],[200D EMA]])/Table2[[#This Row],[200D EMA]]</f>
        <v>0.10171600192149725</v>
      </c>
      <c r="V290">
        <v>0.60768324075071001</v>
      </c>
      <c r="W290">
        <v>836</v>
      </c>
      <c r="X290">
        <v>848</v>
      </c>
      <c r="Y290">
        <v>818.65</v>
      </c>
      <c r="Z290">
        <v>851.7</v>
      </c>
      <c r="AA290">
        <v>817.95</v>
      </c>
      <c r="AB290">
        <v>853</v>
      </c>
      <c r="AC290" s="2">
        <f>(Table2[[#This Row],[Close Price]]/Table2[[#This Row],[Day Low]])-1</f>
        <v>1.0645933014354014E-2</v>
      </c>
      <c r="AD290" s="2">
        <f>(Table2[[#This Row],[Day High]]/Table2[[#This Row],[Close Price]])-1</f>
        <v>3.6690732631081691E-3</v>
      </c>
      <c r="AE290" s="2">
        <f>(Table2[[#This Row],[Close Price]]/Table2[[#This Row],[Current Week Low]])-1</f>
        <v>3.2064985036340365E-2</v>
      </c>
      <c r="AF290" s="2">
        <f>(Table2[[#This Row],[Current Week High]]/Table2[[#This Row],[Close Price]])-1</f>
        <v>8.0482897384306362E-3</v>
      </c>
      <c r="AG290" s="2">
        <f>(Table2[[#This Row],[Close Price]]/Table2[[#This Row],[Current Month Low]])-1</f>
        <v>3.2948224219084166E-2</v>
      </c>
      <c r="AH290" s="2">
        <f>(Table2[[#This Row],[Current Month High]]/Table2[[#This Row],[Close Price]])-1</f>
        <v>9.5869333648952448E-3</v>
      </c>
      <c r="AI290">
        <v>14.5224286897857</v>
      </c>
      <c r="AJ290">
        <v>82.464096749811006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-0.19</v>
      </c>
      <c r="AM290" t="s">
        <v>10190</v>
      </c>
      <c r="AN290">
        <v>2.36</v>
      </c>
      <c r="AO290" t="s">
        <v>10189</v>
      </c>
      <c r="AP290">
        <v>0.109830825117203</v>
      </c>
      <c r="AQ290">
        <f>(Table2[[#This Row],[Sharpe Ratio]]-AVERAGE(Table2[Sharpe Ratio]))/_xlfn.STDEV.P(Table2[Sharpe Ratio])</f>
        <v>0.65213169093179102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272</v>
      </c>
      <c r="AT290">
        <f>_xlfn.RANK.AVG(Table2[[#This Row],[6M Return vs Nifty Z-Score]],Table2[6M Return vs Nifty Z-Score])</f>
        <v>468</v>
      </c>
      <c r="AU290">
        <f>_xlfn.RANK.AVG(Table2[[#This Row],[Sharpe Ratio Z-Score]],Table2[Sharpe Ratio Z-Score])</f>
        <v>187</v>
      </c>
      <c r="AV290">
        <f>(Table2[[#This Row],[Rank 1Y]]+Table2[[#This Row],[Rank 6M]]+Table2[[#This Row],[Rank Sharpe]])/3</f>
        <v>309</v>
      </c>
    </row>
    <row r="291" spans="1:48" x14ac:dyDescent="0.3">
      <c r="A291" t="s">
        <v>844</v>
      </c>
      <c r="B291" t="s">
        <v>845</v>
      </c>
      <c r="C291" t="s">
        <v>10147</v>
      </c>
      <c r="D291" t="s">
        <v>40</v>
      </c>
      <c r="E291">
        <v>18250.2696068</v>
      </c>
      <c r="F291">
        <v>497</v>
      </c>
      <c r="G291">
        <v>85.014527477228796</v>
      </c>
      <c r="H291">
        <f>(Table2[[#This Row],[1Y Return vs Nifty]]-AVERAGE(Table2[1Y Return vs Nifty]))/_xlfn.STDEV.P(Table2[1Y Return vs Nifty])</f>
        <v>0.54483018735554023</v>
      </c>
      <c r="I291">
        <v>2.8447297187677298</v>
      </c>
      <c r="J291">
        <f>(Table2[[#This Row],[1M Return vs Nifty]]-AVERAGE(Table2[1M Return vs Nifty]))/_xlfn.STDEV.P(Table2[1M Return vs Nifty])</f>
        <v>0.30362023631571278</v>
      </c>
      <c r="K291">
        <v>-19.711504092752801</v>
      </c>
      <c r="L291">
        <f>(Table2[[#This Row],[6M Return vs Nifty]]-AVERAGE(Table2[6M Return vs Nifty]))/_xlfn.STDEV.P(Table2[6M Return vs Nifty])</f>
        <v>-0.85968636667643938</v>
      </c>
      <c r="M291">
        <v>-2.32844309247323</v>
      </c>
      <c r="N291">
        <f>(Table2[[#This Row],[1W Return vs Nifty]]-AVERAGE(Table2[1W Return vs Nifty]))/_xlfn.STDEV.P(Table2[1W Return vs Nifty])</f>
        <v>-0.230703292868008</v>
      </c>
      <c r="O291">
        <v>473.34</v>
      </c>
      <c r="P291">
        <v>455.59742462746101</v>
      </c>
      <c r="Q291">
        <v>421.313292541311</v>
      </c>
      <c r="R291">
        <v>63.754717353296797</v>
      </c>
      <c r="S291" s="2">
        <f>(Table2[[#This Row],[Close Price]]-Table2[[#This Row],[20D EMA]])/Table2[[#This Row],[20D EMA]]</f>
        <v>4.9985211475894763E-2</v>
      </c>
      <c r="T291" s="2">
        <f>(Table2[[#This Row],[Close Price]]-Table2[[#This Row],[50D EMA]])/Table2[[#This Row],[50D EMA]]</f>
        <v>9.087534989117553E-2</v>
      </c>
      <c r="U291" s="2">
        <f>(Table2[[#This Row],[Close Price]]-Table2[[#This Row],[200D EMA]])/Table2[[#This Row],[200D EMA]]</f>
        <v>0.17964471759757664</v>
      </c>
      <c r="V291">
        <v>0.80349014492838</v>
      </c>
      <c r="W291">
        <v>492</v>
      </c>
      <c r="X291">
        <v>501</v>
      </c>
      <c r="Y291">
        <v>483.1</v>
      </c>
      <c r="Z291">
        <v>508</v>
      </c>
      <c r="AA291">
        <v>430.2</v>
      </c>
      <c r="AB291">
        <v>511.95</v>
      </c>
      <c r="AC291" s="2">
        <f>(Table2[[#This Row],[Close Price]]/Table2[[#This Row],[Day Low]])-1</f>
        <v>1.0162601626016343E-2</v>
      </c>
      <c r="AD291" s="2">
        <f>(Table2[[#This Row],[Day High]]/Table2[[#This Row],[Close Price]])-1</f>
        <v>8.0482897384306362E-3</v>
      </c>
      <c r="AE291" s="2">
        <f>(Table2[[#This Row],[Close Price]]/Table2[[#This Row],[Current Week Low]])-1</f>
        <v>2.8772510867315138E-2</v>
      </c>
      <c r="AF291" s="2">
        <f>(Table2[[#This Row],[Current Week High]]/Table2[[#This Row],[Close Price]])-1</f>
        <v>2.2132796780684139E-2</v>
      </c>
      <c r="AG291" s="2">
        <f>(Table2[[#This Row],[Close Price]]/Table2[[#This Row],[Current Month Low]])-1</f>
        <v>0.15527661552766148</v>
      </c>
      <c r="AH291" s="2">
        <f>(Table2[[#This Row],[Current Month High]]/Table2[[#This Row],[Close Price]])-1</f>
        <v>3.0080482897384186E-2</v>
      </c>
      <c r="AI291">
        <v>11.468812877263501</v>
      </c>
      <c r="AJ291">
        <v>112.166488794023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0.02</v>
      </c>
      <c r="AM291" t="s">
        <v>10189</v>
      </c>
      <c r="AN291">
        <v>10.15</v>
      </c>
      <c r="AO291" t="s">
        <v>10189</v>
      </c>
      <c r="AP291">
        <v>0.10831817787659501</v>
      </c>
      <c r="AQ291">
        <f>(Table2[[#This Row],[Sharpe Ratio]]-AVERAGE(Table2[Sharpe Ratio]))/_xlfn.STDEV.P(Table2[Sharpe Ratio])</f>
        <v>0.63480150035445437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0.39286226448125999</v>
      </c>
      <c r="AS291">
        <f>_xlfn.RANK.AVG(Table2[[#This Row],[1Y Return vs Nifty Z-Score]],Table2[1Y Return vs Nifty Z-Score])</f>
        <v>144</v>
      </c>
      <c r="AT291">
        <f>_xlfn.RANK.AVG(Table2[[#This Row],[6M Return vs Nifty Z-Score]],Table2[6M Return vs Nifty Z-Score])</f>
        <v>595</v>
      </c>
      <c r="AU291">
        <f>_xlfn.RANK.AVG(Table2[[#This Row],[Sharpe Ratio Z-Score]],Table2[Sharpe Ratio Z-Score])</f>
        <v>190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1091</v>
      </c>
      <c r="B292" t="s">
        <v>1092</v>
      </c>
      <c r="C292" t="s">
        <v>10155</v>
      </c>
      <c r="D292" t="s">
        <v>312</v>
      </c>
      <c r="E292">
        <v>11476.911007835</v>
      </c>
      <c r="F292">
        <v>144.94999999999999</v>
      </c>
      <c r="G292">
        <v>32.404958364403797</v>
      </c>
      <c r="H292">
        <f>(Table2[[#This Row],[1Y Return vs Nifty]]-AVERAGE(Table2[1Y Return vs Nifty]))/_xlfn.STDEV.P(Table2[1Y Return vs Nifty])</f>
        <v>-0.12932032216464567</v>
      </c>
      <c r="I292">
        <v>-8.1894827354447095</v>
      </c>
      <c r="J292">
        <f>(Table2[[#This Row],[1M Return vs Nifty]]-AVERAGE(Table2[1M Return vs Nifty]))/_xlfn.STDEV.P(Table2[1M Return vs Nifty])</f>
        <v>-0.73134963753723781</v>
      </c>
      <c r="K292">
        <v>-7.4243906885961399</v>
      </c>
      <c r="L292">
        <f>(Table2[[#This Row],[6M Return vs Nifty]]-AVERAGE(Table2[6M Return vs Nifty]))/_xlfn.STDEV.P(Table2[6M Return vs Nifty])</f>
        <v>-0.46156458373706827</v>
      </c>
      <c r="M292">
        <v>-3.4956861368877901</v>
      </c>
      <c r="N292">
        <f>(Table2[[#This Row],[1W Return vs Nifty]]-AVERAGE(Table2[1W Return vs Nifty]))/_xlfn.STDEV.P(Table2[1W Return vs Nifty])</f>
        <v>-0.53285069017533038</v>
      </c>
      <c r="O292">
        <v>146.41999999999999</v>
      </c>
      <c r="P292">
        <v>144.76961780572401</v>
      </c>
      <c r="Q292">
        <v>131.931648055811</v>
      </c>
      <c r="R292">
        <v>42.904591362262302</v>
      </c>
      <c r="S292" s="2">
        <f>(Table2[[#This Row],[Close Price]]-Table2[[#This Row],[20D EMA]])/Table2[[#This Row],[20D EMA]]</f>
        <v>-1.0039612074853155E-2</v>
      </c>
      <c r="T292" s="2">
        <f>(Table2[[#This Row],[Close Price]]-Table2[[#This Row],[50D EMA]])/Table2[[#This Row],[50D EMA]]</f>
        <v>1.2459948227399834E-3</v>
      </c>
      <c r="U292" s="2">
        <f>(Table2[[#This Row],[Close Price]]-Table2[[#This Row],[200D EMA]])/Table2[[#This Row],[200D EMA]]</f>
        <v>9.8674974018984771E-2</v>
      </c>
      <c r="V292">
        <v>0.62560550757198696</v>
      </c>
      <c r="W292">
        <v>142.44</v>
      </c>
      <c r="X292">
        <v>144.99</v>
      </c>
      <c r="Y292">
        <v>143.16</v>
      </c>
      <c r="Z292">
        <v>149.35</v>
      </c>
      <c r="AA292">
        <v>143.16</v>
      </c>
      <c r="AB292">
        <v>152.34</v>
      </c>
      <c r="AC292" s="2">
        <f>(Table2[[#This Row],[Close Price]]/Table2[[#This Row],[Day Low]])-1</f>
        <v>1.7621454647570811E-2</v>
      </c>
      <c r="AD292" s="2">
        <f>(Table2[[#This Row],[Day High]]/Table2[[#This Row],[Close Price]])-1</f>
        <v>2.759572266299859E-4</v>
      </c>
      <c r="AE292" s="2">
        <f>(Table2[[#This Row],[Close Price]]/Table2[[#This Row],[Current Week Low]])-1</f>
        <v>1.2503492595697052E-2</v>
      </c>
      <c r="AF292" s="2">
        <f>(Table2[[#This Row],[Current Week High]]/Table2[[#This Row],[Close Price]])-1</f>
        <v>3.0355294929286014E-2</v>
      </c>
      <c r="AG292" s="2">
        <f>(Table2[[#This Row],[Close Price]]/Table2[[#This Row],[Current Month Low]])-1</f>
        <v>1.2503492595697052E-2</v>
      </c>
      <c r="AH292" s="2">
        <f>(Table2[[#This Row],[Current Month High]]/Table2[[#This Row],[Close Price]])-1</f>
        <v>5.0983097619869078E-2</v>
      </c>
      <c r="AI292">
        <v>9.0031045187995993</v>
      </c>
      <c r="AJ292">
        <v>60.698447893569799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-0.12</v>
      </c>
      <c r="AM292" t="s">
        <v>10190</v>
      </c>
      <c r="AN292">
        <v>0.05</v>
      </c>
      <c r="AO292" t="s">
        <v>10189</v>
      </c>
      <c r="AP292">
        <v>0.13740597324027401</v>
      </c>
      <c r="AQ292">
        <f>(Table2[[#This Row],[Sharpe Ratio]]-AVERAGE(Table2[Sharpe Ratio]))/_xlfn.STDEV.P(Table2[Sharpe Ratio])</f>
        <v>0.96805635554759839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-0.88702887806668373</v>
      </c>
      <c r="AS292">
        <f>_xlfn.RANK.AVG(Table2[[#This Row],[1Y Return vs Nifty Z-Score]],Table2[1Y Return vs Nifty Z-Score])</f>
        <v>328</v>
      </c>
      <c r="AT292">
        <f>_xlfn.RANK.AVG(Table2[[#This Row],[6M Return vs Nifty Z-Score]],Table2[6M Return vs Nifty Z-Score])</f>
        <v>479</v>
      </c>
      <c r="AU292">
        <f>_xlfn.RANK.AVG(Table2[[#This Row],[Sharpe Ratio Z-Score]],Table2[Sharpe Ratio Z-Score])</f>
        <v>128</v>
      </c>
      <c r="AV292">
        <f>(Table2[[#This Row],[Rank 1Y]]+Table2[[#This Row],[Rank 6M]]+Table2[[#This Row],[Rank Sharpe]])/3</f>
        <v>311.66666666666669</v>
      </c>
    </row>
    <row r="293" spans="1:48" x14ac:dyDescent="0.3">
      <c r="A293" t="s">
        <v>238</v>
      </c>
      <c r="B293" t="s">
        <v>239</v>
      </c>
      <c r="C293" t="s">
        <v>10146</v>
      </c>
      <c r="D293" t="s">
        <v>27</v>
      </c>
      <c r="E293">
        <v>110438.943897044</v>
      </c>
      <c r="F293">
        <v>16.27</v>
      </c>
      <c r="G293">
        <v>87.101045700337195</v>
      </c>
      <c r="H293">
        <f>(Table2[[#This Row],[1Y Return vs Nifty]]-AVERAGE(Table2[1Y Return vs Nifty]))/_xlfn.STDEV.P(Table2[1Y Return vs Nifty])</f>
        <v>0.57156728760084108</v>
      </c>
      <c r="I293">
        <v>-6.16110515432376</v>
      </c>
      <c r="J293">
        <f>(Table2[[#This Row],[1M Return vs Nifty]]-AVERAGE(Table2[1M Return vs Nifty]))/_xlfn.STDEV.P(Table2[1M Return vs Nifty])</f>
        <v>-0.54109503640732515</v>
      </c>
      <c r="K293">
        <v>-7.8073406109093799</v>
      </c>
      <c r="L293">
        <f>(Table2[[#This Row],[6M Return vs Nifty]]-AVERAGE(Table2[6M Return vs Nifty]))/_xlfn.STDEV.P(Table2[6M Return vs Nifty])</f>
        <v>-0.47397276300855312</v>
      </c>
      <c r="M293">
        <v>-1.63574138517172</v>
      </c>
      <c r="N293">
        <f>(Table2[[#This Row],[1W Return vs Nifty]]-AVERAGE(Table2[1W Return vs Nifty]))/_xlfn.STDEV.P(Table2[1W Return vs Nifty])</f>
        <v>-5.1393577575196019E-2</v>
      </c>
      <c r="O293">
        <v>16.68</v>
      </c>
      <c r="P293">
        <v>15.912799569359301</v>
      </c>
      <c r="Q293">
        <v>13.85821294022</v>
      </c>
      <c r="R293">
        <v>40.484909537141597</v>
      </c>
      <c r="S293" s="2">
        <f>(Table2[[#This Row],[Close Price]]-Table2[[#This Row],[20D EMA]])/Table2[[#This Row],[20D EMA]]</f>
        <v>-2.4580335731414878E-2</v>
      </c>
      <c r="T293" s="2">
        <f>(Table2[[#This Row],[Close Price]]-Table2[[#This Row],[50D EMA]])/Table2[[#This Row],[50D EMA]]</f>
        <v>2.2447365662073809E-2</v>
      </c>
      <c r="U293" s="2">
        <f>(Table2[[#This Row],[Close Price]]-Table2[[#This Row],[200D EMA]])/Table2[[#This Row],[200D EMA]]</f>
        <v>0.17403304958465393</v>
      </c>
      <c r="V293">
        <v>0.498738823731665</v>
      </c>
      <c r="W293">
        <v>16.12</v>
      </c>
      <c r="X293">
        <v>16.43</v>
      </c>
      <c r="Y293">
        <v>15.78</v>
      </c>
      <c r="Z293">
        <v>17.670000000000002</v>
      </c>
      <c r="AA293">
        <v>15.78</v>
      </c>
      <c r="AB293">
        <v>18.059999999999999</v>
      </c>
      <c r="AC293" s="2">
        <f>(Table2[[#This Row],[Close Price]]/Table2[[#This Row],[Day Low]])-1</f>
        <v>9.3052109181139819E-3</v>
      </c>
      <c r="AD293" s="2">
        <f>(Table2[[#This Row],[Day High]]/Table2[[#This Row],[Close Price]])-1</f>
        <v>9.8340503995082429E-3</v>
      </c>
      <c r="AE293" s="2">
        <f>(Table2[[#This Row],[Close Price]]/Table2[[#This Row],[Current Week Low]])-1</f>
        <v>3.105196451204062E-2</v>
      </c>
      <c r="AF293" s="2">
        <f>(Table2[[#This Row],[Current Week High]]/Table2[[#This Row],[Close Price]])-1</f>
        <v>8.6047940995697791E-2</v>
      </c>
      <c r="AG293" s="2">
        <f>(Table2[[#This Row],[Close Price]]/Table2[[#This Row],[Current Month Low]])-1</f>
        <v>3.105196451204062E-2</v>
      </c>
      <c r="AH293" s="2">
        <f>(Table2[[#This Row],[Current Month High]]/Table2[[#This Row],[Close Price]])-1</f>
        <v>0.11001843884449913</v>
      </c>
      <c r="AI293">
        <v>17.885679164105699</v>
      </c>
      <c r="AJ293">
        <v>116.933333333333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</v>
      </c>
      <c r="AM293" t="s">
        <v>10189</v>
      </c>
      <c r="AN293">
        <v>-7.66</v>
      </c>
      <c r="AO293" t="s">
        <v>10190</v>
      </c>
      <c r="AP293">
        <v>5.7583696690203003E-2</v>
      </c>
      <c r="AQ293">
        <f>(Table2[[#This Row],[Sharpe Ratio]]-AVERAGE(Table2[Sharpe Ratio]))/_xlfn.STDEV.P(Table2[Sharpe Ratio])</f>
        <v>5.3543554550069886E-2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-0.44135053484016334</v>
      </c>
      <c r="AS293">
        <f>_xlfn.RANK.AVG(Table2[[#This Row],[1Y Return vs Nifty Z-Score]],Table2[1Y Return vs Nifty Z-Score])</f>
        <v>136</v>
      </c>
      <c r="AT293">
        <f>_xlfn.RANK.AVG(Table2[[#This Row],[6M Return vs Nifty Z-Score]],Table2[6M Return vs Nifty Z-Score])</f>
        <v>483</v>
      </c>
      <c r="AU293">
        <f>_xlfn.RANK.AVG(Table2[[#This Row],[Sharpe Ratio Z-Score]],Table2[Sharpe Ratio Z-Score])</f>
        <v>319</v>
      </c>
      <c r="AV293">
        <f>(Table2[[#This Row],[Rank 1Y]]+Table2[[#This Row],[Rank 6M]]+Table2[[#This Row],[Rank Sharpe]])/3</f>
        <v>312.66666666666669</v>
      </c>
    </row>
    <row r="294" spans="1:48" x14ac:dyDescent="0.3">
      <c r="A294" t="s">
        <v>574</v>
      </c>
      <c r="B294" t="s">
        <v>575</v>
      </c>
      <c r="C294" t="s">
        <v>10155</v>
      </c>
      <c r="D294" t="s">
        <v>148</v>
      </c>
      <c r="E294">
        <v>32816.005865469997</v>
      </c>
      <c r="F294">
        <v>323.3</v>
      </c>
      <c r="G294">
        <v>27.209586911402599</v>
      </c>
      <c r="H294">
        <f>(Table2[[#This Row],[1Y Return vs Nifty]]-AVERAGE(Table2[1Y Return vs Nifty]))/_xlfn.STDEV.P(Table2[1Y Return vs Nifty])</f>
        <v>-0.19589494672916366</v>
      </c>
      <c r="I294">
        <v>-5.18521275464244</v>
      </c>
      <c r="J294">
        <f>(Table2[[#This Row],[1M Return vs Nifty]]-AVERAGE(Table2[1M Return vs Nifty]))/_xlfn.STDEV.P(Table2[1M Return vs Nifty])</f>
        <v>-0.44955980106693233</v>
      </c>
      <c r="K294">
        <v>29.324440494366801</v>
      </c>
      <c r="L294">
        <f>(Table2[[#This Row],[6M Return vs Nifty]]-AVERAGE(Table2[6M Return vs Nifty]))/_xlfn.STDEV.P(Table2[6M Return vs Nifty])</f>
        <v>0.72915529572214999</v>
      </c>
      <c r="M294">
        <v>-1.3234326169227699</v>
      </c>
      <c r="N294">
        <f>(Table2[[#This Row],[1W Return vs Nifty]]-AVERAGE(Table2[1W Return vs Nifty]))/_xlfn.STDEV.P(Table2[1W Return vs Nifty])</f>
        <v>2.9449295667201079E-2</v>
      </c>
      <c r="O294">
        <v>322.06</v>
      </c>
      <c r="P294">
        <v>304.25368072308402</v>
      </c>
      <c r="Q294">
        <v>260.95937868221398</v>
      </c>
      <c r="R294">
        <v>48.100341899845503</v>
      </c>
      <c r="S294" s="2">
        <f>(Table2[[#This Row],[Close Price]]-Table2[[#This Row],[20D EMA]])/Table2[[#This Row],[20D EMA]]</f>
        <v>3.8502142457927375E-3</v>
      </c>
      <c r="T294" s="2">
        <f>(Table2[[#This Row],[Close Price]]-Table2[[#This Row],[50D EMA]])/Table2[[#This Row],[50D EMA]]</f>
        <v>6.2600127734365754E-2</v>
      </c>
      <c r="U294" s="2">
        <f>(Table2[[#This Row],[Close Price]]-Table2[[#This Row],[200D EMA]])/Table2[[#This Row],[200D EMA]]</f>
        <v>0.23889013544020571</v>
      </c>
      <c r="V294">
        <v>0.77766621274701397</v>
      </c>
      <c r="W294">
        <v>316.7</v>
      </c>
      <c r="X294">
        <v>323.35000000000002</v>
      </c>
      <c r="Y294">
        <v>319.39999999999998</v>
      </c>
      <c r="Z294">
        <v>334.45</v>
      </c>
      <c r="AA294">
        <v>313.5</v>
      </c>
      <c r="AB294">
        <v>339.4</v>
      </c>
      <c r="AC294" s="2">
        <f>(Table2[[#This Row],[Close Price]]/Table2[[#This Row],[Day Low]])-1</f>
        <v>2.0839911588254045E-2</v>
      </c>
      <c r="AD294" s="2">
        <f>(Table2[[#This Row],[Day High]]/Table2[[#This Row],[Close Price]])-1</f>
        <v>1.5465511908452356E-4</v>
      </c>
      <c r="AE294" s="2">
        <f>(Table2[[#This Row],[Close Price]]/Table2[[#This Row],[Current Week Low]])-1</f>
        <v>1.2210394489668319E-2</v>
      </c>
      <c r="AF294" s="2">
        <f>(Table2[[#This Row],[Current Week High]]/Table2[[#This Row],[Close Price]])-1</f>
        <v>3.4488091555830325E-2</v>
      </c>
      <c r="AG294" s="2">
        <f>(Table2[[#This Row],[Close Price]]/Table2[[#This Row],[Current Month Low]])-1</f>
        <v>3.1259968102073321E-2</v>
      </c>
      <c r="AH294" s="2">
        <f>(Table2[[#This Row],[Current Month High]]/Table2[[#This Row],[Close Price]])-1</f>
        <v>4.9798948345190164E-2</v>
      </c>
      <c r="AI294">
        <v>4.9798948345190102</v>
      </c>
      <c r="AJ294">
        <v>67.556361751749094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0.08</v>
      </c>
      <c r="AM294" t="s">
        <v>10189</v>
      </c>
      <c r="AN294">
        <v>0.25</v>
      </c>
      <c r="AO294" t="s">
        <v>10189</v>
      </c>
      <c r="AP294">
        <v>1.6379154549865001E-2</v>
      </c>
      <c r="AQ294">
        <f>(Table2[[#This Row],[Sharpe Ratio]]-AVERAGE(Table2[Sharpe Ratio]))/_xlfn.STDEV.P(Table2[Sharpe Ratio])</f>
        <v>-0.41853119544711853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-0.30538135185386356</v>
      </c>
      <c r="AS294">
        <f>_xlfn.RANK.AVG(Table2[[#This Row],[1Y Return vs Nifty Z-Score]],Table2[1Y Return vs Nifty Z-Score])</f>
        <v>354</v>
      </c>
      <c r="AT294">
        <f>_xlfn.RANK.AVG(Table2[[#This Row],[6M Return vs Nifty Z-Score]],Table2[6M Return vs Nifty Z-Score])</f>
        <v>139</v>
      </c>
      <c r="AU294">
        <f>_xlfn.RANK.AVG(Table2[[#This Row],[Sharpe Ratio Z-Score]],Table2[Sharpe Ratio Z-Score])</f>
        <v>447</v>
      </c>
      <c r="AV294">
        <f>(Table2[[#This Row],[Rank 1Y]]+Table2[[#This Row],[Rank 6M]]+Table2[[#This Row],[Rank Sharpe]])/3</f>
        <v>313.33333333333331</v>
      </c>
    </row>
    <row r="295" spans="1:48" x14ac:dyDescent="0.3">
      <c r="A295" t="s">
        <v>1740</v>
      </c>
      <c r="B295" t="s">
        <v>1741</v>
      </c>
      <c r="C295" t="s">
        <v>10152</v>
      </c>
      <c r="D295" t="s">
        <v>106</v>
      </c>
      <c r="E295">
        <v>4375.32</v>
      </c>
      <c r="F295">
        <v>7292.2</v>
      </c>
      <c r="G295">
        <v>61.621594656857397</v>
      </c>
      <c r="H295">
        <f>(Table2[[#This Row],[1Y Return vs Nifty]]-AVERAGE(Table2[1Y Return vs Nifty]))/_xlfn.STDEV.P(Table2[1Y Return vs Nifty])</f>
        <v>0.24506803674365835</v>
      </c>
      <c r="I295">
        <v>5.2457007255354</v>
      </c>
      <c r="J295">
        <f>(Table2[[#This Row],[1M Return vs Nifty]]-AVERAGE(Table2[1M Return vs Nifty]))/_xlfn.STDEV.P(Table2[1M Return vs Nifty])</f>
        <v>0.52882277526540244</v>
      </c>
      <c r="K295">
        <v>-7.4990798102507101</v>
      </c>
      <c r="L295">
        <f>(Table2[[#This Row],[6M Return vs Nifty]]-AVERAGE(Table2[6M Return vs Nifty]))/_xlfn.STDEV.P(Table2[6M Return vs Nifty])</f>
        <v>-0.46398462864926332</v>
      </c>
      <c r="M295">
        <v>3.1572122813237198</v>
      </c>
      <c r="N295">
        <f>(Table2[[#This Row],[1W Return vs Nifty]]-AVERAGE(Table2[1W Return vs Nifty]))/_xlfn.STDEV.P(Table2[1W Return vs Nifty])</f>
        <v>1.1892893141978111</v>
      </c>
      <c r="O295">
        <v>7215.25</v>
      </c>
      <c r="P295">
        <v>6914.4060950662397</v>
      </c>
      <c r="Q295">
        <v>6282.34037539562</v>
      </c>
      <c r="R295">
        <v>50.484439453385001</v>
      </c>
      <c r="S295" s="2">
        <f>(Table2[[#This Row],[Close Price]]-Table2[[#This Row],[20D EMA]])/Table2[[#This Row],[20D EMA]]</f>
        <v>1.0664911125740594E-2</v>
      </c>
      <c r="T295" s="2">
        <f>(Table2[[#This Row],[Close Price]]-Table2[[#This Row],[50D EMA]])/Table2[[#This Row],[50D EMA]]</f>
        <v>5.4638663066569691E-2</v>
      </c>
      <c r="U295" s="2">
        <f>(Table2[[#This Row],[Close Price]]-Table2[[#This Row],[200D EMA]])/Table2[[#This Row],[200D EMA]]</f>
        <v>0.16074576738303289</v>
      </c>
      <c r="V295">
        <v>0.88387370192667203</v>
      </c>
      <c r="W295">
        <v>7168.6</v>
      </c>
      <c r="X295">
        <v>7346.9</v>
      </c>
      <c r="Y295">
        <v>7251</v>
      </c>
      <c r="Z295">
        <v>7549.8</v>
      </c>
      <c r="AA295">
        <v>6834.05</v>
      </c>
      <c r="AB295">
        <v>7650</v>
      </c>
      <c r="AC295" s="2">
        <f>(Table2[[#This Row],[Close Price]]/Table2[[#This Row],[Day Low]])-1</f>
        <v>1.7241860335351245E-2</v>
      </c>
      <c r="AD295" s="2">
        <f>(Table2[[#This Row],[Day High]]/Table2[[#This Row],[Close Price]])-1</f>
        <v>7.5011656290282502E-3</v>
      </c>
      <c r="AE295" s="2">
        <f>(Table2[[#This Row],[Close Price]]/Table2[[#This Row],[Current Week Low]])-1</f>
        <v>5.6819749000138753E-3</v>
      </c>
      <c r="AF295" s="2">
        <f>(Table2[[#This Row],[Current Week High]]/Table2[[#This Row],[Close Price]])-1</f>
        <v>3.5325416198129567E-2</v>
      </c>
      <c r="AG295" s="2">
        <f>(Table2[[#This Row],[Close Price]]/Table2[[#This Row],[Current Month Low]])-1</f>
        <v>6.7039310511336492E-2</v>
      </c>
      <c r="AH295" s="2">
        <f>(Table2[[#This Row],[Current Month High]]/Table2[[#This Row],[Close Price]])-1</f>
        <v>4.9066125449110043E-2</v>
      </c>
      <c r="AI295">
        <v>16.562902827678801</v>
      </c>
      <c r="AJ295">
        <v>99.786301369862997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0.06</v>
      </c>
      <c r="AM295" t="s">
        <v>10189</v>
      </c>
      <c r="AN295">
        <v>0.14000000000000001</v>
      </c>
      <c r="AO295" t="s">
        <v>10189</v>
      </c>
      <c r="AP295">
        <v>7.9088515220701996E-2</v>
      </c>
      <c r="AQ295">
        <f>(Table2[[#This Row],[Sharpe Ratio]]-AVERAGE(Table2[Sharpe Ratio]))/_xlfn.STDEV.P(Table2[Sharpe Ratio])</f>
        <v>0.29992129118269784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1.7991167887403066</v>
      </c>
      <c r="AS295">
        <f>_xlfn.RANK.AVG(Table2[[#This Row],[1Y Return vs Nifty Z-Score]],Table2[1Y Return vs Nifty Z-Score])</f>
        <v>212</v>
      </c>
      <c r="AT295">
        <f>_xlfn.RANK.AVG(Table2[[#This Row],[6M Return vs Nifty Z-Score]],Table2[6M Return vs Nifty Z-Score])</f>
        <v>480</v>
      </c>
      <c r="AU295">
        <f>_xlfn.RANK.AVG(Table2[[#This Row],[Sharpe Ratio Z-Score]],Table2[Sharpe Ratio Z-Score])</f>
        <v>251</v>
      </c>
      <c r="AV295">
        <f>(Table2[[#This Row],[Rank 1Y]]+Table2[[#This Row],[Rank 6M]]+Table2[[#This Row],[Rank Sharpe]])/3</f>
        <v>314.33333333333331</v>
      </c>
    </row>
    <row r="296" spans="1:48" x14ac:dyDescent="0.3">
      <c r="A296" t="s">
        <v>716</v>
      </c>
      <c r="B296" t="s">
        <v>717</v>
      </c>
      <c r="C296" t="s">
        <v>10150</v>
      </c>
      <c r="D296" t="s">
        <v>62</v>
      </c>
      <c r="E296">
        <v>22574.112465450002</v>
      </c>
      <c r="F296">
        <v>1260.3499999999999</v>
      </c>
      <c r="G296">
        <v>51.039860949904899</v>
      </c>
      <c r="H296">
        <f>(Table2[[#This Row],[1Y Return vs Nifty]]-AVERAGE(Table2[1Y Return vs Nifty]))/_xlfn.STDEV.P(Table2[1Y Return vs Nifty])</f>
        <v>0.10947138977530434</v>
      </c>
      <c r="I296">
        <v>-2.10397436890015</v>
      </c>
      <c r="J296">
        <f>(Table2[[#This Row],[1M Return vs Nifty]]-AVERAGE(Table2[1M Return vs Nifty]))/_xlfn.STDEV.P(Table2[1M Return vs Nifty])</f>
        <v>-0.16055060202933963</v>
      </c>
      <c r="K296">
        <v>36.7340685223379</v>
      </c>
      <c r="L296">
        <f>(Table2[[#This Row],[6M Return vs Nifty]]-AVERAGE(Table2[6M Return vs Nifty]))/_xlfn.STDEV.P(Table2[6M Return vs Nifty])</f>
        <v>0.96923888772476341</v>
      </c>
      <c r="M296">
        <v>5.5912609129358897</v>
      </c>
      <c r="N296">
        <f>(Table2[[#This Row],[1W Return vs Nifty]]-AVERAGE(Table2[1W Return vs Nifty]))/_xlfn.STDEV.P(Table2[1W Return vs Nifty])</f>
        <v>1.8193564304511642</v>
      </c>
      <c r="O296">
        <v>1195.21</v>
      </c>
      <c r="P296">
        <v>1130.70029257342</v>
      </c>
      <c r="Q296">
        <v>966.735441373257</v>
      </c>
      <c r="R296">
        <v>68.100086381275204</v>
      </c>
      <c r="S296" s="2">
        <f>(Table2[[#This Row],[Close Price]]-Table2[[#This Row],[20D EMA]])/Table2[[#This Row],[20D EMA]]</f>
        <v>5.4500882690071091E-2</v>
      </c>
      <c r="T296" s="2">
        <f>(Table2[[#This Row],[Close Price]]-Table2[[#This Row],[50D EMA]])/Table2[[#This Row],[50D EMA]]</f>
        <v>0.11466319437443792</v>
      </c>
      <c r="U296" s="2">
        <f>(Table2[[#This Row],[Close Price]]-Table2[[#This Row],[200D EMA]])/Table2[[#This Row],[200D EMA]]</f>
        <v>0.30371759021233419</v>
      </c>
      <c r="V296">
        <v>1.22987461163126</v>
      </c>
      <c r="W296">
        <v>1227.1500000000001</v>
      </c>
      <c r="X296">
        <v>1260.4000000000001</v>
      </c>
      <c r="Y296">
        <v>1184.8</v>
      </c>
      <c r="Z296">
        <v>1311</v>
      </c>
      <c r="AA296">
        <v>1162.6500000000001</v>
      </c>
      <c r="AB296">
        <v>1311</v>
      </c>
      <c r="AC296" s="2">
        <f>(Table2[[#This Row],[Close Price]]/Table2[[#This Row],[Day Low]])-1</f>
        <v>2.7054557307582439E-2</v>
      </c>
      <c r="AD296" s="2">
        <f>(Table2[[#This Row],[Day High]]/Table2[[#This Row],[Close Price]])-1</f>
        <v>3.9671519816097955E-5</v>
      </c>
      <c r="AE296" s="2">
        <f>(Table2[[#This Row],[Close Price]]/Table2[[#This Row],[Current Week Low]])-1</f>
        <v>6.3766036461849973E-2</v>
      </c>
      <c r="AF296" s="2">
        <f>(Table2[[#This Row],[Current Week High]]/Table2[[#This Row],[Close Price]])-1</f>
        <v>4.0187249573531147E-2</v>
      </c>
      <c r="AG296" s="2">
        <f>(Table2[[#This Row],[Close Price]]/Table2[[#This Row],[Current Month Low]])-1</f>
        <v>8.4032167892314824E-2</v>
      </c>
      <c r="AH296" s="2">
        <f>(Table2[[#This Row],[Current Month High]]/Table2[[#This Row],[Close Price]])-1</f>
        <v>4.0187249573531147E-2</v>
      </c>
      <c r="AI296">
        <v>4.0187249573531103</v>
      </c>
      <c r="AJ296">
        <v>78.002965892239203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0.15</v>
      </c>
      <c r="AM296" t="s">
        <v>10189</v>
      </c>
      <c r="AN296">
        <v>5.12</v>
      </c>
      <c r="AO296" t="s">
        <v>10189</v>
      </c>
      <c r="AP296">
        <v>-2.6098849675023999E-2</v>
      </c>
      <c r="AQ296">
        <f>(Table2[[#This Row],[Sharpe Ratio]]-AVERAGE(Table2[Sharpe Ratio]))/_xlfn.STDEV.P(Table2[Sharpe Ratio])</f>
        <v>-0.90519582471411653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1.8323202812077759</v>
      </c>
      <c r="AS296">
        <f>_xlfn.RANK.AVG(Table2[[#This Row],[1Y Return vs Nifty Z-Score]],Table2[1Y Return vs Nifty Z-Score])</f>
        <v>248</v>
      </c>
      <c r="AT296">
        <f>_xlfn.RANK.AVG(Table2[[#This Row],[6M Return vs Nifty Z-Score]],Table2[6M Return vs Nifty Z-Score])</f>
        <v>101</v>
      </c>
      <c r="AU296">
        <f>_xlfn.RANK.AVG(Table2[[#This Row],[Sharpe Ratio Z-Score]],Table2[Sharpe Ratio Z-Score])</f>
        <v>595</v>
      </c>
      <c r="AV296">
        <f>(Table2[[#This Row],[Rank 1Y]]+Table2[[#This Row],[Rank 6M]]+Table2[[#This Row],[Rank Sharpe]])/3</f>
        <v>314.66666666666669</v>
      </c>
    </row>
    <row r="297" spans="1:48" x14ac:dyDescent="0.3">
      <c r="A297" t="s">
        <v>385</v>
      </c>
      <c r="B297" t="s">
        <v>386</v>
      </c>
      <c r="C297" t="s">
        <v>10158</v>
      </c>
      <c r="D297" t="s">
        <v>135</v>
      </c>
      <c r="E297">
        <v>62486.862439634999</v>
      </c>
      <c r="F297">
        <v>1718.55</v>
      </c>
      <c r="G297">
        <v>37.487062902549702</v>
      </c>
      <c r="H297">
        <f>(Table2[[#This Row],[1Y Return vs Nifty]]-AVERAGE(Table2[1Y Return vs Nifty]))/_xlfn.STDEV.P(Table2[1Y Return vs Nifty])</f>
        <v>-6.4197124586684376E-2</v>
      </c>
      <c r="I297">
        <v>-14.1947405652454</v>
      </c>
      <c r="J297">
        <f>(Table2[[#This Row],[1M Return vs Nifty]]-AVERAGE(Table2[1M Return vs Nifty]))/_xlfn.STDEV.P(Table2[1M Return vs Nifty])</f>
        <v>-1.2946214581908737</v>
      </c>
      <c r="K297">
        <v>-1.9663396630221699</v>
      </c>
      <c r="L297">
        <f>(Table2[[#This Row],[6M Return vs Nifty]]-AVERAGE(Table2[6M Return vs Nifty]))/_xlfn.STDEV.P(Table2[6M Return vs Nifty])</f>
        <v>-0.28471515342738551</v>
      </c>
      <c r="M297">
        <v>-2.1357910078631699</v>
      </c>
      <c r="N297">
        <f>(Table2[[#This Row],[1W Return vs Nifty]]-AVERAGE(Table2[1W Return vs Nifty]))/_xlfn.STDEV.P(Table2[1W Return vs Nifty])</f>
        <v>-0.18083422212965544</v>
      </c>
      <c r="O297">
        <v>1760.68</v>
      </c>
      <c r="P297">
        <v>1735.27154958048</v>
      </c>
      <c r="Q297">
        <v>1491.3244014878101</v>
      </c>
      <c r="R297">
        <v>36.473361575577997</v>
      </c>
      <c r="S297" s="2">
        <f>(Table2[[#This Row],[Close Price]]-Table2[[#This Row],[20D EMA]])/Table2[[#This Row],[20D EMA]]</f>
        <v>-2.3928254992389365E-2</v>
      </c>
      <c r="T297" s="2">
        <f>(Table2[[#This Row],[Close Price]]-Table2[[#This Row],[50D EMA]])/Table2[[#This Row],[50D EMA]]</f>
        <v>-9.6362725387405188E-3</v>
      </c>
      <c r="U297" s="2">
        <f>(Table2[[#This Row],[Close Price]]-Table2[[#This Row],[200D EMA]])/Table2[[#This Row],[200D EMA]]</f>
        <v>0.15236497054933168</v>
      </c>
      <c r="V297">
        <v>0.66242105464074696</v>
      </c>
      <c r="W297">
        <v>1671.1</v>
      </c>
      <c r="X297">
        <v>1724.1</v>
      </c>
      <c r="Y297">
        <v>1680.65</v>
      </c>
      <c r="Z297">
        <v>1745</v>
      </c>
      <c r="AA297">
        <v>1680.65</v>
      </c>
      <c r="AB297">
        <v>1819</v>
      </c>
      <c r="AC297" s="2">
        <f>(Table2[[#This Row],[Close Price]]/Table2[[#This Row],[Day Low]])-1</f>
        <v>2.8394470707916897E-2</v>
      </c>
      <c r="AD297" s="2">
        <f>(Table2[[#This Row],[Day High]]/Table2[[#This Row],[Close Price]])-1</f>
        <v>3.2294667015797529E-3</v>
      </c>
      <c r="AE297" s="2">
        <f>(Table2[[#This Row],[Close Price]]/Table2[[#This Row],[Current Week Low]])-1</f>
        <v>2.2550798798083971E-2</v>
      </c>
      <c r="AF297" s="2">
        <f>(Table2[[#This Row],[Current Week High]]/Table2[[#This Row],[Close Price]])-1</f>
        <v>1.5390881848069693E-2</v>
      </c>
      <c r="AG297" s="2">
        <f>(Table2[[#This Row],[Close Price]]/Table2[[#This Row],[Current Month Low]])-1</f>
        <v>2.2550798798083971E-2</v>
      </c>
      <c r="AH297" s="2">
        <f>(Table2[[#This Row],[Current Month High]]/Table2[[#This Row],[Close Price]])-1</f>
        <v>5.8450437869133953E-2</v>
      </c>
      <c r="AI297">
        <v>13.645224171539899</v>
      </c>
      <c r="AJ297">
        <v>66.890021849963503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-0.01</v>
      </c>
      <c r="AM297" t="s">
        <v>10190</v>
      </c>
      <c r="AN297">
        <v>-3.17</v>
      </c>
      <c r="AO297" t="s">
        <v>10190</v>
      </c>
      <c r="AP297">
        <v>9.4356871140787002E-2</v>
      </c>
      <c r="AQ297">
        <f>(Table2[[#This Row],[Sharpe Ratio]]-AVERAGE(Table2[Sharpe Ratio]))/_xlfn.STDEV.P(Table2[Sharpe Ratio])</f>
        <v>0.47484873678549699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-1.3495192215491021</v>
      </c>
      <c r="AS297">
        <f>_xlfn.RANK.AVG(Table2[[#This Row],[1Y Return vs Nifty Z-Score]],Table2[1Y Return vs Nifty Z-Score])</f>
        <v>305</v>
      </c>
      <c r="AT297">
        <f>_xlfn.RANK.AVG(Table2[[#This Row],[6M Return vs Nifty Z-Score]],Table2[6M Return vs Nifty Z-Score])</f>
        <v>420</v>
      </c>
      <c r="AU297">
        <f>_xlfn.RANK.AVG(Table2[[#This Row],[Sharpe Ratio Z-Score]],Table2[Sharpe Ratio Z-Score])</f>
        <v>223</v>
      </c>
      <c r="AV297">
        <f>(Table2[[#This Row],[Rank 1Y]]+Table2[[#This Row],[Rank 6M]]+Table2[[#This Row],[Rank Sharpe]])/3</f>
        <v>316</v>
      </c>
    </row>
    <row r="298" spans="1:48" x14ac:dyDescent="0.3">
      <c r="A298" t="s">
        <v>1990</v>
      </c>
      <c r="B298" t="s">
        <v>1991</v>
      </c>
      <c r="C298" t="s">
        <v>10159</v>
      </c>
      <c r="D298" t="s">
        <v>269</v>
      </c>
      <c r="E298">
        <v>3138.195878</v>
      </c>
      <c r="F298">
        <v>306.5</v>
      </c>
      <c r="G298">
        <v>35.5674690730512</v>
      </c>
      <c r="H298">
        <f>(Table2[[#This Row],[1Y Return vs Nifty]]-AVERAGE(Table2[1Y Return vs Nifty]))/_xlfn.STDEV.P(Table2[1Y Return vs Nifty])</f>
        <v>-8.8795219192875516E-2</v>
      </c>
      <c r="I298">
        <v>-6.45168554190486</v>
      </c>
      <c r="J298">
        <f>(Table2[[#This Row],[1M Return vs Nifty]]-AVERAGE(Table2[1M Return vs Nifty]))/_xlfn.STDEV.P(Table2[1M Return vs Nifty])</f>
        <v>-0.56835044301898063</v>
      </c>
      <c r="K298">
        <v>13.0367211436754</v>
      </c>
      <c r="L298">
        <f>(Table2[[#This Row],[6M Return vs Nifty]]-AVERAGE(Table2[6M Return vs Nifty]))/_xlfn.STDEV.P(Table2[6M Return vs Nifty])</f>
        <v>0.20140759334319358</v>
      </c>
      <c r="M298">
        <v>-0.67494608319749205</v>
      </c>
      <c r="N298">
        <f>(Table2[[#This Row],[1W Return vs Nifty]]-AVERAGE(Table2[1W Return vs Nifty]))/_xlfn.STDEV.P(Table2[1W Return vs Nifty])</f>
        <v>0.19731366572409384</v>
      </c>
      <c r="O298">
        <v>305.52999999999997</v>
      </c>
      <c r="P298">
        <v>290.47035385418701</v>
      </c>
      <c r="Q298">
        <v>252.23152453604499</v>
      </c>
      <c r="R298">
        <v>47.751642212454598</v>
      </c>
      <c r="S298" s="2">
        <f>(Table2[[#This Row],[Close Price]]-Table2[[#This Row],[20D EMA]])/Table2[[#This Row],[20D EMA]]</f>
        <v>3.1748109841914945E-3</v>
      </c>
      <c r="T298" s="2">
        <f>(Table2[[#This Row],[Close Price]]-Table2[[#This Row],[50D EMA]])/Table2[[#This Row],[50D EMA]]</f>
        <v>5.5185136565983943E-2</v>
      </c>
      <c r="U298" s="2">
        <f>(Table2[[#This Row],[Close Price]]-Table2[[#This Row],[200D EMA]])/Table2[[#This Row],[200D EMA]]</f>
        <v>0.21515342130122919</v>
      </c>
      <c r="V298">
        <v>0.87044175952702496</v>
      </c>
      <c r="W298">
        <v>303.35000000000002</v>
      </c>
      <c r="X298">
        <v>307.39999999999998</v>
      </c>
      <c r="Y298">
        <v>302.05</v>
      </c>
      <c r="Z298">
        <v>320</v>
      </c>
      <c r="AA298">
        <v>298.05</v>
      </c>
      <c r="AB298">
        <v>332.95</v>
      </c>
      <c r="AC298" s="2">
        <f>(Table2[[#This Row],[Close Price]]/Table2[[#This Row],[Day Low]])-1</f>
        <v>1.03840448327015E-2</v>
      </c>
      <c r="AD298" s="2">
        <f>(Table2[[#This Row],[Day High]]/Table2[[#This Row],[Close Price]])-1</f>
        <v>2.9363784665579207E-3</v>
      </c>
      <c r="AE298" s="2">
        <f>(Table2[[#This Row],[Close Price]]/Table2[[#This Row],[Current Week Low]])-1</f>
        <v>1.4732660155603261E-2</v>
      </c>
      <c r="AF298" s="2">
        <f>(Table2[[#This Row],[Current Week High]]/Table2[[#This Row],[Close Price]])-1</f>
        <v>4.4045676998368588E-2</v>
      </c>
      <c r="AG298" s="2">
        <f>(Table2[[#This Row],[Close Price]]/Table2[[#This Row],[Current Month Low]])-1</f>
        <v>2.8350947827545658E-2</v>
      </c>
      <c r="AH298" s="2">
        <f>(Table2[[#This Row],[Current Month High]]/Table2[[#This Row],[Close Price]])-1</f>
        <v>8.6296900489396311E-2</v>
      </c>
      <c r="AI298">
        <v>8.6296900489396293</v>
      </c>
      <c r="AJ298">
        <v>65.8549783549783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0.06</v>
      </c>
      <c r="AM298" t="s">
        <v>10189</v>
      </c>
      <c r="AN298">
        <v>-0.15</v>
      </c>
      <c r="AO298" t="s">
        <v>10190</v>
      </c>
      <c r="AP298">
        <v>4.1846594049487998E-2</v>
      </c>
      <c r="AQ298">
        <f>(Table2[[#This Row],[Sharpe Ratio]]-AVERAGE(Table2[Sharpe Ratio]))/_xlfn.STDEV.P(Table2[Sharpe Ratio])</f>
        <v>-0.12675425750892583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-0.3851786606534946</v>
      </c>
      <c r="AS298">
        <f>_xlfn.RANK.AVG(Table2[[#This Row],[1Y Return vs Nifty Z-Score]],Table2[1Y Return vs Nifty Z-Score])</f>
        <v>315</v>
      </c>
      <c r="AT298">
        <f>_xlfn.RANK.AVG(Table2[[#This Row],[6M Return vs Nifty Z-Score]],Table2[6M Return vs Nifty Z-Score])</f>
        <v>262</v>
      </c>
      <c r="AU298">
        <f>_xlfn.RANK.AVG(Table2[[#This Row],[Sharpe Ratio Z-Score]],Table2[Sharpe Ratio Z-Score])</f>
        <v>372</v>
      </c>
      <c r="AV298">
        <f>(Table2[[#This Row],[Rank 1Y]]+Table2[[#This Row],[Rank 6M]]+Table2[[#This Row],[Rank Sharpe]])/3</f>
        <v>316.33333333333331</v>
      </c>
    </row>
    <row r="299" spans="1:48" x14ac:dyDescent="0.3">
      <c r="A299" t="s">
        <v>192</v>
      </c>
      <c r="B299" t="s">
        <v>193</v>
      </c>
      <c r="C299" t="s">
        <v>10143</v>
      </c>
      <c r="D299" t="s">
        <v>18</v>
      </c>
      <c r="E299">
        <v>138029.55210072</v>
      </c>
      <c r="F299">
        <v>318.14999999999998</v>
      </c>
      <c r="G299">
        <v>42.332641087315501</v>
      </c>
      <c r="H299">
        <f>(Table2[[#This Row],[1Y Return vs Nifty]]-AVERAGE(Table2[1Y Return vs Nifty]))/_xlfn.STDEV.P(Table2[1Y Return vs Nifty])</f>
        <v>-2.1048273626908245E-3</v>
      </c>
      <c r="I299">
        <v>-5.4183744337169397</v>
      </c>
      <c r="J299">
        <f>(Table2[[#This Row],[1M Return vs Nifty]]-AVERAGE(Table2[1M Return vs Nifty]))/_xlfn.STDEV.P(Table2[1M Return vs Nifty])</f>
        <v>-0.47142953708845986</v>
      </c>
      <c r="K299">
        <v>18.911770639531401</v>
      </c>
      <c r="L299">
        <f>(Table2[[#This Row],[6M Return vs Nifty]]-AVERAGE(Table2[6M Return vs Nifty]))/_xlfn.STDEV.P(Table2[6M Return vs Nifty])</f>
        <v>0.39176842938430789</v>
      </c>
      <c r="M299">
        <v>3.2348115292155999</v>
      </c>
      <c r="N299">
        <f>(Table2[[#This Row],[1W Return vs Nifty]]-AVERAGE(Table2[1W Return vs Nifty]))/_xlfn.STDEV.P(Table2[1W Return vs Nifty])</f>
        <v>1.2093763139839584</v>
      </c>
      <c r="O299">
        <v>307.07</v>
      </c>
      <c r="P299">
        <v>305.97285546912002</v>
      </c>
      <c r="Q299">
        <v>271.52963047343201</v>
      </c>
      <c r="R299">
        <v>71.821537300232904</v>
      </c>
      <c r="S299" s="2">
        <f>(Table2[[#This Row],[Close Price]]-Table2[[#This Row],[20D EMA]])/Table2[[#This Row],[20D EMA]]</f>
        <v>3.6082977822646252E-2</v>
      </c>
      <c r="T299" s="2">
        <f>(Table2[[#This Row],[Close Price]]-Table2[[#This Row],[50D EMA]])/Table2[[#This Row],[50D EMA]]</f>
        <v>3.9798120366624883E-2</v>
      </c>
      <c r="U299" s="2">
        <f>(Table2[[#This Row],[Close Price]]-Table2[[#This Row],[200D EMA]])/Table2[[#This Row],[200D EMA]]</f>
        <v>0.17169533006501686</v>
      </c>
      <c r="V299">
        <v>0.837334631822652</v>
      </c>
      <c r="W299">
        <v>308.35000000000002</v>
      </c>
      <c r="X299">
        <v>318.14999999999998</v>
      </c>
      <c r="Y299">
        <v>304.14999999999998</v>
      </c>
      <c r="Z299">
        <v>319.25</v>
      </c>
      <c r="AA299">
        <v>293.39999999999998</v>
      </c>
      <c r="AB299">
        <v>319.25</v>
      </c>
      <c r="AC299" s="2">
        <f>(Table2[[#This Row],[Close Price]]/Table2[[#This Row],[Day Low]])-1</f>
        <v>3.1782065834279116E-2</v>
      </c>
      <c r="AD299" s="2">
        <f>(Table2[[#This Row],[Day High]]/Table2[[#This Row],[Close Price]])-1</f>
        <v>0</v>
      </c>
      <c r="AE299" s="2">
        <f>(Table2[[#This Row],[Close Price]]/Table2[[#This Row],[Current Week Low]])-1</f>
        <v>4.602991944764101E-2</v>
      </c>
      <c r="AF299" s="2">
        <f>(Table2[[#This Row],[Current Week High]]/Table2[[#This Row],[Close Price]])-1</f>
        <v>3.4574886060034782E-3</v>
      </c>
      <c r="AG299" s="2">
        <f>(Table2[[#This Row],[Close Price]]/Table2[[#This Row],[Current Month Low]])-1</f>
        <v>8.4355828220858964E-2</v>
      </c>
      <c r="AH299" s="2">
        <f>(Table2[[#This Row],[Current Month High]]/Table2[[#This Row],[Close Price]])-1</f>
        <v>3.4574886060034782E-3</v>
      </c>
      <c r="AI299">
        <v>8.1172402954581209</v>
      </c>
      <c r="AJ299">
        <v>91.974656810981998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-0.04</v>
      </c>
      <c r="AM299" t="s">
        <v>10190</v>
      </c>
      <c r="AN299">
        <v>4.47</v>
      </c>
      <c r="AO299" t="s">
        <v>10189</v>
      </c>
      <c r="AP299">
        <v>1.119842772126E-2</v>
      </c>
      <c r="AQ299">
        <f>(Table2[[#This Row],[Sharpe Ratio]]-AVERAGE(Table2[Sharpe Ratio]))/_xlfn.STDEV.P(Table2[Sharpe Ratio])</f>
        <v>-0.47788606739515982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0.64972431152195587</v>
      </c>
      <c r="AS299">
        <f>_xlfn.RANK.AVG(Table2[[#This Row],[1Y Return vs Nifty Z-Score]],Table2[1Y Return vs Nifty Z-Score])</f>
        <v>281</v>
      </c>
      <c r="AT299">
        <f>_xlfn.RANK.AVG(Table2[[#This Row],[6M Return vs Nifty Z-Score]],Table2[6M Return vs Nifty Z-Score])</f>
        <v>212</v>
      </c>
      <c r="AU299">
        <f>_xlfn.RANK.AVG(Table2[[#This Row],[Sharpe Ratio Z-Score]],Table2[Sharpe Ratio Z-Score])</f>
        <v>463</v>
      </c>
      <c r="AV299">
        <f>(Table2[[#This Row],[Rank 1Y]]+Table2[[#This Row],[Rank 6M]]+Table2[[#This Row],[Rank Sharpe]])/3</f>
        <v>318.66666666666669</v>
      </c>
    </row>
    <row r="300" spans="1:48" x14ac:dyDescent="0.3">
      <c r="A300" t="s">
        <v>308</v>
      </c>
      <c r="B300" t="s">
        <v>309</v>
      </c>
      <c r="C300" t="s">
        <v>10147</v>
      </c>
      <c r="D300" t="s">
        <v>182</v>
      </c>
      <c r="E300">
        <v>84897.595796759997</v>
      </c>
      <c r="F300">
        <v>3121.4</v>
      </c>
      <c r="G300">
        <v>44.076442067723697</v>
      </c>
      <c r="H300">
        <f>(Table2[[#This Row],[1Y Return vs Nifty]]-AVERAGE(Table2[1Y Return vs Nifty]))/_xlfn.STDEV.P(Table2[1Y Return vs Nifty])</f>
        <v>2.0240619278829086E-2</v>
      </c>
      <c r="I300">
        <v>-5.6988370052978903E-2</v>
      </c>
      <c r="J300">
        <f>(Table2[[#This Row],[1M Return vs Nifty]]-AVERAGE(Table2[1M Return vs Nifty]))/_xlfn.STDEV.P(Table2[1M Return vs Nifty])</f>
        <v>3.1449402483608113E-2</v>
      </c>
      <c r="K300">
        <v>9.5404996928048806</v>
      </c>
      <c r="L300">
        <f>(Table2[[#This Row],[6M Return vs Nifty]]-AVERAGE(Table2[6M Return vs Nifty]))/_xlfn.STDEV.P(Table2[6M Return vs Nifty])</f>
        <v>8.8124524180621416E-2</v>
      </c>
      <c r="M300">
        <v>0.55493242668635701</v>
      </c>
      <c r="N300">
        <f>(Table2[[#This Row],[1W Return vs Nifty]]-AVERAGE(Table2[1W Return vs Nifty]))/_xlfn.STDEV.P(Table2[1W Return vs Nifty])</f>
        <v>0.51567460395696563</v>
      </c>
      <c r="O300">
        <v>2970.14</v>
      </c>
      <c r="P300">
        <v>2876.2765382620801</v>
      </c>
      <c r="Q300">
        <v>2551.02800779686</v>
      </c>
      <c r="R300">
        <v>81.705755363181197</v>
      </c>
      <c r="S300" s="2">
        <f>(Table2[[#This Row],[Close Price]]-Table2[[#This Row],[20D EMA]])/Table2[[#This Row],[20D EMA]]</f>
        <v>5.0926892335041524E-2</v>
      </c>
      <c r="T300" s="2">
        <f>(Table2[[#This Row],[Close Price]]-Table2[[#This Row],[50D EMA]])/Table2[[#This Row],[50D EMA]]</f>
        <v>8.5222494595749099E-2</v>
      </c>
      <c r="U300" s="2">
        <f>(Table2[[#This Row],[Close Price]]-Table2[[#This Row],[200D EMA]])/Table2[[#This Row],[200D EMA]]</f>
        <v>0.22358515487085123</v>
      </c>
      <c r="V300">
        <v>0.86803467489874597</v>
      </c>
      <c r="W300">
        <v>3085.2</v>
      </c>
      <c r="X300">
        <v>3148.95</v>
      </c>
      <c r="Y300">
        <v>3013.1</v>
      </c>
      <c r="Z300">
        <v>3155</v>
      </c>
      <c r="AA300">
        <v>2832.2</v>
      </c>
      <c r="AB300">
        <v>3155</v>
      </c>
      <c r="AC300" s="2">
        <f>(Table2[[#This Row],[Close Price]]/Table2[[#This Row],[Day Low]])-1</f>
        <v>1.1733437054324058E-2</v>
      </c>
      <c r="AD300" s="2">
        <f>(Table2[[#This Row],[Day High]]/Table2[[#This Row],[Close Price]])-1</f>
        <v>8.8261677452423637E-3</v>
      </c>
      <c r="AE300" s="2">
        <f>(Table2[[#This Row],[Close Price]]/Table2[[#This Row],[Current Week Low]])-1</f>
        <v>3.5943048687398393E-2</v>
      </c>
      <c r="AF300" s="2">
        <f>(Table2[[#This Row],[Current Week High]]/Table2[[#This Row],[Close Price]])-1</f>
        <v>1.0764400589479139E-2</v>
      </c>
      <c r="AG300" s="2">
        <f>(Table2[[#This Row],[Close Price]]/Table2[[#This Row],[Current Month Low]])-1</f>
        <v>0.10211143280841761</v>
      </c>
      <c r="AH300" s="2">
        <f>(Table2[[#This Row],[Current Month High]]/Table2[[#This Row],[Close Price]])-1</f>
        <v>1.0764400589479139E-2</v>
      </c>
      <c r="AI300">
        <v>1.07644005894791</v>
      </c>
      <c r="AJ300">
        <v>71.430140597539506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-0.02</v>
      </c>
      <c r="AM300" t="s">
        <v>10190</v>
      </c>
      <c r="AN300">
        <v>9.08</v>
      </c>
      <c r="AO300" t="s">
        <v>10189</v>
      </c>
      <c r="AP300">
        <v>3.7675935371742998E-2</v>
      </c>
      <c r="AQ300">
        <f>(Table2[[#This Row],[Sharpe Ratio]]-AVERAGE(Table2[Sharpe Ratio]))/_xlfn.STDEV.P(Table2[Sharpe Ratio])</f>
        <v>-0.17453691811741776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0.48095223178260649</v>
      </c>
      <c r="AS300">
        <f>_xlfn.RANK.AVG(Table2[[#This Row],[1Y Return vs Nifty Z-Score]],Table2[1Y Return vs Nifty Z-Score])</f>
        <v>275</v>
      </c>
      <c r="AT300">
        <f>_xlfn.RANK.AVG(Table2[[#This Row],[6M Return vs Nifty Z-Score]],Table2[6M Return vs Nifty Z-Score])</f>
        <v>294</v>
      </c>
      <c r="AU300">
        <f>_xlfn.RANK.AVG(Table2[[#This Row],[Sharpe Ratio Z-Score]],Table2[Sharpe Ratio Z-Score])</f>
        <v>387</v>
      </c>
      <c r="AV300">
        <f>(Table2[[#This Row],[Rank 1Y]]+Table2[[#This Row],[Rank 6M]]+Table2[[#This Row],[Rank Sharpe]])/3</f>
        <v>318.66666666666669</v>
      </c>
    </row>
    <row r="301" spans="1:48" x14ac:dyDescent="0.3">
      <c r="A301" t="s">
        <v>242</v>
      </c>
      <c r="B301" t="s">
        <v>243</v>
      </c>
      <c r="C301" t="s">
        <v>10145</v>
      </c>
      <c r="D301" t="s">
        <v>244</v>
      </c>
      <c r="E301">
        <v>108852.8433257</v>
      </c>
      <c r="F301">
        <v>9780.7000000000007</v>
      </c>
      <c r="G301">
        <v>7.5530677513892002</v>
      </c>
      <c r="H301">
        <f>(Table2[[#This Row],[1Y Return vs Nifty]]-AVERAGE(Table2[1Y Return vs Nifty]))/_xlfn.STDEV.P(Table2[1Y Return vs Nifty])</f>
        <v>-0.44777787659497642</v>
      </c>
      <c r="I301">
        <v>12.397263606116301</v>
      </c>
      <c r="J301">
        <f>(Table2[[#This Row],[1M Return vs Nifty]]-AVERAGE(Table2[1M Return vs Nifty]))/_xlfn.STDEV.P(Table2[1M Return vs Nifty])</f>
        <v>1.1996139316873176</v>
      </c>
      <c r="K301">
        <v>6.7129993488315503</v>
      </c>
      <c r="L301">
        <f>(Table2[[#This Row],[6M Return vs Nifty]]-AVERAGE(Table2[6M Return vs Nifty]))/_xlfn.STDEV.P(Table2[6M Return vs Nifty])</f>
        <v>-3.4909302534145707E-3</v>
      </c>
      <c r="M301">
        <v>-0.80324546785247497</v>
      </c>
      <c r="N301">
        <f>(Table2[[#This Row],[1W Return vs Nifty]]-AVERAGE(Table2[1W Return vs Nifty]))/_xlfn.STDEV.P(Table2[1W Return vs Nifty])</f>
        <v>0.16410265167253688</v>
      </c>
      <c r="O301">
        <v>9344.14</v>
      </c>
      <c r="P301">
        <v>8840.0112422387592</v>
      </c>
      <c r="Q301">
        <v>8138.0910256835996</v>
      </c>
      <c r="R301">
        <v>66.072643079066196</v>
      </c>
      <c r="S301" s="2">
        <f>(Table2[[#This Row],[Close Price]]-Table2[[#This Row],[20D EMA]])/Table2[[#This Row],[20D EMA]]</f>
        <v>4.6720190408106189E-2</v>
      </c>
      <c r="T301" s="2">
        <f>(Table2[[#This Row],[Close Price]]-Table2[[#This Row],[50D EMA]])/Table2[[#This Row],[50D EMA]]</f>
        <v>0.10641262007298186</v>
      </c>
      <c r="U301" s="2">
        <f>(Table2[[#This Row],[Close Price]]-Table2[[#This Row],[200D EMA]])/Table2[[#This Row],[200D EMA]]</f>
        <v>0.20184204982868473</v>
      </c>
      <c r="V301">
        <v>1.6898476309978601</v>
      </c>
      <c r="W301">
        <v>9680</v>
      </c>
      <c r="X301">
        <v>9870.0499999999993</v>
      </c>
      <c r="Y301">
        <v>9461.2000000000007</v>
      </c>
      <c r="Z301">
        <v>9920</v>
      </c>
      <c r="AA301">
        <v>8498.0499999999993</v>
      </c>
      <c r="AB301">
        <v>9980</v>
      </c>
      <c r="AC301" s="2">
        <f>(Table2[[#This Row],[Close Price]]/Table2[[#This Row],[Day Low]])-1</f>
        <v>1.0402892561983457E-2</v>
      </c>
      <c r="AD301" s="2">
        <f>(Table2[[#This Row],[Day High]]/Table2[[#This Row],[Close Price]])-1</f>
        <v>9.1353379614953489E-3</v>
      </c>
      <c r="AE301" s="2">
        <f>(Table2[[#This Row],[Close Price]]/Table2[[#This Row],[Current Week Low]])-1</f>
        <v>3.3769500697585997E-2</v>
      </c>
      <c r="AF301" s="2">
        <f>(Table2[[#This Row],[Current Week High]]/Table2[[#This Row],[Close Price]])-1</f>
        <v>1.424233439324385E-2</v>
      </c>
      <c r="AG301" s="2">
        <f>(Table2[[#This Row],[Close Price]]/Table2[[#This Row],[Current Month Low]])-1</f>
        <v>0.15093462617894704</v>
      </c>
      <c r="AH301" s="2">
        <f>(Table2[[#This Row],[Current Month High]]/Table2[[#This Row],[Close Price]])-1</f>
        <v>2.0376864641590053E-2</v>
      </c>
      <c r="AI301">
        <v>2.037686464159</v>
      </c>
      <c r="AJ301">
        <v>47.568611475731302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</v>
      </c>
      <c r="AM301" t="s">
        <v>10189</v>
      </c>
      <c r="AN301">
        <v>11.7</v>
      </c>
      <c r="AO301" t="s">
        <v>10189</v>
      </c>
      <c r="AP301">
        <v>0.103267293386126</v>
      </c>
      <c r="AQ301">
        <f>(Table2[[#This Row],[Sharpe Ratio]]-AVERAGE(Table2[Sharpe Ratio]))/_xlfn.STDEV.P(Table2[Sharpe Ratio])</f>
        <v>0.57693421414649582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1.4893819906579593</v>
      </c>
      <c r="AS301">
        <f>_xlfn.RANK.AVG(Table2[[#This Row],[1Y Return vs Nifty Z-Score]],Table2[1Y Return vs Nifty Z-Score])</f>
        <v>446</v>
      </c>
      <c r="AT301">
        <f>_xlfn.RANK.AVG(Table2[[#This Row],[6M Return vs Nifty Z-Score]],Table2[6M Return vs Nifty Z-Score])</f>
        <v>320</v>
      </c>
      <c r="AU301">
        <f>_xlfn.RANK.AVG(Table2[[#This Row],[Sharpe Ratio Z-Score]],Table2[Sharpe Ratio Z-Score])</f>
        <v>199</v>
      </c>
      <c r="AV301">
        <f>(Table2[[#This Row],[Rank 1Y]]+Table2[[#This Row],[Rank 6M]]+Table2[[#This Row],[Rank Sharpe]])/3</f>
        <v>321.66666666666669</v>
      </c>
    </row>
    <row r="302" spans="1:48" x14ac:dyDescent="0.3">
      <c r="A302" t="s">
        <v>1453</v>
      </c>
      <c r="B302" t="s">
        <v>1454</v>
      </c>
      <c r="C302" t="s">
        <v>10154</v>
      </c>
      <c r="D302" t="s">
        <v>627</v>
      </c>
      <c r="E302">
        <v>6765.0171331000001</v>
      </c>
      <c r="F302">
        <v>379.1</v>
      </c>
      <c r="G302">
        <v>88.300009535989005</v>
      </c>
      <c r="H302">
        <f>(Table2[[#This Row],[1Y Return vs Nifty]]-AVERAGE(Table2[1Y Return vs Nifty]))/_xlfn.STDEV.P(Table2[1Y Return vs Nifty])</f>
        <v>0.58693107206688611</v>
      </c>
      <c r="I302">
        <v>-3.7613935911946799</v>
      </c>
      <c r="J302">
        <f>(Table2[[#This Row],[1M Return vs Nifty]]-AVERAGE(Table2[1M Return vs Nifty]))/_xlfn.STDEV.P(Table2[1M Return vs Nifty])</f>
        <v>-0.31601062879044833</v>
      </c>
      <c r="K302">
        <v>-17.849499414759901</v>
      </c>
      <c r="L302">
        <f>(Table2[[#This Row],[6M Return vs Nifty]]-AVERAGE(Table2[6M Return vs Nifty]))/_xlfn.STDEV.P(Table2[6M Return vs Nifty])</f>
        <v>-0.79935448905307482</v>
      </c>
      <c r="M302">
        <v>-4.3553800991707696</v>
      </c>
      <c r="N302">
        <f>(Table2[[#This Row],[1W Return vs Nifty]]-AVERAGE(Table2[1W Return vs Nifty]))/_xlfn.STDEV.P(Table2[1W Return vs Nifty])</f>
        <v>-0.75538728564067625</v>
      </c>
      <c r="O302">
        <v>383.87</v>
      </c>
      <c r="P302">
        <v>358.92088598010798</v>
      </c>
      <c r="Q302">
        <v>312.771118652079</v>
      </c>
      <c r="R302">
        <v>38.052589794317797</v>
      </c>
      <c r="S302" s="2">
        <f>(Table2[[#This Row],[Close Price]]-Table2[[#This Row],[20D EMA]])/Table2[[#This Row],[20D EMA]]</f>
        <v>-1.2426081746424523E-2</v>
      </c>
      <c r="T302" s="2">
        <f>(Table2[[#This Row],[Close Price]]-Table2[[#This Row],[50D EMA]])/Table2[[#This Row],[50D EMA]]</f>
        <v>5.6221620998144983E-2</v>
      </c>
      <c r="U302" s="2">
        <f>(Table2[[#This Row],[Close Price]]-Table2[[#This Row],[200D EMA]])/Table2[[#This Row],[200D EMA]]</f>
        <v>0.21206843404778716</v>
      </c>
      <c r="V302">
        <v>1.0301549797926199</v>
      </c>
      <c r="W302">
        <v>370.95</v>
      </c>
      <c r="X302">
        <v>378.9</v>
      </c>
      <c r="Y302">
        <v>376.45</v>
      </c>
      <c r="Z302">
        <v>399.4</v>
      </c>
      <c r="AA302">
        <v>376.45</v>
      </c>
      <c r="AB302">
        <v>438.3</v>
      </c>
      <c r="AC302" s="2">
        <f>(Table2[[#This Row],[Close Price]]/Table2[[#This Row],[Day Low]])-1</f>
        <v>2.1970615985982045E-2</v>
      </c>
      <c r="AD302" s="2">
        <f>(Table2[[#This Row],[Day High]]/Table2[[#This Row],[Close Price]])-1</f>
        <v>-5.275652862042346E-4</v>
      </c>
      <c r="AE302" s="2">
        <f>(Table2[[#This Row],[Close Price]]/Table2[[#This Row],[Current Week Low]])-1</f>
        <v>7.0394474697836884E-3</v>
      </c>
      <c r="AF302" s="2">
        <f>(Table2[[#This Row],[Current Week High]]/Table2[[#This Row],[Close Price]])-1</f>
        <v>5.3547876549722817E-2</v>
      </c>
      <c r="AG302" s="2">
        <f>(Table2[[#This Row],[Close Price]]/Table2[[#This Row],[Current Month Low]])-1</f>
        <v>7.0394474697836884E-3</v>
      </c>
      <c r="AH302" s="2">
        <f>(Table2[[#This Row],[Current Month High]]/Table2[[#This Row],[Close Price]])-1</f>
        <v>0.15615932471643368</v>
      </c>
      <c r="AI302">
        <v>15.615932471643299</v>
      </c>
      <c r="AJ302">
        <v>121.631102016954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0.08</v>
      </c>
      <c r="AM302" t="s">
        <v>10189</v>
      </c>
      <c r="AN302">
        <v>-6.82</v>
      </c>
      <c r="AO302" t="s">
        <v>10190</v>
      </c>
      <c r="AP302">
        <v>7.9171230199800005E-2</v>
      </c>
      <c r="AQ302">
        <f>(Table2[[#This Row],[Sharpe Ratio]]-AVERAGE(Table2[Sharpe Ratio]))/_xlfn.STDEV.P(Table2[Sharpe Ratio])</f>
        <v>0.30086894527737806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-0.98295238613993519</v>
      </c>
      <c r="AS302">
        <f>_xlfn.RANK.AVG(Table2[[#This Row],[1Y Return vs Nifty Z-Score]],Table2[1Y Return vs Nifty Z-Score])</f>
        <v>132</v>
      </c>
      <c r="AT302">
        <f>_xlfn.RANK.AVG(Table2[[#This Row],[6M Return vs Nifty Z-Score]],Table2[6M Return vs Nifty Z-Score])</f>
        <v>583</v>
      </c>
      <c r="AU302">
        <f>_xlfn.RANK.AVG(Table2[[#This Row],[Sharpe Ratio Z-Score]],Table2[Sharpe Ratio Z-Score])</f>
        <v>250</v>
      </c>
      <c r="AV302">
        <f>(Table2[[#This Row],[Rank 1Y]]+Table2[[#This Row],[Rank 6M]]+Table2[[#This Row],[Rank Sharpe]])/3</f>
        <v>321.66666666666669</v>
      </c>
    </row>
    <row r="303" spans="1:48" x14ac:dyDescent="0.3">
      <c r="A303" t="s">
        <v>1510</v>
      </c>
      <c r="B303" t="s">
        <v>1511</v>
      </c>
      <c r="C303" t="s">
        <v>10151</v>
      </c>
      <c r="D303" t="s">
        <v>945</v>
      </c>
      <c r="E303">
        <v>6375.4272176980003</v>
      </c>
      <c r="F303">
        <v>215.38</v>
      </c>
      <c r="G303">
        <v>69.688759540784304</v>
      </c>
      <c r="H303">
        <f>(Table2[[#This Row],[1Y Return vs Nifty]]-AVERAGE(Table2[1Y Return vs Nifty]))/_xlfn.STDEV.P(Table2[1Y Return vs Nifty])</f>
        <v>0.3484424495851598</v>
      </c>
      <c r="I303">
        <v>-1.55587626813445</v>
      </c>
      <c r="J303">
        <f>(Table2[[#This Row],[1M Return vs Nifty]]-AVERAGE(Table2[1M Return vs Nifty]))/_xlfn.STDEV.P(Table2[1M Return vs Nifty])</f>
        <v>-0.10914095004353271</v>
      </c>
      <c r="K303">
        <v>-8.7997989842486195</v>
      </c>
      <c r="L303">
        <f>(Table2[[#This Row],[6M Return vs Nifty]]-AVERAGE(Table2[6M Return vs Nifty]))/_xlfn.STDEV.P(Table2[6M Return vs Nifty])</f>
        <v>-0.50612997390832881</v>
      </c>
      <c r="M303">
        <v>-0.91568795893465804</v>
      </c>
      <c r="N303">
        <f>(Table2[[#This Row],[1W Return vs Nifty]]-AVERAGE(Table2[1W Return vs Nifty]))/_xlfn.STDEV.P(Table2[1W Return vs Nifty])</f>
        <v>0.13499628330323685</v>
      </c>
      <c r="O303">
        <v>216.18</v>
      </c>
      <c r="P303">
        <v>213.48084609020799</v>
      </c>
      <c r="Q303">
        <v>190.25982126684201</v>
      </c>
      <c r="R303">
        <v>45.679448926747398</v>
      </c>
      <c r="S303" s="2">
        <f>(Table2[[#This Row],[Close Price]]-Table2[[#This Row],[20D EMA]])/Table2[[#This Row],[20D EMA]]</f>
        <v>-3.7006198538255685E-3</v>
      </c>
      <c r="T303" s="2">
        <f>(Table2[[#This Row],[Close Price]]-Table2[[#This Row],[50D EMA]])/Table2[[#This Row],[50D EMA]]</f>
        <v>8.89613257851481E-3</v>
      </c>
      <c r="U303" s="2">
        <f>(Table2[[#This Row],[Close Price]]-Table2[[#This Row],[200D EMA]])/Table2[[#This Row],[200D EMA]]</f>
        <v>0.13203091733134023</v>
      </c>
      <c r="V303">
        <v>1.1821231660625999</v>
      </c>
      <c r="W303">
        <v>211.01</v>
      </c>
      <c r="X303">
        <v>215.4</v>
      </c>
      <c r="Y303">
        <v>213.21</v>
      </c>
      <c r="Z303">
        <v>229.95</v>
      </c>
      <c r="AA303">
        <v>204.5</v>
      </c>
      <c r="AB303">
        <v>235</v>
      </c>
      <c r="AC303" s="2">
        <f>(Table2[[#This Row],[Close Price]]/Table2[[#This Row],[Day Low]])-1</f>
        <v>2.0709918961186791E-2</v>
      </c>
      <c r="AD303" s="2">
        <f>(Table2[[#This Row],[Day High]]/Table2[[#This Row],[Close Price]])-1</f>
        <v>9.2859132695854996E-5</v>
      </c>
      <c r="AE303" s="2">
        <f>(Table2[[#This Row],[Close Price]]/Table2[[#This Row],[Current Week Low]])-1</f>
        <v>1.0177759016931631E-2</v>
      </c>
      <c r="AF303" s="2">
        <f>(Table2[[#This Row],[Current Week High]]/Table2[[#This Row],[Close Price]])-1</f>
        <v>6.7647878168817899E-2</v>
      </c>
      <c r="AG303" s="2">
        <f>(Table2[[#This Row],[Close Price]]/Table2[[#This Row],[Current Month Low]])-1</f>
        <v>5.3202933985330159E-2</v>
      </c>
      <c r="AH303" s="2">
        <f>(Table2[[#This Row],[Current Month High]]/Table2[[#This Row],[Close Price]])-1</f>
        <v>9.1094809174482316E-2</v>
      </c>
      <c r="AI303">
        <v>18.2096759216269</v>
      </c>
      <c r="AJ303">
        <v>97.234432234432205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-0.12</v>
      </c>
      <c r="AM303" t="s">
        <v>10190</v>
      </c>
      <c r="AN303">
        <v>3.41</v>
      </c>
      <c r="AO303" t="s">
        <v>10189</v>
      </c>
      <c r="AP303">
        <v>6.8796541105345999E-2</v>
      </c>
      <c r="AQ303">
        <f>(Table2[[#This Row],[Sharpe Ratio]]-AVERAGE(Table2[Sharpe Ratio]))/_xlfn.STDEV.P(Table2[Sharpe Ratio])</f>
        <v>0.18200756480426997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5.0175373740805079E-2</v>
      </c>
      <c r="AS303">
        <f>_xlfn.RANK.AVG(Table2[[#This Row],[1Y Return vs Nifty Z-Score]],Table2[1Y Return vs Nifty Z-Score])</f>
        <v>185</v>
      </c>
      <c r="AT303">
        <f>_xlfn.RANK.AVG(Table2[[#This Row],[6M Return vs Nifty Z-Score]],Table2[6M Return vs Nifty Z-Score])</f>
        <v>500</v>
      </c>
      <c r="AU303">
        <f>_xlfn.RANK.AVG(Table2[[#This Row],[Sharpe Ratio Z-Score]],Table2[Sharpe Ratio Z-Score])</f>
        <v>280</v>
      </c>
      <c r="AV303">
        <f>(Table2[[#This Row],[Rank 1Y]]+Table2[[#This Row],[Rank 6M]]+Table2[[#This Row],[Rank Sharpe]])/3</f>
        <v>321.66666666666669</v>
      </c>
    </row>
    <row r="304" spans="1:48" x14ac:dyDescent="0.3">
      <c r="A304" t="s">
        <v>1246</v>
      </c>
      <c r="B304" t="s">
        <v>1247</v>
      </c>
      <c r="C304" t="s">
        <v>10143</v>
      </c>
      <c r="D304" t="s">
        <v>106</v>
      </c>
      <c r="E304">
        <v>8971.0643423700003</v>
      </c>
      <c r="F304">
        <v>530.1</v>
      </c>
      <c r="G304">
        <v>132.838596706006</v>
      </c>
      <c r="H304">
        <f>(Table2[[#This Row],[1Y Return vs Nifty]]-AVERAGE(Table2[1Y Return vs Nifty]))/_xlfn.STDEV.P(Table2[1Y Return vs Nifty])</f>
        <v>1.1576582561193514</v>
      </c>
      <c r="I304">
        <v>-3.3148234352605499</v>
      </c>
      <c r="J304">
        <f>(Table2[[#This Row],[1M Return vs Nifty]]-AVERAGE(Table2[1M Return vs Nifty]))/_xlfn.STDEV.P(Table2[1M Return vs Nifty])</f>
        <v>-0.27412393684287817</v>
      </c>
      <c r="K304">
        <v>2.0657047597333502</v>
      </c>
      <c r="L304">
        <f>(Table2[[#This Row],[6M Return vs Nifty]]-AVERAGE(Table2[6M Return vs Nifty]))/_xlfn.STDEV.P(Table2[6M Return vs Nifty])</f>
        <v>-0.15407057795409901</v>
      </c>
      <c r="M304">
        <v>-4.0030138817619596</v>
      </c>
      <c r="N304">
        <f>(Table2[[#This Row],[1W Return vs Nifty]]-AVERAGE(Table2[1W Return vs Nifty]))/_xlfn.STDEV.P(Table2[1W Return vs Nifty])</f>
        <v>-0.66417531740616242</v>
      </c>
      <c r="O304">
        <v>556.37</v>
      </c>
      <c r="P304">
        <v>538.38342314736099</v>
      </c>
      <c r="Q304">
        <v>436.10248164308098</v>
      </c>
      <c r="R304">
        <v>44.314362502879199</v>
      </c>
      <c r="S304" s="2">
        <f>(Table2[[#This Row],[Close Price]]-Table2[[#This Row],[20D EMA]])/Table2[[#This Row],[20D EMA]]</f>
        <v>-4.7216780200226433E-2</v>
      </c>
      <c r="T304" s="2">
        <f>(Table2[[#This Row],[Close Price]]-Table2[[#This Row],[50D EMA]])/Table2[[#This Row],[50D EMA]]</f>
        <v>-1.5385732158944475E-2</v>
      </c>
      <c r="U304" s="2">
        <f>(Table2[[#This Row],[Close Price]]-Table2[[#This Row],[200D EMA]])/Table2[[#This Row],[200D EMA]]</f>
        <v>0.21553997583955362</v>
      </c>
      <c r="V304">
        <v>0.689466802105556</v>
      </c>
      <c r="W304">
        <v>513.45000000000005</v>
      </c>
      <c r="X304">
        <v>530</v>
      </c>
      <c r="Y304">
        <v>528</v>
      </c>
      <c r="Z304">
        <v>569</v>
      </c>
      <c r="AA304">
        <v>528</v>
      </c>
      <c r="AB304">
        <v>593.4</v>
      </c>
      <c r="AC304" s="2">
        <f>(Table2[[#This Row],[Close Price]]/Table2[[#This Row],[Day Low]])-1</f>
        <v>3.2427695004382029E-2</v>
      </c>
      <c r="AD304" s="2">
        <f>(Table2[[#This Row],[Day High]]/Table2[[#This Row],[Close Price]])-1</f>
        <v>-1.8864365214110723E-4</v>
      </c>
      <c r="AE304" s="2">
        <f>(Table2[[#This Row],[Close Price]]/Table2[[#This Row],[Current Week Low]])-1</f>
        <v>3.9772727272726627E-3</v>
      </c>
      <c r="AF304" s="2">
        <f>(Table2[[#This Row],[Current Week High]]/Table2[[#This Row],[Close Price]])-1</f>
        <v>7.3382380682889936E-2</v>
      </c>
      <c r="AG304" s="2">
        <f>(Table2[[#This Row],[Close Price]]/Table2[[#This Row],[Current Month Low]])-1</f>
        <v>3.9772727272726627E-3</v>
      </c>
      <c r="AH304" s="2">
        <f>(Table2[[#This Row],[Current Month High]]/Table2[[#This Row],[Close Price]])-1</f>
        <v>0.11941143180531966</v>
      </c>
      <c r="AI304">
        <v>19.7509903791737</v>
      </c>
      <c r="AJ304">
        <v>168.85883347421799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</v>
      </c>
      <c r="AM304" t="s">
        <v>10191</v>
      </c>
      <c r="AN304">
        <v>-4.5</v>
      </c>
      <c r="AO304" t="s">
        <v>10190</v>
      </c>
      <c r="AQ304">
        <f>(Table2[[#This Row],[Sharpe Ratio]]-AVERAGE(Table2[Sharpe Ratio]))/_xlfn.STDEV.P(Table2[Sharpe Ratio])</f>
        <v>-0.60618490757812304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-0.54089648366191123</v>
      </c>
      <c r="AS304">
        <f>_xlfn.RANK.AVG(Table2[[#This Row],[1Y Return vs Nifty Z-Score]],Table2[1Y Return vs Nifty Z-Score])</f>
        <v>80</v>
      </c>
      <c r="AT304">
        <f>_xlfn.RANK.AVG(Table2[[#This Row],[6M Return vs Nifty Z-Score]],Table2[6M Return vs Nifty Z-Score])</f>
        <v>375</v>
      </c>
      <c r="AU304">
        <f>_xlfn.RANK.AVG(Table2[[#This Row],[Sharpe Ratio Z-Score]],Table2[Sharpe Ratio Z-Score])</f>
        <v>518.5</v>
      </c>
      <c r="AV304">
        <f>(Table2[[#This Row],[Rank 1Y]]+Table2[[#This Row],[Rank 6M]]+Table2[[#This Row],[Rank Sharpe]])/3</f>
        <v>324.5</v>
      </c>
    </row>
    <row r="305" spans="1:48" x14ac:dyDescent="0.3">
      <c r="A305" t="s">
        <v>1388</v>
      </c>
      <c r="B305" t="s">
        <v>1389</v>
      </c>
      <c r="C305" t="s">
        <v>627</v>
      </c>
      <c r="D305" t="s">
        <v>627</v>
      </c>
      <c r="E305">
        <v>7459.3588799999998</v>
      </c>
      <c r="F305">
        <v>372</v>
      </c>
      <c r="G305">
        <v>-10.0686788887686</v>
      </c>
      <c r="H305">
        <f>(Table2[[#This Row],[1Y Return vs Nifty]]-AVERAGE(Table2[1Y Return vs Nifty]))/_xlfn.STDEV.P(Table2[1Y Return vs Nifty])</f>
        <v>-0.67358678695919394</v>
      </c>
      <c r="I305">
        <v>-10.813783810713501</v>
      </c>
      <c r="J305">
        <f>(Table2[[#This Row],[1M Return vs Nifty]]-AVERAGE(Table2[1M Return vs Nifty]))/_xlfn.STDEV.P(Table2[1M Return vs Nifty])</f>
        <v>-0.9774997424127525</v>
      </c>
      <c r="K305">
        <v>13.186311903503899</v>
      </c>
      <c r="L305">
        <f>(Table2[[#This Row],[6M Return vs Nifty]]-AVERAGE(Table2[6M Return vs Nifty]))/_xlfn.STDEV.P(Table2[6M Return vs Nifty])</f>
        <v>0.20625456903677103</v>
      </c>
      <c r="M305">
        <v>2.10893151341382</v>
      </c>
      <c r="N305">
        <f>(Table2[[#This Row],[1W Return vs Nifty]]-AVERAGE(Table2[1W Return vs Nifty]))/_xlfn.STDEV.P(Table2[1W Return vs Nifty])</f>
        <v>0.91793596821993162</v>
      </c>
      <c r="O305">
        <v>347.39</v>
      </c>
      <c r="P305">
        <v>345.77802276873803</v>
      </c>
      <c r="Q305">
        <v>341.15954167887401</v>
      </c>
      <c r="R305">
        <v>74.888638194149095</v>
      </c>
      <c r="S305" s="2">
        <f>(Table2[[#This Row],[Close Price]]-Table2[[#This Row],[20D EMA]])/Table2[[#This Row],[20D EMA]]</f>
        <v>7.0842568870721712E-2</v>
      </c>
      <c r="T305" s="2">
        <f>(Table2[[#This Row],[Close Price]]-Table2[[#This Row],[50D EMA]])/Table2[[#This Row],[50D EMA]]</f>
        <v>7.5834713326473208E-2</v>
      </c>
      <c r="U305" s="2">
        <f>(Table2[[#This Row],[Close Price]]-Table2[[#This Row],[200D EMA]])/Table2[[#This Row],[200D EMA]]</f>
        <v>9.0398932327548503E-2</v>
      </c>
      <c r="V305">
        <v>2.6429071229936598</v>
      </c>
      <c r="W305">
        <v>374</v>
      </c>
      <c r="X305">
        <v>385</v>
      </c>
      <c r="Y305">
        <v>334.05</v>
      </c>
      <c r="Z305">
        <v>380</v>
      </c>
      <c r="AA305">
        <v>327.35000000000002</v>
      </c>
      <c r="AB305">
        <v>380</v>
      </c>
      <c r="AC305" s="2">
        <f>(Table2[[#This Row],[Close Price]]/Table2[[#This Row],[Day Low]])-1</f>
        <v>-5.3475935828877219E-3</v>
      </c>
      <c r="AD305" s="2">
        <f>(Table2[[#This Row],[Day High]]/Table2[[#This Row],[Close Price]])-1</f>
        <v>3.4946236559139754E-2</v>
      </c>
      <c r="AE305" s="2">
        <f>(Table2[[#This Row],[Close Price]]/Table2[[#This Row],[Current Week Low]])-1</f>
        <v>0.11360574764256848</v>
      </c>
      <c r="AF305" s="2">
        <f>(Table2[[#This Row],[Current Week High]]/Table2[[#This Row],[Close Price]])-1</f>
        <v>2.1505376344086002E-2</v>
      </c>
      <c r="AG305" s="2">
        <f>(Table2[[#This Row],[Close Price]]/Table2[[#This Row],[Current Month Low]])-1</f>
        <v>0.13639835038949122</v>
      </c>
      <c r="AH305" s="2">
        <f>(Table2[[#This Row],[Current Month High]]/Table2[[#This Row],[Close Price]])-1</f>
        <v>2.1505376344086002E-2</v>
      </c>
      <c r="AI305">
        <v>17.459677419354801</v>
      </c>
      <c r="AJ305">
        <v>38.935574229691802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-0.01</v>
      </c>
      <c r="AM305" t="s">
        <v>10190</v>
      </c>
      <c r="AN305">
        <v>8.08</v>
      </c>
      <c r="AO305" t="s">
        <v>10189</v>
      </c>
      <c r="AP305">
        <v>0.127456731031863</v>
      </c>
      <c r="AQ305">
        <f>(Table2[[#This Row],[Sharpe Ratio]]-AVERAGE(Table2[Sharpe Ratio]))/_xlfn.STDEV.P(Table2[Sharpe Ratio])</f>
        <v>0.85406926130443517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0.32717326918919143</v>
      </c>
      <c r="AS305">
        <f>_xlfn.RANK.AVG(Table2[[#This Row],[1Y Return vs Nifty Z-Score]],Table2[1Y Return vs Nifty Z-Score])</f>
        <v>564</v>
      </c>
      <c r="AT305">
        <f>_xlfn.RANK.AVG(Table2[[#This Row],[6M Return vs Nifty Z-Score]],Table2[6M Return vs Nifty Z-Score])</f>
        <v>261</v>
      </c>
      <c r="AU305">
        <f>_xlfn.RANK.AVG(Table2[[#This Row],[Sharpe Ratio Z-Score]],Table2[Sharpe Ratio Z-Score])</f>
        <v>151</v>
      </c>
      <c r="AV305">
        <f>(Table2[[#This Row],[Rank 1Y]]+Table2[[#This Row],[Rank 6M]]+Table2[[#This Row],[Rank Sharpe]])/3</f>
        <v>325.33333333333331</v>
      </c>
    </row>
    <row r="306" spans="1:48" x14ac:dyDescent="0.3">
      <c r="A306" t="s">
        <v>965</v>
      </c>
      <c r="B306" t="s">
        <v>966</v>
      </c>
      <c r="C306" t="s">
        <v>10155</v>
      </c>
      <c r="D306" t="s">
        <v>893</v>
      </c>
      <c r="E306">
        <v>14531.804376800001</v>
      </c>
      <c r="F306">
        <v>353.2</v>
      </c>
      <c r="G306">
        <v>35.663032771662699</v>
      </c>
      <c r="H306">
        <f>(Table2[[#This Row],[1Y Return vs Nifty]]-AVERAGE(Table2[1Y Return vs Nifty]))/_xlfn.STDEV.P(Table2[1Y Return vs Nifty])</f>
        <v>-8.7570645085978477E-2</v>
      </c>
      <c r="I306">
        <v>-1.9101502542630699</v>
      </c>
      <c r="J306">
        <f>(Table2[[#This Row],[1M Return vs Nifty]]-AVERAGE(Table2[1M Return vs Nifty]))/_xlfn.STDEV.P(Table2[1M Return vs Nifty])</f>
        <v>-0.14237058960815263</v>
      </c>
      <c r="K306">
        <v>-24.875325546597001</v>
      </c>
      <c r="L306">
        <f>(Table2[[#This Row],[6M Return vs Nifty]]-AVERAGE(Table2[6M Return vs Nifty]))/_xlfn.STDEV.P(Table2[6M Return vs Nifty])</f>
        <v>-1.0270022964935723</v>
      </c>
      <c r="M306">
        <v>-5.82608821430326</v>
      </c>
      <c r="N306">
        <f>(Table2[[#This Row],[1W Return vs Nifty]]-AVERAGE(Table2[1W Return vs Nifty]))/_xlfn.STDEV.P(Table2[1W Return vs Nifty])</f>
        <v>-1.136088315569638</v>
      </c>
      <c r="O306">
        <v>362.83</v>
      </c>
      <c r="P306">
        <v>350.92895606360202</v>
      </c>
      <c r="Q306">
        <v>320.102682193801</v>
      </c>
      <c r="R306">
        <v>34.433359091395197</v>
      </c>
      <c r="S306" s="2">
        <f>(Table2[[#This Row],[Close Price]]-Table2[[#This Row],[20D EMA]])/Table2[[#This Row],[20D EMA]]</f>
        <v>-2.6541355455723056E-2</v>
      </c>
      <c r="T306" s="2">
        <f>(Table2[[#This Row],[Close Price]]-Table2[[#This Row],[50D EMA]])/Table2[[#This Row],[50D EMA]]</f>
        <v>6.4715205090866632E-3</v>
      </c>
      <c r="U306" s="2">
        <f>(Table2[[#This Row],[Close Price]]-Table2[[#This Row],[200D EMA]])/Table2[[#This Row],[200D EMA]]</f>
        <v>0.10339594026319576</v>
      </c>
      <c r="V306">
        <v>1.51744015380157</v>
      </c>
      <c r="W306">
        <v>348.3</v>
      </c>
      <c r="X306">
        <v>356</v>
      </c>
      <c r="Y306">
        <v>350.35</v>
      </c>
      <c r="Z306">
        <v>374.3</v>
      </c>
      <c r="AA306">
        <v>348</v>
      </c>
      <c r="AB306">
        <v>400</v>
      </c>
      <c r="AC306" s="2">
        <f>(Table2[[#This Row],[Close Price]]/Table2[[#This Row],[Day Low]])-1</f>
        <v>1.4068331897789221E-2</v>
      </c>
      <c r="AD306" s="2">
        <f>(Table2[[#This Row],[Day High]]/Table2[[#This Row],[Close Price]])-1</f>
        <v>7.9275198187995777E-3</v>
      </c>
      <c r="AE306" s="2">
        <f>(Table2[[#This Row],[Close Price]]/Table2[[#This Row],[Current Week Low]])-1</f>
        <v>8.1347224204366686E-3</v>
      </c>
      <c r="AF306" s="2">
        <f>(Table2[[#This Row],[Current Week High]]/Table2[[#This Row],[Close Price]])-1</f>
        <v>5.9739524348811024E-2</v>
      </c>
      <c r="AG306" s="2">
        <f>(Table2[[#This Row],[Close Price]]/Table2[[#This Row],[Current Month Low]])-1</f>
        <v>1.4942528735632177E-2</v>
      </c>
      <c r="AH306" s="2">
        <f>(Table2[[#This Row],[Current Month High]]/Table2[[#This Row],[Close Price]])-1</f>
        <v>0.13250283125707818</v>
      </c>
      <c r="AI306">
        <v>21.729898074745101</v>
      </c>
      <c r="AJ306">
        <v>66.603773584905596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-0.08</v>
      </c>
      <c r="AM306" t="s">
        <v>10190</v>
      </c>
      <c r="AN306">
        <v>-5.17</v>
      </c>
      <c r="AO306" t="s">
        <v>10190</v>
      </c>
      <c r="AP306">
        <v>0.206414369143708</v>
      </c>
      <c r="AQ306">
        <f>(Table2[[#This Row],[Sharpe Ratio]]-AVERAGE(Table2[Sharpe Ratio]))/_xlfn.STDEV.P(Table2[Sharpe Ratio])</f>
        <v>1.7586760190998987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-0.63435582765744281</v>
      </c>
      <c r="AS306">
        <f>_xlfn.RANK.AVG(Table2[[#This Row],[1Y Return vs Nifty Z-Score]],Table2[1Y Return vs Nifty Z-Score])</f>
        <v>313</v>
      </c>
      <c r="AT306">
        <f>_xlfn.RANK.AVG(Table2[[#This Row],[6M Return vs Nifty Z-Score]],Table2[6M Return vs Nifty Z-Score])</f>
        <v>638</v>
      </c>
      <c r="AU306">
        <f>_xlfn.RANK.AVG(Table2[[#This Row],[Sharpe Ratio Z-Score]],Table2[Sharpe Ratio Z-Score])</f>
        <v>28</v>
      </c>
      <c r="AV306">
        <f>(Table2[[#This Row],[Rank 1Y]]+Table2[[#This Row],[Rank 6M]]+Table2[[#This Row],[Rank Sharpe]])/3</f>
        <v>326.33333333333331</v>
      </c>
    </row>
    <row r="307" spans="1:48" x14ac:dyDescent="0.3">
      <c r="A307" t="s">
        <v>924</v>
      </c>
      <c r="B307" t="s">
        <v>925</v>
      </c>
      <c r="C307" t="s">
        <v>10147</v>
      </c>
      <c r="D307" t="s">
        <v>926</v>
      </c>
      <c r="E307">
        <v>15847.0872084</v>
      </c>
      <c r="F307">
        <v>824.25</v>
      </c>
      <c r="G307">
        <v>39.552029366032997</v>
      </c>
      <c r="H307">
        <f>(Table2[[#This Row],[1Y Return vs Nifty]]-AVERAGE(Table2[1Y Return vs Nifty]))/_xlfn.STDEV.P(Table2[1Y Return vs Nifty])</f>
        <v>-3.7736193296524889E-2</v>
      </c>
      <c r="I307">
        <v>38.564186732342399</v>
      </c>
      <c r="J307">
        <f>(Table2[[#This Row],[1M Return vs Nifty]]-AVERAGE(Table2[1M Return vs Nifty]))/_xlfn.STDEV.P(Table2[1M Return vs Nifty])</f>
        <v>3.6539782317630531</v>
      </c>
      <c r="K307">
        <v>36.323806449959903</v>
      </c>
      <c r="L307">
        <f>(Table2[[#This Row],[6M Return vs Nifty]]-AVERAGE(Table2[6M Return vs Nifty]))/_xlfn.STDEV.P(Table2[6M Return vs Nifty])</f>
        <v>0.9559457518713681</v>
      </c>
      <c r="M307">
        <v>5.4302112249003498</v>
      </c>
      <c r="N307">
        <f>(Table2[[#This Row],[1W Return vs Nifty]]-AVERAGE(Table2[1W Return vs Nifty]))/_xlfn.STDEV.P(Table2[1W Return vs Nifty])</f>
        <v>1.7776678170043387</v>
      </c>
      <c r="O307">
        <v>763.98</v>
      </c>
      <c r="P307">
        <v>674.31722020523603</v>
      </c>
      <c r="Q307">
        <v>566.55652931002305</v>
      </c>
      <c r="R307">
        <v>61.965350938937398</v>
      </c>
      <c r="S307" s="2">
        <f>(Table2[[#This Row],[Close Price]]-Table2[[#This Row],[20D EMA]])/Table2[[#This Row],[20D EMA]]</f>
        <v>7.8889499725123671E-2</v>
      </c>
      <c r="T307" s="2">
        <f>(Table2[[#This Row],[Close Price]]-Table2[[#This Row],[50D EMA]])/Table2[[#This Row],[50D EMA]]</f>
        <v>0.22234754697370809</v>
      </c>
      <c r="U307" s="2">
        <f>(Table2[[#This Row],[Close Price]]-Table2[[#This Row],[200D EMA]])/Table2[[#This Row],[200D EMA]]</f>
        <v>0.45484158660002938</v>
      </c>
      <c r="V307">
        <v>1.27288669059506</v>
      </c>
      <c r="W307">
        <v>803.95</v>
      </c>
      <c r="X307">
        <v>826.75</v>
      </c>
      <c r="Y307">
        <v>813.1</v>
      </c>
      <c r="Z307">
        <v>876.7</v>
      </c>
      <c r="AA307">
        <v>675</v>
      </c>
      <c r="AB307">
        <v>876.7</v>
      </c>
      <c r="AC307" s="2">
        <f>(Table2[[#This Row],[Close Price]]/Table2[[#This Row],[Day Low]])-1</f>
        <v>2.5250326512842758E-2</v>
      </c>
      <c r="AD307" s="2">
        <f>(Table2[[#This Row],[Day High]]/Table2[[#This Row],[Close Price]])-1</f>
        <v>3.033060357901185E-3</v>
      </c>
      <c r="AE307" s="2">
        <f>(Table2[[#This Row],[Close Price]]/Table2[[#This Row],[Current Week Low]])-1</f>
        <v>1.3712950436600702E-2</v>
      </c>
      <c r="AF307" s="2">
        <f>(Table2[[#This Row],[Current Week High]]/Table2[[#This Row],[Close Price]])-1</f>
        <v>6.3633606308765689E-2</v>
      </c>
      <c r="AG307" s="2">
        <f>(Table2[[#This Row],[Close Price]]/Table2[[#This Row],[Current Month Low]])-1</f>
        <v>0.22111111111111104</v>
      </c>
      <c r="AH307" s="2">
        <f>(Table2[[#This Row],[Current Month High]]/Table2[[#This Row],[Close Price]])-1</f>
        <v>6.3633606308765689E-2</v>
      </c>
      <c r="AI307">
        <v>6.36336063087656</v>
      </c>
      <c r="AJ307">
        <v>84.664500952167501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0.33</v>
      </c>
      <c r="AM307" t="s">
        <v>10189</v>
      </c>
      <c r="AN307">
        <v>9.7899999999999991</v>
      </c>
      <c r="AO307" t="s">
        <v>10189</v>
      </c>
      <c r="AP307">
        <v>-2.1855380078417998E-2</v>
      </c>
      <c r="AQ307">
        <f>(Table2[[#This Row],[Sharpe Ratio]]-AVERAGE(Table2[Sharpe Ratio]))/_xlfn.STDEV.P(Table2[Sharpe Ratio])</f>
        <v>-0.85657897946157968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5.4932766278806557</v>
      </c>
      <c r="AS307">
        <f>_xlfn.RANK.AVG(Table2[[#This Row],[1Y Return vs Nifty Z-Score]],Table2[1Y Return vs Nifty Z-Score])</f>
        <v>294</v>
      </c>
      <c r="AT307">
        <f>_xlfn.RANK.AVG(Table2[[#This Row],[6M Return vs Nifty Z-Score]],Table2[6M Return vs Nifty Z-Score])</f>
        <v>103</v>
      </c>
      <c r="AU307">
        <f>_xlfn.RANK.AVG(Table2[[#This Row],[Sharpe Ratio Z-Score]],Table2[Sharpe Ratio Z-Score])</f>
        <v>585</v>
      </c>
      <c r="AV307">
        <f>(Table2[[#This Row],[Rank 1Y]]+Table2[[#This Row],[Rank 6M]]+Table2[[#This Row],[Rank Sharpe]])/3</f>
        <v>327.33333333333331</v>
      </c>
    </row>
    <row r="308" spans="1:48" x14ac:dyDescent="0.3">
      <c r="A308" t="s">
        <v>1021</v>
      </c>
      <c r="B308" t="s">
        <v>1022</v>
      </c>
      <c r="C308" t="s">
        <v>10144</v>
      </c>
      <c r="D308" t="s">
        <v>285</v>
      </c>
      <c r="E308">
        <v>12844.8002743</v>
      </c>
      <c r="F308">
        <v>2375.5</v>
      </c>
      <c r="G308">
        <v>39.5586029324758</v>
      </c>
      <c r="H308">
        <f>(Table2[[#This Row],[1Y Return vs Nifty]]-AVERAGE(Table2[1Y Return vs Nifty]))/_xlfn.STDEV.P(Table2[1Y Return vs Nifty])</f>
        <v>-3.7651958180337626E-2</v>
      </c>
      <c r="I308">
        <v>20.175127845413801</v>
      </c>
      <c r="J308">
        <f>(Table2[[#This Row],[1M Return vs Nifty]]-AVERAGE(Table2[1M Return vs Nifty]))/_xlfn.STDEV.P(Table2[1M Return vs Nifty])</f>
        <v>1.9291499274817414</v>
      </c>
      <c r="K308">
        <v>5.2027726854131702</v>
      </c>
      <c r="L308">
        <f>(Table2[[#This Row],[6M Return vs Nifty]]-AVERAGE(Table2[6M Return vs Nifty]))/_xlfn.STDEV.P(Table2[6M Return vs Nifty])</f>
        <v>-5.2424647401276343E-2</v>
      </c>
      <c r="M308">
        <v>-0.24676694020256401</v>
      </c>
      <c r="N308">
        <f>(Table2[[#This Row],[1W Return vs Nifty]]-AVERAGE(Table2[1W Return vs Nifty]))/_xlfn.STDEV.P(Table2[1W Return vs Nifty])</f>
        <v>0.30815023421449378</v>
      </c>
      <c r="O308">
        <v>2348.42</v>
      </c>
      <c r="P308">
        <v>2193.8714083207201</v>
      </c>
      <c r="Q308">
        <v>1948.57783730862</v>
      </c>
      <c r="R308">
        <v>47.922428184150696</v>
      </c>
      <c r="S308" s="2">
        <f>(Table2[[#This Row],[Close Price]]-Table2[[#This Row],[20D EMA]])/Table2[[#This Row],[20D EMA]]</f>
        <v>1.153115711840298E-2</v>
      </c>
      <c r="T308" s="2">
        <f>(Table2[[#This Row],[Close Price]]-Table2[[#This Row],[50D EMA]])/Table2[[#This Row],[50D EMA]]</f>
        <v>8.2789078243335118E-2</v>
      </c>
      <c r="U308" s="2">
        <f>(Table2[[#This Row],[Close Price]]-Table2[[#This Row],[200D EMA]])/Table2[[#This Row],[200D EMA]]</f>
        <v>0.21909423093975339</v>
      </c>
      <c r="V308">
        <v>1.0469183691105</v>
      </c>
      <c r="W308">
        <v>2299.9499999999998</v>
      </c>
      <c r="X308">
        <v>2350</v>
      </c>
      <c r="Y308">
        <v>2279.9499999999998</v>
      </c>
      <c r="Z308">
        <v>2690</v>
      </c>
      <c r="AA308">
        <v>2279.9499999999998</v>
      </c>
      <c r="AB308">
        <v>2690</v>
      </c>
      <c r="AC308" s="2">
        <f>(Table2[[#This Row],[Close Price]]/Table2[[#This Row],[Day Low]])-1</f>
        <v>3.2848540185656194E-2</v>
      </c>
      <c r="AD308" s="2">
        <f>(Table2[[#This Row],[Day High]]/Table2[[#This Row],[Close Price]])-1</f>
        <v>-1.0734582193222431E-2</v>
      </c>
      <c r="AE308" s="2">
        <f>(Table2[[#This Row],[Close Price]]/Table2[[#This Row],[Current Week Low]])-1</f>
        <v>4.1908813789776067E-2</v>
      </c>
      <c r="AF308" s="2">
        <f>(Table2[[#This Row],[Current Week High]]/Table2[[#This Row],[Close Price]])-1</f>
        <v>0.13239318038307735</v>
      </c>
      <c r="AG308" s="2">
        <f>(Table2[[#This Row],[Close Price]]/Table2[[#This Row],[Current Month Low]])-1</f>
        <v>4.1908813789776067E-2</v>
      </c>
      <c r="AH308" s="2">
        <f>(Table2[[#This Row],[Current Month High]]/Table2[[#This Row],[Close Price]])-1</f>
        <v>0.13239318038307735</v>
      </c>
      <c r="AI308">
        <v>15.6745948221427</v>
      </c>
      <c r="AJ308">
        <v>66.678360931799006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-0.02</v>
      </c>
      <c r="AM308" t="s">
        <v>10190</v>
      </c>
      <c r="AN308">
        <v>1.84</v>
      </c>
      <c r="AO308" t="s">
        <v>10189</v>
      </c>
      <c r="AP308">
        <v>4.6982135150730998E-2</v>
      </c>
      <c r="AQ308">
        <f>(Table2[[#This Row],[Sharpe Ratio]]-AVERAGE(Table2[Sharpe Ratio]))/_xlfn.STDEV.P(Table2[Sharpe Ratio])</f>
        <v>-6.7917072200265369E-2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2.079306483914356</v>
      </c>
      <c r="AS308">
        <f>_xlfn.RANK.AVG(Table2[[#This Row],[1Y Return vs Nifty Z-Score]],Table2[1Y Return vs Nifty Z-Score])</f>
        <v>293</v>
      </c>
      <c r="AT308">
        <f>_xlfn.RANK.AVG(Table2[[#This Row],[6M Return vs Nifty Z-Score]],Table2[6M Return vs Nifty Z-Score])</f>
        <v>337</v>
      </c>
      <c r="AU308">
        <f>_xlfn.RANK.AVG(Table2[[#This Row],[Sharpe Ratio Z-Score]],Table2[Sharpe Ratio Z-Score])</f>
        <v>355</v>
      </c>
      <c r="AV308">
        <f>(Table2[[#This Row],[Rank 1Y]]+Table2[[#This Row],[Rank 6M]]+Table2[[#This Row],[Rank Sharpe]])/3</f>
        <v>328.33333333333331</v>
      </c>
    </row>
    <row r="309" spans="1:48" x14ac:dyDescent="0.3">
      <c r="A309" t="s">
        <v>876</v>
      </c>
      <c r="B309" t="s">
        <v>877</v>
      </c>
      <c r="C309" t="s">
        <v>10143</v>
      </c>
      <c r="D309" t="s">
        <v>179</v>
      </c>
      <c r="E309">
        <v>17062.3794828299</v>
      </c>
      <c r="F309">
        <v>1727.35</v>
      </c>
      <c r="G309">
        <v>37.3250653312952</v>
      </c>
      <c r="H309">
        <f>(Table2[[#This Row],[1Y Return vs Nifty]]-AVERAGE(Table2[1Y Return vs Nifty]))/_xlfn.STDEV.P(Table2[1Y Return vs Nifty])</f>
        <v>-6.6272996848022347E-2</v>
      </c>
      <c r="I309">
        <v>13.2182395189924</v>
      </c>
      <c r="J309">
        <f>(Table2[[#This Row],[1M Return vs Nifty]]-AVERAGE(Table2[1M Return vs Nifty]))/_xlfn.STDEV.P(Table2[1M Return vs Nifty])</f>
        <v>1.2766185516827671</v>
      </c>
      <c r="K309">
        <v>17.159155016692999</v>
      </c>
      <c r="L309">
        <f>(Table2[[#This Row],[6M Return vs Nifty]]-AVERAGE(Table2[6M Return vs Nifty]))/_xlfn.STDEV.P(Table2[6M Return vs Nifty])</f>
        <v>0.33498092904791688</v>
      </c>
      <c r="M309">
        <v>0.29971082299219798</v>
      </c>
      <c r="N309">
        <f>(Table2[[#This Row],[1W Return vs Nifty]]-AVERAGE(Table2[1W Return vs Nifty]))/_xlfn.STDEV.P(Table2[1W Return vs Nifty])</f>
        <v>0.4496090628840963</v>
      </c>
      <c r="O309">
        <v>1639.61</v>
      </c>
      <c r="P309">
        <v>1528.6022519284099</v>
      </c>
      <c r="Q309">
        <v>1340.25943892537</v>
      </c>
      <c r="R309">
        <v>66.208304043544302</v>
      </c>
      <c r="S309" s="2">
        <f>(Table2[[#This Row],[Close Price]]-Table2[[#This Row],[20D EMA]])/Table2[[#This Row],[20D EMA]]</f>
        <v>5.3512725587182328E-2</v>
      </c>
      <c r="T309" s="2">
        <f>(Table2[[#This Row],[Close Price]]-Table2[[#This Row],[50D EMA]])/Table2[[#This Row],[50D EMA]]</f>
        <v>0.13001926944753583</v>
      </c>
      <c r="U309" s="2">
        <f>(Table2[[#This Row],[Close Price]]-Table2[[#This Row],[200D EMA]])/Table2[[#This Row],[200D EMA]]</f>
        <v>0.28881763472973715</v>
      </c>
      <c r="V309">
        <v>1.1908617720479699</v>
      </c>
      <c r="W309">
        <v>1694.8</v>
      </c>
      <c r="X309">
        <v>1730.95</v>
      </c>
      <c r="Y309">
        <v>1683.55</v>
      </c>
      <c r="Z309">
        <v>1777.8</v>
      </c>
      <c r="AA309">
        <v>1596.1</v>
      </c>
      <c r="AB309">
        <v>1858.35</v>
      </c>
      <c r="AC309" s="2">
        <f>(Table2[[#This Row],[Close Price]]/Table2[[#This Row],[Day Low]])-1</f>
        <v>1.9205805994807701E-2</v>
      </c>
      <c r="AD309" s="2">
        <f>(Table2[[#This Row],[Day High]]/Table2[[#This Row],[Close Price]])-1</f>
        <v>2.0841172894896509E-3</v>
      </c>
      <c r="AE309" s="2">
        <f>(Table2[[#This Row],[Close Price]]/Table2[[#This Row],[Current Week Low]])-1</f>
        <v>2.6016453327789568E-2</v>
      </c>
      <c r="AF309" s="2">
        <f>(Table2[[#This Row],[Current Week High]]/Table2[[#This Row],[Close Price]])-1</f>
        <v>2.9206588126320598E-2</v>
      </c>
      <c r="AG309" s="2">
        <f>(Table2[[#This Row],[Close Price]]/Table2[[#This Row],[Current Month Low]])-1</f>
        <v>8.2231689743750502E-2</v>
      </c>
      <c r="AH309" s="2">
        <f>(Table2[[#This Row],[Current Month High]]/Table2[[#This Row],[Close Price]])-1</f>
        <v>7.583871247865237E-2</v>
      </c>
      <c r="AI309">
        <v>7.5838712478652299</v>
      </c>
      <c r="AJ309">
        <v>77.976405131111207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0.12</v>
      </c>
      <c r="AM309" t="s">
        <v>10189</v>
      </c>
      <c r="AN309">
        <v>-1.1100000000000001</v>
      </c>
      <c r="AO309" t="s">
        <v>10190</v>
      </c>
      <c r="AP309">
        <v>1.5658682004427001E-2</v>
      </c>
      <c r="AQ309">
        <f>(Table2[[#This Row],[Sharpe Ratio]]-AVERAGE(Table2[Sharpe Ratio]))/_xlfn.STDEV.P(Table2[Sharpe Ratio])</f>
        <v>-0.4267855499211734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1.5681499968455845</v>
      </c>
      <c r="AS309">
        <f>_xlfn.RANK.AVG(Table2[[#This Row],[1Y Return vs Nifty Z-Score]],Table2[1Y Return vs Nifty Z-Score])</f>
        <v>306</v>
      </c>
      <c r="AT309">
        <f>_xlfn.RANK.AVG(Table2[[#This Row],[6M Return vs Nifty Z-Score]],Table2[6M Return vs Nifty Z-Score])</f>
        <v>230</v>
      </c>
      <c r="AU309">
        <f>_xlfn.RANK.AVG(Table2[[#This Row],[Sharpe Ratio Z-Score]],Table2[Sharpe Ratio Z-Score])</f>
        <v>453</v>
      </c>
      <c r="AV309">
        <f>(Table2[[#This Row],[Rank 1Y]]+Table2[[#This Row],[Rank 6M]]+Table2[[#This Row],[Rank Sharpe]])/3</f>
        <v>329.66666666666669</v>
      </c>
    </row>
    <row r="310" spans="1:48" x14ac:dyDescent="0.3">
      <c r="A310" t="s">
        <v>530</v>
      </c>
      <c r="B310" t="s">
        <v>531</v>
      </c>
      <c r="C310" t="s">
        <v>10149</v>
      </c>
      <c r="D310" t="s">
        <v>191</v>
      </c>
      <c r="E310">
        <v>37533.067731839998</v>
      </c>
      <c r="F310">
        <v>2668.3</v>
      </c>
      <c r="G310">
        <v>31.9035274587226</v>
      </c>
      <c r="H310">
        <f>(Table2[[#This Row],[1Y Return vs Nifty]]-AVERAGE(Table2[1Y Return vs Nifty]))/_xlfn.STDEV.P(Table2[1Y Return vs Nifty])</f>
        <v>-0.13574576731188107</v>
      </c>
      <c r="I310">
        <v>-10.3426343555166</v>
      </c>
      <c r="J310">
        <f>(Table2[[#This Row],[1M Return vs Nifty]]-AVERAGE(Table2[1M Return vs Nifty]))/_xlfn.STDEV.P(Table2[1M Return vs Nifty])</f>
        <v>-0.93330759963550647</v>
      </c>
      <c r="K310">
        <v>15.474564478060699</v>
      </c>
      <c r="L310">
        <f>(Table2[[#This Row],[6M Return vs Nifty]]-AVERAGE(Table2[6M Return vs Nifty]))/_xlfn.STDEV.P(Table2[6M Return vs Nifty])</f>
        <v>0.28039754833815617</v>
      </c>
      <c r="M310">
        <v>-5.25223913233999</v>
      </c>
      <c r="N310">
        <f>(Table2[[#This Row],[1W Return vs Nifty]]-AVERAGE(Table2[1W Return vs Nifty]))/_xlfn.STDEV.P(Table2[1W Return vs Nifty])</f>
        <v>-0.98754426778791649</v>
      </c>
      <c r="O310">
        <v>2620.85</v>
      </c>
      <c r="P310">
        <v>2452.5806490211498</v>
      </c>
      <c r="Q310">
        <v>2037.03967538962</v>
      </c>
      <c r="R310">
        <v>56.964305233006897</v>
      </c>
      <c r="S310" s="2">
        <f>(Table2[[#This Row],[Close Price]]-Table2[[#This Row],[20D EMA]])/Table2[[#This Row],[20D EMA]]</f>
        <v>1.8104813323921734E-2</v>
      </c>
      <c r="T310" s="2">
        <f>(Table2[[#This Row],[Close Price]]-Table2[[#This Row],[50D EMA]])/Table2[[#This Row],[50D EMA]]</f>
        <v>8.795606826015942E-2</v>
      </c>
      <c r="U310" s="2">
        <f>(Table2[[#This Row],[Close Price]]-Table2[[#This Row],[200D EMA]])/Table2[[#This Row],[200D EMA]]</f>
        <v>0.30989103071330232</v>
      </c>
      <c r="V310">
        <v>0.69782518706732899</v>
      </c>
      <c r="W310">
        <v>2621</v>
      </c>
      <c r="X310">
        <v>2693.25</v>
      </c>
      <c r="Y310">
        <v>2545</v>
      </c>
      <c r="Z310">
        <v>2758</v>
      </c>
      <c r="AA310">
        <v>2545</v>
      </c>
      <c r="AB310">
        <v>2818.3</v>
      </c>
      <c r="AC310" s="2">
        <f>(Table2[[#This Row],[Close Price]]/Table2[[#This Row],[Day Low]])-1</f>
        <v>1.804654711942022E-2</v>
      </c>
      <c r="AD310" s="2">
        <f>(Table2[[#This Row],[Day High]]/Table2[[#This Row],[Close Price]])-1</f>
        <v>9.3505228047821021E-3</v>
      </c>
      <c r="AE310" s="2">
        <f>(Table2[[#This Row],[Close Price]]/Table2[[#This Row],[Current Week Low]])-1</f>
        <v>4.8447937131630647E-2</v>
      </c>
      <c r="AF310" s="2">
        <f>(Table2[[#This Row],[Current Week High]]/Table2[[#This Row],[Close Price]])-1</f>
        <v>3.3616909642843584E-2</v>
      </c>
      <c r="AG310" s="2">
        <f>(Table2[[#This Row],[Close Price]]/Table2[[#This Row],[Current Month Low]])-1</f>
        <v>4.8447937131630647E-2</v>
      </c>
      <c r="AH310" s="2">
        <f>(Table2[[#This Row],[Current Month High]]/Table2[[#This Row],[Close Price]])-1</f>
        <v>5.6215567964621682E-2</v>
      </c>
      <c r="AI310">
        <v>14.7284788067308</v>
      </c>
      <c r="AJ310">
        <v>73.260608421804505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0.17</v>
      </c>
      <c r="AM310" t="s">
        <v>10189</v>
      </c>
      <c r="AN310">
        <v>-1.36</v>
      </c>
      <c r="AO310" t="s">
        <v>10190</v>
      </c>
      <c r="AP310">
        <v>2.6654171472441E-2</v>
      </c>
      <c r="AQ310">
        <f>(Table2[[#This Row],[Sharpe Ratio]]-AVERAGE(Table2[Sharpe Ratio]))/_xlfn.STDEV.P(Table2[Sharpe Ratio])</f>
        <v>-0.30081174528501181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-2.0770118316821593</v>
      </c>
      <c r="AS310">
        <f>_xlfn.RANK.AVG(Table2[[#This Row],[1Y Return vs Nifty Z-Score]],Table2[1Y Return vs Nifty Z-Score])</f>
        <v>332</v>
      </c>
      <c r="AT310">
        <f>_xlfn.RANK.AVG(Table2[[#This Row],[6M Return vs Nifty Z-Score]],Table2[6M Return vs Nifty Z-Score])</f>
        <v>242</v>
      </c>
      <c r="AU310">
        <f>_xlfn.RANK.AVG(Table2[[#This Row],[Sharpe Ratio Z-Score]],Table2[Sharpe Ratio Z-Score])</f>
        <v>417</v>
      </c>
      <c r="AV310">
        <f>(Table2[[#This Row],[Rank 1Y]]+Table2[[#This Row],[Rank 6M]]+Table2[[#This Row],[Rank Sharpe]])/3</f>
        <v>330.33333333333331</v>
      </c>
    </row>
    <row r="311" spans="1:48" x14ac:dyDescent="0.3">
      <c r="A311" t="s">
        <v>953</v>
      </c>
      <c r="B311" t="s">
        <v>954</v>
      </c>
      <c r="C311" t="s">
        <v>10157</v>
      </c>
      <c r="D311" t="s">
        <v>348</v>
      </c>
      <c r="E311">
        <v>14941.968823314999</v>
      </c>
      <c r="F311">
        <v>4428.6499999999996</v>
      </c>
      <c r="G311">
        <v>81.852381719951396</v>
      </c>
      <c r="H311">
        <f>(Table2[[#This Row],[1Y Return vs Nifty]]-AVERAGE(Table2[1Y Return vs Nifty]))/_xlfn.STDEV.P(Table2[1Y Return vs Nifty])</f>
        <v>0.50430976095033753</v>
      </c>
      <c r="I311">
        <v>7.6342130565604602</v>
      </c>
      <c r="J311">
        <f>(Table2[[#This Row],[1M Return vs Nifty]]-AVERAGE(Table2[1M Return vs Nifty]))/_xlfn.STDEV.P(Table2[1M Return vs Nifty])</f>
        <v>0.75285673475233383</v>
      </c>
      <c r="K311">
        <v>0.21693415921207801</v>
      </c>
      <c r="L311">
        <f>(Table2[[#This Row],[6M Return vs Nifty]]-AVERAGE(Table2[6M Return vs Nifty]))/_xlfn.STDEV.P(Table2[6M Return vs Nifty])</f>
        <v>-0.21397365067062687</v>
      </c>
      <c r="M311">
        <v>-1.4381040332933399</v>
      </c>
      <c r="N311">
        <f>(Table2[[#This Row],[1W Return vs Nifty]]-AVERAGE(Table2[1W Return vs Nifty]))/_xlfn.STDEV.P(Table2[1W Return vs Nifty])</f>
        <v>-2.3404249249625442E-4</v>
      </c>
      <c r="O311">
        <v>4400.6000000000004</v>
      </c>
      <c r="P311">
        <v>4149.19832569954</v>
      </c>
      <c r="Q311">
        <v>3616.3849724677302</v>
      </c>
      <c r="R311">
        <v>45.3848180960115</v>
      </c>
      <c r="S311" s="2">
        <f>(Table2[[#This Row],[Close Price]]-Table2[[#This Row],[20D EMA]])/Table2[[#This Row],[20D EMA]]</f>
        <v>6.3741308003452419E-3</v>
      </c>
      <c r="T311" s="2">
        <f>(Table2[[#This Row],[Close Price]]-Table2[[#This Row],[50D EMA]])/Table2[[#This Row],[50D EMA]]</f>
        <v>6.7350763295544597E-2</v>
      </c>
      <c r="U311" s="2">
        <f>(Table2[[#This Row],[Close Price]]-Table2[[#This Row],[200D EMA]])/Table2[[#This Row],[200D EMA]]</f>
        <v>0.22460690267109482</v>
      </c>
      <c r="V311">
        <v>0.84687469277364102</v>
      </c>
      <c r="W311">
        <v>4270.1000000000004</v>
      </c>
      <c r="X311">
        <v>4444.6499999999996</v>
      </c>
      <c r="Y311">
        <v>4307.3</v>
      </c>
      <c r="Z311">
        <v>4743.5</v>
      </c>
      <c r="AA311">
        <v>4307.3</v>
      </c>
      <c r="AB311">
        <v>4888</v>
      </c>
      <c r="AC311" s="2">
        <f>(Table2[[#This Row],[Close Price]]/Table2[[#This Row],[Day Low]])-1</f>
        <v>3.7130277979438242E-2</v>
      </c>
      <c r="AD311" s="2">
        <f>(Table2[[#This Row],[Day High]]/Table2[[#This Row],[Close Price]])-1</f>
        <v>3.6128391270477955E-3</v>
      </c>
      <c r="AE311" s="2">
        <f>(Table2[[#This Row],[Close Price]]/Table2[[#This Row],[Current Week Low]])-1</f>
        <v>2.8173101478884632E-2</v>
      </c>
      <c r="AF311" s="2">
        <f>(Table2[[#This Row],[Current Week High]]/Table2[[#This Row],[Close Price]])-1</f>
        <v>7.1093899946936601E-2</v>
      </c>
      <c r="AG311" s="2">
        <f>(Table2[[#This Row],[Close Price]]/Table2[[#This Row],[Current Month Low]])-1</f>
        <v>2.8173101478884632E-2</v>
      </c>
      <c r="AH311" s="2">
        <f>(Table2[[#This Row],[Current Month High]]/Table2[[#This Row],[Close Price]])-1</f>
        <v>0.10372235331308644</v>
      </c>
      <c r="AI311">
        <v>10.3722353313086</v>
      </c>
      <c r="AJ311">
        <v>103.991248272685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7.0000000000000007E-2</v>
      </c>
      <c r="AM311" t="s">
        <v>10189</v>
      </c>
      <c r="AN311">
        <v>-1.33</v>
      </c>
      <c r="AO311" t="s">
        <v>10190</v>
      </c>
      <c r="AP311">
        <v>1.7586684896505E-2</v>
      </c>
      <c r="AQ311">
        <f>(Table2[[#This Row],[Sharpe Ratio]]-AVERAGE(Table2[Sharpe Ratio]))/_xlfn.STDEV.P(Table2[Sharpe Ratio])</f>
        <v>-0.40469668699505057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0.63826211554449763</v>
      </c>
      <c r="AS311">
        <f>_xlfn.RANK.AVG(Table2[[#This Row],[1Y Return vs Nifty Z-Score]],Table2[1Y Return vs Nifty Z-Score])</f>
        <v>152</v>
      </c>
      <c r="AT311">
        <f>_xlfn.RANK.AVG(Table2[[#This Row],[6M Return vs Nifty Z-Score]],Table2[6M Return vs Nifty Z-Score])</f>
        <v>399</v>
      </c>
      <c r="AU311">
        <f>_xlfn.RANK.AVG(Table2[[#This Row],[Sharpe Ratio Z-Score]],Table2[Sharpe Ratio Z-Score])</f>
        <v>440</v>
      </c>
      <c r="AV311">
        <f>(Table2[[#This Row],[Rank 1Y]]+Table2[[#This Row],[Rank 6M]]+Table2[[#This Row],[Rank Sharpe]])/3</f>
        <v>330.33333333333331</v>
      </c>
    </row>
    <row r="312" spans="1:48" x14ac:dyDescent="0.3">
      <c r="A312" t="s">
        <v>1250</v>
      </c>
      <c r="B312" t="s">
        <v>1251</v>
      </c>
      <c r="C312" t="s">
        <v>10147</v>
      </c>
      <c r="D312" t="s">
        <v>977</v>
      </c>
      <c r="E312">
        <v>8926.6591350399995</v>
      </c>
      <c r="F312">
        <v>407.8</v>
      </c>
      <c r="G312">
        <v>18.954356934453401</v>
      </c>
      <c r="H312">
        <f>(Table2[[#This Row],[1Y Return vs Nifty]]-AVERAGE(Table2[1Y Return vs Nifty]))/_xlfn.STDEV.P(Table2[1Y Return vs Nifty])</f>
        <v>-0.30167926674956713</v>
      </c>
      <c r="I312">
        <v>1.1391359325716499</v>
      </c>
      <c r="J312">
        <f>(Table2[[#This Row],[1M Return vs Nifty]]-AVERAGE(Table2[1M Return vs Nifty]))/_xlfn.STDEV.P(Table2[1M Return vs Nifty])</f>
        <v>0.14364160684226696</v>
      </c>
      <c r="K312">
        <v>6.3029733179458196</v>
      </c>
      <c r="L312">
        <f>(Table2[[#This Row],[6M Return vs Nifty]]-AVERAGE(Table2[6M Return vs Nifty]))/_xlfn.STDEV.P(Table2[6M Return vs Nifty])</f>
        <v>-1.6776417991531928E-2</v>
      </c>
      <c r="M312">
        <v>2.5298227500828001</v>
      </c>
      <c r="N312">
        <f>(Table2[[#This Row],[1W Return vs Nifty]]-AVERAGE(Table2[1W Return vs Nifty]))/_xlfn.STDEV.P(Table2[1W Return vs Nifty])</f>
        <v>1.0268860213537041</v>
      </c>
      <c r="O312">
        <v>400.65</v>
      </c>
      <c r="P312">
        <v>379.42183963626098</v>
      </c>
      <c r="Q312">
        <v>349.39299465871102</v>
      </c>
      <c r="R312">
        <v>52.034156070728997</v>
      </c>
      <c r="S312" s="2">
        <f>(Table2[[#This Row],[Close Price]]-Table2[[#This Row],[20D EMA]])/Table2[[#This Row],[20D EMA]]</f>
        <v>1.7846000249594495E-2</v>
      </c>
      <c r="T312" s="2">
        <f>(Table2[[#This Row],[Close Price]]-Table2[[#This Row],[50D EMA]])/Table2[[#This Row],[50D EMA]]</f>
        <v>7.4793165282589474E-2</v>
      </c>
      <c r="U312" s="2">
        <f>(Table2[[#This Row],[Close Price]]-Table2[[#This Row],[200D EMA]])/Table2[[#This Row],[200D EMA]]</f>
        <v>0.16716707614112664</v>
      </c>
      <c r="V312">
        <v>1.1046676288736701</v>
      </c>
      <c r="W312">
        <v>400.65</v>
      </c>
      <c r="X312">
        <v>407.7</v>
      </c>
      <c r="Y312">
        <v>405</v>
      </c>
      <c r="Z312">
        <v>434.85</v>
      </c>
      <c r="AA312">
        <v>388</v>
      </c>
      <c r="AB312">
        <v>434.85</v>
      </c>
      <c r="AC312" s="2">
        <f>(Table2[[#This Row],[Close Price]]/Table2[[#This Row],[Day Low]])-1</f>
        <v>1.7846000249594596E-2</v>
      </c>
      <c r="AD312" s="2">
        <f>(Table2[[#This Row],[Day High]]/Table2[[#This Row],[Close Price]])-1</f>
        <v>-2.4521824423739957E-4</v>
      </c>
      <c r="AE312" s="2">
        <f>(Table2[[#This Row],[Close Price]]/Table2[[#This Row],[Current Week Low]])-1</f>
        <v>6.9135802469135754E-3</v>
      </c>
      <c r="AF312" s="2">
        <f>(Table2[[#This Row],[Current Week High]]/Table2[[#This Row],[Close Price]])-1</f>
        <v>6.6331535066209035E-2</v>
      </c>
      <c r="AG312" s="2">
        <f>(Table2[[#This Row],[Close Price]]/Table2[[#This Row],[Current Month Low]])-1</f>
        <v>5.1030927835051587E-2</v>
      </c>
      <c r="AH312" s="2">
        <f>(Table2[[#This Row],[Current Month High]]/Table2[[#This Row],[Close Price]])-1</f>
        <v>6.6331535066209035E-2</v>
      </c>
      <c r="AI312">
        <v>6.6331535066209</v>
      </c>
      <c r="AJ312">
        <v>52.448598130841098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-0.02</v>
      </c>
      <c r="AM312" t="s">
        <v>10190</v>
      </c>
      <c r="AN312">
        <v>2.75</v>
      </c>
      <c r="AO312" t="s">
        <v>10189</v>
      </c>
      <c r="AP312">
        <v>7.0693327613195994E-2</v>
      </c>
      <c r="AQ312">
        <f>(Table2[[#This Row],[Sharpe Ratio]]-AVERAGE(Table2[Sharpe Ratio]))/_xlfn.STDEV.P(Table2[Sharpe Ratio])</f>
        <v>0.20373878592648534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1.0558107293813572</v>
      </c>
      <c r="AS312">
        <f>_xlfn.RANK.AVG(Table2[[#This Row],[1Y Return vs Nifty Z-Score]],Table2[1Y Return vs Nifty Z-Score])</f>
        <v>395</v>
      </c>
      <c r="AT312">
        <f>_xlfn.RANK.AVG(Table2[[#This Row],[6M Return vs Nifty Z-Score]],Table2[6M Return vs Nifty Z-Score])</f>
        <v>324</v>
      </c>
      <c r="AU312">
        <f>_xlfn.RANK.AVG(Table2[[#This Row],[Sharpe Ratio Z-Score]],Table2[Sharpe Ratio Z-Score])</f>
        <v>275</v>
      </c>
      <c r="AV312">
        <f>(Table2[[#This Row],[Rank 1Y]]+Table2[[#This Row],[Rank 6M]]+Table2[[#This Row],[Rank Sharpe]])/3</f>
        <v>331.33333333333331</v>
      </c>
    </row>
    <row r="313" spans="1:48" x14ac:dyDescent="0.3">
      <c r="A313" t="s">
        <v>1227</v>
      </c>
      <c r="B313" t="s">
        <v>1228</v>
      </c>
      <c r="C313" t="s">
        <v>10154</v>
      </c>
      <c r="D313" t="s">
        <v>160</v>
      </c>
      <c r="E313">
        <v>9212.4444999999996</v>
      </c>
      <c r="F313">
        <v>491.75</v>
      </c>
      <c r="G313">
        <v>34.262035238359502</v>
      </c>
      <c r="H313">
        <f>(Table2[[#This Row],[1Y Return vs Nifty]]-AVERAGE(Table2[1Y Return vs Nifty]))/_xlfn.STDEV.P(Table2[1Y Return vs Nifty])</f>
        <v>-0.10552333348164586</v>
      </c>
      <c r="I313">
        <v>2.58420613440608</v>
      </c>
      <c r="J313">
        <f>(Table2[[#This Row],[1M Return vs Nifty]]-AVERAGE(Table2[1M Return vs Nifty]))/_xlfn.STDEV.P(Table2[1M Return vs Nifty])</f>
        <v>0.27918405091857923</v>
      </c>
      <c r="K313">
        <v>-2.9755567766421098</v>
      </c>
      <c r="L313">
        <f>(Table2[[#This Row],[6M Return vs Nifty]]-AVERAGE(Table2[6M Return vs Nifty]))/_xlfn.STDEV.P(Table2[6M Return vs Nifty])</f>
        <v>-0.31741537384786056</v>
      </c>
      <c r="M313">
        <v>-4.28364822024293</v>
      </c>
      <c r="N313">
        <f>(Table2[[#This Row],[1W Return vs Nifty]]-AVERAGE(Table2[1W Return vs Nifty]))/_xlfn.STDEV.P(Table2[1W Return vs Nifty])</f>
        <v>-0.73681908716160005</v>
      </c>
      <c r="O313">
        <v>488.79</v>
      </c>
      <c r="P313">
        <v>465.096808240352</v>
      </c>
      <c r="Q313">
        <v>416.96489723309497</v>
      </c>
      <c r="R313">
        <v>46.630844534094201</v>
      </c>
      <c r="S313" s="2">
        <f>(Table2[[#This Row],[Close Price]]-Table2[[#This Row],[20D EMA]])/Table2[[#This Row],[20D EMA]]</f>
        <v>6.0557703717342409E-3</v>
      </c>
      <c r="T313" s="2">
        <f>(Table2[[#This Row],[Close Price]]-Table2[[#This Row],[50D EMA]])/Table2[[#This Row],[50D EMA]]</f>
        <v>5.7306761275115442E-2</v>
      </c>
      <c r="U313" s="2">
        <f>(Table2[[#This Row],[Close Price]]-Table2[[#This Row],[200D EMA]])/Table2[[#This Row],[200D EMA]]</f>
        <v>0.17935587207260298</v>
      </c>
      <c r="V313">
        <v>2.0326770291601499</v>
      </c>
      <c r="W313">
        <v>479.75</v>
      </c>
      <c r="X313">
        <v>491.95</v>
      </c>
      <c r="Y313">
        <v>485.55</v>
      </c>
      <c r="Z313">
        <v>527</v>
      </c>
      <c r="AA313">
        <v>458.05</v>
      </c>
      <c r="AB313">
        <v>541</v>
      </c>
      <c r="AC313" s="2">
        <f>(Table2[[#This Row],[Close Price]]/Table2[[#This Row],[Day Low]])-1</f>
        <v>2.5013027618551398E-2</v>
      </c>
      <c r="AD313" s="2">
        <f>(Table2[[#This Row],[Day High]]/Table2[[#This Row],[Close Price]])-1</f>
        <v>4.0671072699538513E-4</v>
      </c>
      <c r="AE313" s="2">
        <f>(Table2[[#This Row],[Close Price]]/Table2[[#This Row],[Current Week Low]])-1</f>
        <v>1.2769024817217645E-2</v>
      </c>
      <c r="AF313" s="2">
        <f>(Table2[[#This Row],[Current Week High]]/Table2[[#This Row],[Close Price]])-1</f>
        <v>7.1682765632943513E-2</v>
      </c>
      <c r="AG313" s="2">
        <f>(Table2[[#This Row],[Close Price]]/Table2[[#This Row],[Current Month Low]])-1</f>
        <v>7.3572754066149937E-2</v>
      </c>
      <c r="AH313" s="2">
        <f>(Table2[[#This Row],[Current Month High]]/Table2[[#This Row],[Close Price]])-1</f>
        <v>0.10015251652262336</v>
      </c>
      <c r="AI313">
        <v>11.3370615149974</v>
      </c>
      <c r="AJ313">
        <v>61.759868421052602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0.09</v>
      </c>
      <c r="AM313" t="s">
        <v>10189</v>
      </c>
      <c r="AN313">
        <v>6.81</v>
      </c>
      <c r="AO313" t="s">
        <v>10189</v>
      </c>
      <c r="AP313">
        <v>8.3088824162960997E-2</v>
      </c>
      <c r="AQ313">
        <f>(Table2[[#This Row],[Sharpe Ratio]]-AVERAGE(Table2[Sharpe Ratio]))/_xlfn.STDEV.P(Table2[Sharpe Ratio])</f>
        <v>0.34575227839271483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-0.53482146517981244</v>
      </c>
      <c r="AS313">
        <f>_xlfn.RANK.AVG(Table2[[#This Row],[1Y Return vs Nifty Z-Score]],Table2[1Y Return vs Nifty Z-Score])</f>
        <v>321</v>
      </c>
      <c r="AT313">
        <f>_xlfn.RANK.AVG(Table2[[#This Row],[6M Return vs Nifty Z-Score]],Table2[6M Return vs Nifty Z-Score])</f>
        <v>435</v>
      </c>
      <c r="AU313">
        <f>_xlfn.RANK.AVG(Table2[[#This Row],[Sharpe Ratio Z-Score]],Table2[Sharpe Ratio Z-Score])</f>
        <v>241</v>
      </c>
      <c r="AV313">
        <f>(Table2[[#This Row],[Rank 1Y]]+Table2[[#This Row],[Rank 6M]]+Table2[[#This Row],[Rank Sharpe]])/3</f>
        <v>332.33333333333331</v>
      </c>
    </row>
    <row r="314" spans="1:48" x14ac:dyDescent="0.3">
      <c r="A314" t="s">
        <v>1674</v>
      </c>
      <c r="B314" t="s">
        <v>1675</v>
      </c>
      <c r="C314" t="s">
        <v>10147</v>
      </c>
      <c r="D314" t="s">
        <v>288</v>
      </c>
      <c r="E314">
        <v>4796.02571825</v>
      </c>
      <c r="F314">
        <v>248.75</v>
      </c>
      <c r="G314">
        <v>21.5236134658625</v>
      </c>
      <c r="H314">
        <f>(Table2[[#This Row],[1Y Return vs Nifty]]-AVERAGE(Table2[1Y Return vs Nifty]))/_xlfn.STDEV.P(Table2[1Y Return vs Nifty])</f>
        <v>-0.26875625238267564</v>
      </c>
      <c r="I314">
        <v>-19.0507137328492</v>
      </c>
      <c r="J314">
        <f>(Table2[[#This Row],[1M Return vs Nifty]]-AVERAGE(Table2[1M Return vs Nifty]))/_xlfn.STDEV.P(Table2[1M Return vs Nifty])</f>
        <v>-1.7500944661253517</v>
      </c>
      <c r="K314">
        <v>-13.5462529538843</v>
      </c>
      <c r="L314">
        <f>(Table2[[#This Row],[6M Return vs Nifty]]-AVERAGE(Table2[6M Return vs Nifty]))/_xlfn.STDEV.P(Table2[6M Return vs Nifty])</f>
        <v>-0.65992254136292305</v>
      </c>
      <c r="M314">
        <v>-3.7681875554964299</v>
      </c>
      <c r="N314">
        <f>(Table2[[#This Row],[1W Return vs Nifty]]-AVERAGE(Table2[1W Return vs Nifty]))/_xlfn.STDEV.P(Table2[1W Return vs Nifty])</f>
        <v>-0.60338920808652485</v>
      </c>
      <c r="O314">
        <v>243.8</v>
      </c>
      <c r="P314">
        <v>242.846751944061</v>
      </c>
      <c r="Q314">
        <v>224.70653425419999</v>
      </c>
      <c r="R314">
        <v>61.1822250540936</v>
      </c>
      <c r="S314" s="2">
        <f>(Table2[[#This Row],[Close Price]]-Table2[[#This Row],[20D EMA]])/Table2[[#This Row],[20D EMA]]</f>
        <v>2.03035274815422E-2</v>
      </c>
      <c r="T314" s="2">
        <f>(Table2[[#This Row],[Close Price]]-Table2[[#This Row],[50D EMA]])/Table2[[#This Row],[50D EMA]]</f>
        <v>2.4308532062635113E-2</v>
      </c>
      <c r="U314" s="2">
        <f>(Table2[[#This Row],[Close Price]]-Table2[[#This Row],[200D EMA]])/Table2[[#This Row],[200D EMA]]</f>
        <v>0.10699940625046871</v>
      </c>
      <c r="V314">
        <v>1.0338677085853301</v>
      </c>
      <c r="W314">
        <v>245</v>
      </c>
      <c r="X314">
        <v>251.8</v>
      </c>
      <c r="Y314">
        <v>229</v>
      </c>
      <c r="Z314">
        <v>255</v>
      </c>
      <c r="AA314">
        <v>229</v>
      </c>
      <c r="AB314">
        <v>255</v>
      </c>
      <c r="AC314" s="2">
        <f>(Table2[[#This Row],[Close Price]]/Table2[[#This Row],[Day Low]])-1</f>
        <v>1.5306122448979664E-2</v>
      </c>
      <c r="AD314" s="2">
        <f>(Table2[[#This Row],[Day High]]/Table2[[#This Row],[Close Price]])-1</f>
        <v>1.226130653266333E-2</v>
      </c>
      <c r="AE314" s="2">
        <f>(Table2[[#This Row],[Close Price]]/Table2[[#This Row],[Current Week Low]])-1</f>
        <v>8.6244541484716164E-2</v>
      </c>
      <c r="AF314" s="2">
        <f>(Table2[[#This Row],[Current Week High]]/Table2[[#This Row],[Close Price]])-1</f>
        <v>2.5125628140703515E-2</v>
      </c>
      <c r="AG314" s="2">
        <f>(Table2[[#This Row],[Close Price]]/Table2[[#This Row],[Current Month Low]])-1</f>
        <v>8.6244541484716164E-2</v>
      </c>
      <c r="AH314" s="2">
        <f>(Table2[[#This Row],[Current Month High]]/Table2[[#This Row],[Close Price]])-1</f>
        <v>2.5125628140703515E-2</v>
      </c>
      <c r="AI314">
        <v>17.145728643216</v>
      </c>
      <c r="AJ314">
        <v>52.373660030627804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-0.03</v>
      </c>
      <c r="AM314" t="s">
        <v>10190</v>
      </c>
      <c r="AN314">
        <v>0.85</v>
      </c>
      <c r="AO314" t="s">
        <v>10189</v>
      </c>
      <c r="AP314">
        <v>0.16956214762789501</v>
      </c>
      <c r="AQ314">
        <f>(Table2[[#This Row],[Sharpe Ratio]]-AVERAGE(Table2[Sharpe Ratio]))/_xlfn.STDEV.P(Table2[Sharpe Ratio])</f>
        <v>1.3364652055525423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-1.9456972624049329</v>
      </c>
      <c r="AS314">
        <f>_xlfn.RANK.AVG(Table2[[#This Row],[1Y Return vs Nifty Z-Score]],Table2[1Y Return vs Nifty Z-Score])</f>
        <v>379</v>
      </c>
      <c r="AT314">
        <f>_xlfn.RANK.AVG(Table2[[#This Row],[6M Return vs Nifty Z-Score]],Table2[6M Return vs Nifty Z-Score])</f>
        <v>549</v>
      </c>
      <c r="AU314">
        <f>_xlfn.RANK.AVG(Table2[[#This Row],[Sharpe Ratio Z-Score]],Table2[Sharpe Ratio Z-Score])</f>
        <v>70</v>
      </c>
      <c r="AV314">
        <f>(Table2[[#This Row],[Rank 1Y]]+Table2[[#This Row],[Rank 6M]]+Table2[[#This Row],[Rank Sharpe]])/3</f>
        <v>332.66666666666669</v>
      </c>
    </row>
    <row r="315" spans="1:48" x14ac:dyDescent="0.3">
      <c r="A315" t="s">
        <v>1134</v>
      </c>
      <c r="B315" t="s">
        <v>1135</v>
      </c>
      <c r="C315" t="s">
        <v>10155</v>
      </c>
      <c r="D315" t="s">
        <v>145</v>
      </c>
      <c r="E315">
        <v>10562.85342722</v>
      </c>
      <c r="F315">
        <v>1242.0999999999999</v>
      </c>
      <c r="G315">
        <v>30.709448063064801</v>
      </c>
      <c r="H315">
        <f>(Table2[[#This Row],[1Y Return vs Nifty]]-AVERAGE(Table2[1Y Return vs Nifty]))/_xlfn.STDEV.P(Table2[1Y Return vs Nifty])</f>
        <v>-0.15104696149699032</v>
      </c>
      <c r="I315">
        <v>-5.8715589862850104</v>
      </c>
      <c r="J315">
        <f>(Table2[[#This Row],[1M Return vs Nifty]]-AVERAGE(Table2[1M Return vs Nifty]))/_xlfn.STDEV.P(Table2[1M Return vs Nifty])</f>
        <v>-0.5139366359094929</v>
      </c>
      <c r="K315">
        <v>30.737230629795501</v>
      </c>
      <c r="L315">
        <f>(Table2[[#This Row],[6M Return vs Nifty]]-AVERAGE(Table2[6M Return vs Nifty]))/_xlfn.STDEV.P(Table2[6M Return vs Nifty])</f>
        <v>0.77493191624603586</v>
      </c>
      <c r="M315">
        <v>3.4131676513202298</v>
      </c>
      <c r="N315">
        <f>(Table2[[#This Row],[1W Return vs Nifty]]-AVERAGE(Table2[1W Return vs Nifty]))/_xlfn.STDEV.P(Table2[1W Return vs Nifty])</f>
        <v>1.2555447947863179</v>
      </c>
      <c r="O315">
        <v>1037.1400000000001</v>
      </c>
      <c r="P315">
        <v>1007.19015721741</v>
      </c>
      <c r="Q315">
        <v>897.30838768963702</v>
      </c>
      <c r="R315">
        <v>83.894962607818897</v>
      </c>
      <c r="S315" s="2">
        <f>(Table2[[#This Row],[Close Price]]-Table2[[#This Row],[20D EMA]])/Table2[[#This Row],[20D EMA]]</f>
        <v>0.1976203791195015</v>
      </c>
      <c r="T315" s="2">
        <f>(Table2[[#This Row],[Close Price]]-Table2[[#This Row],[50D EMA]])/Table2[[#This Row],[50D EMA]]</f>
        <v>0.23323286183771025</v>
      </c>
      <c r="U315" s="2">
        <f>(Table2[[#This Row],[Close Price]]-Table2[[#This Row],[200D EMA]])/Table2[[#This Row],[200D EMA]]</f>
        <v>0.38425096325926705</v>
      </c>
      <c r="V315">
        <v>1.61548102394329</v>
      </c>
      <c r="W315">
        <v>1201.5999999999999</v>
      </c>
      <c r="X315">
        <v>1304.5999999999999</v>
      </c>
      <c r="Y315">
        <v>997</v>
      </c>
      <c r="Z315">
        <v>1242.0999999999999</v>
      </c>
      <c r="AA315">
        <v>959</v>
      </c>
      <c r="AB315">
        <v>1242.0999999999999</v>
      </c>
      <c r="AC315" s="2">
        <f>(Table2[[#This Row],[Close Price]]/Table2[[#This Row],[Day Low]])-1</f>
        <v>3.3705059920106528E-2</v>
      </c>
      <c r="AD315" s="2">
        <f>(Table2[[#This Row],[Day High]]/Table2[[#This Row],[Close Price]])-1</f>
        <v>5.031800982207546E-2</v>
      </c>
      <c r="AE315" s="2">
        <f>(Table2[[#This Row],[Close Price]]/Table2[[#This Row],[Current Week Low]])-1</f>
        <v>0.24583751253761266</v>
      </c>
      <c r="AF315" s="2">
        <f>(Table2[[#This Row],[Current Week High]]/Table2[[#This Row],[Close Price]])-1</f>
        <v>0</v>
      </c>
      <c r="AG315" s="2">
        <f>(Table2[[#This Row],[Close Price]]/Table2[[#This Row],[Current Month Low]])-1</f>
        <v>0.29520333680917621</v>
      </c>
      <c r="AH315" s="2">
        <f>(Table2[[#This Row],[Current Month High]]/Table2[[#This Row],[Close Price]])-1</f>
        <v>0</v>
      </c>
      <c r="AI315">
        <v>0</v>
      </c>
      <c r="AJ315">
        <v>79.222278334896401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-0.04</v>
      </c>
      <c r="AM315" t="s">
        <v>10190</v>
      </c>
      <c r="AN315">
        <v>18.03</v>
      </c>
      <c r="AO315" t="s">
        <v>10189</v>
      </c>
      <c r="AP315">
        <v>-4.3267533680999997E-5</v>
      </c>
      <c r="AQ315">
        <f>(Table2[[#This Row],[Sharpe Ratio]]-AVERAGE(Table2[Sharpe Ratio]))/_xlfn.STDEV.P(Table2[Sharpe Ratio])</f>
        <v>-0.60668061773735471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0.75881249588851596</v>
      </c>
      <c r="AS315">
        <f>_xlfn.RANK.AVG(Table2[[#This Row],[1Y Return vs Nifty Z-Score]],Table2[1Y Return vs Nifty Z-Score])</f>
        <v>337</v>
      </c>
      <c r="AT315">
        <f>_xlfn.RANK.AVG(Table2[[#This Row],[6M Return vs Nifty Z-Score]],Table2[6M Return vs Nifty Z-Score])</f>
        <v>125</v>
      </c>
      <c r="AU315">
        <f>_xlfn.RANK.AVG(Table2[[#This Row],[Sharpe Ratio Z-Score]],Table2[Sharpe Ratio Z-Score])</f>
        <v>541</v>
      </c>
      <c r="AV315">
        <f>(Table2[[#This Row],[Rank 1Y]]+Table2[[#This Row],[Rank 6M]]+Table2[[#This Row],[Rank Sharpe]])/3</f>
        <v>334.33333333333331</v>
      </c>
    </row>
    <row r="316" spans="1:48" x14ac:dyDescent="0.3">
      <c r="A316" t="s">
        <v>969</v>
      </c>
      <c r="B316" t="s">
        <v>970</v>
      </c>
      <c r="C316" t="s">
        <v>10149</v>
      </c>
      <c r="D316" t="s">
        <v>220</v>
      </c>
      <c r="E316">
        <v>14476.57958469</v>
      </c>
      <c r="F316">
        <v>1763.7</v>
      </c>
      <c r="G316">
        <v>9.1577471688034393</v>
      </c>
      <c r="H316">
        <f>(Table2[[#This Row],[1Y Return vs Nifty]]-AVERAGE(Table2[1Y Return vs Nifty]))/_xlfn.STDEV.P(Table2[1Y Return vs Nifty])</f>
        <v>-0.42721516404839815</v>
      </c>
      <c r="I316">
        <v>-2.4428302495545799</v>
      </c>
      <c r="J316">
        <f>(Table2[[#This Row],[1M Return vs Nifty]]-AVERAGE(Table2[1M Return vs Nifty]))/_xlfn.STDEV.P(Table2[1M Return vs Nifty])</f>
        <v>-0.19233407815058831</v>
      </c>
      <c r="K316">
        <v>-9.2222210201147501</v>
      </c>
      <c r="L316">
        <f>(Table2[[#This Row],[6M Return vs Nifty]]-AVERAGE(Table2[6M Return vs Nifty]))/_xlfn.STDEV.P(Table2[6M Return vs Nifty])</f>
        <v>-0.51981711168757394</v>
      </c>
      <c r="M316">
        <v>-4.4739921886830798</v>
      </c>
      <c r="N316">
        <f>(Table2[[#This Row],[1W Return vs Nifty]]-AVERAGE(Table2[1W Return vs Nifty]))/_xlfn.STDEV.P(Table2[1W Return vs Nifty])</f>
        <v>-0.78609068910649227</v>
      </c>
      <c r="O316">
        <v>1807.98</v>
      </c>
      <c r="P316">
        <v>1786.04697046928</v>
      </c>
      <c r="Q316">
        <v>1594.8342792972201</v>
      </c>
      <c r="R316">
        <v>35.983731947523303</v>
      </c>
      <c r="S316" s="2">
        <f>(Table2[[#This Row],[Close Price]]-Table2[[#This Row],[20D EMA]])/Table2[[#This Row],[20D EMA]]</f>
        <v>-2.4491421365280572E-2</v>
      </c>
      <c r="T316" s="2">
        <f>(Table2[[#This Row],[Close Price]]-Table2[[#This Row],[50D EMA]])/Table2[[#This Row],[50D EMA]]</f>
        <v>-1.2511972439004992E-2</v>
      </c>
      <c r="U316" s="2">
        <f>(Table2[[#This Row],[Close Price]]-Table2[[#This Row],[200D EMA]])/Table2[[#This Row],[200D EMA]]</f>
        <v>0.10588292645502477</v>
      </c>
      <c r="V316">
        <v>1.2498847075256301</v>
      </c>
      <c r="W316">
        <v>1741</v>
      </c>
      <c r="X316">
        <v>1769</v>
      </c>
      <c r="Y316">
        <v>1760</v>
      </c>
      <c r="Z316">
        <v>1842.55</v>
      </c>
      <c r="AA316">
        <v>1760</v>
      </c>
      <c r="AB316">
        <v>1960</v>
      </c>
      <c r="AC316" s="2">
        <f>(Table2[[#This Row],[Close Price]]/Table2[[#This Row],[Day Low]])-1</f>
        <v>1.303848363009763E-2</v>
      </c>
      <c r="AD316" s="2">
        <f>(Table2[[#This Row],[Day High]]/Table2[[#This Row],[Close Price]])-1</f>
        <v>3.0050462096729014E-3</v>
      </c>
      <c r="AE316" s="2">
        <f>(Table2[[#This Row],[Close Price]]/Table2[[#This Row],[Current Week Low]])-1</f>
        <v>2.1022727272728137E-3</v>
      </c>
      <c r="AF316" s="2">
        <f>(Table2[[#This Row],[Current Week High]]/Table2[[#This Row],[Close Price]])-1</f>
        <v>4.4707149742019503E-2</v>
      </c>
      <c r="AG316" s="2">
        <f>(Table2[[#This Row],[Close Price]]/Table2[[#This Row],[Current Month Low]])-1</f>
        <v>2.1022727272728137E-3</v>
      </c>
      <c r="AH316" s="2">
        <f>(Table2[[#This Row],[Current Month High]]/Table2[[#This Row],[Close Price]])-1</f>
        <v>0.11130010772807153</v>
      </c>
      <c r="AI316">
        <v>25.982309916652401</v>
      </c>
      <c r="AJ316">
        <v>74.106614017769004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-0.12</v>
      </c>
      <c r="AM316" t="s">
        <v>10190</v>
      </c>
      <c r="AN316">
        <v>-4.18</v>
      </c>
      <c r="AO316" t="s">
        <v>10190</v>
      </c>
      <c r="AP316">
        <v>0.17410767155946799</v>
      </c>
      <c r="AQ316">
        <f>(Table2[[#This Row],[Sharpe Ratio]]-AVERAGE(Table2[Sharpe Ratio]))/_xlfn.STDEV.P(Table2[Sharpe Ratio])</f>
        <v>1.3885426456147352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-0.53691439737831748</v>
      </c>
      <c r="AS316">
        <f>_xlfn.RANK.AVG(Table2[[#This Row],[1Y Return vs Nifty Z-Score]],Table2[1Y Return vs Nifty Z-Score])</f>
        <v>440</v>
      </c>
      <c r="AT316">
        <f>_xlfn.RANK.AVG(Table2[[#This Row],[6M Return vs Nifty Z-Score]],Table2[6M Return vs Nifty Z-Score])</f>
        <v>503</v>
      </c>
      <c r="AU316">
        <f>_xlfn.RANK.AVG(Table2[[#This Row],[Sharpe Ratio Z-Score]],Table2[Sharpe Ratio Z-Score])</f>
        <v>61</v>
      </c>
      <c r="AV316">
        <f>(Table2[[#This Row],[Rank 1Y]]+Table2[[#This Row],[Rank 6M]]+Table2[[#This Row],[Rank Sharpe]])/3</f>
        <v>334.66666666666669</v>
      </c>
    </row>
    <row r="317" spans="1:48" x14ac:dyDescent="0.3">
      <c r="A317" t="s">
        <v>929</v>
      </c>
      <c r="B317" t="s">
        <v>930</v>
      </c>
      <c r="C317" t="s">
        <v>627</v>
      </c>
      <c r="D317" t="s">
        <v>627</v>
      </c>
      <c r="E317">
        <v>15719.542127999999</v>
      </c>
      <c r="F317">
        <v>543.6</v>
      </c>
      <c r="G317">
        <v>20.668280503863201</v>
      </c>
      <c r="H317">
        <f>(Table2[[#This Row],[1Y Return vs Nifty]]-AVERAGE(Table2[1Y Return vs Nifty]))/_xlfn.STDEV.P(Table2[1Y Return vs Nifty])</f>
        <v>-0.27971667577836296</v>
      </c>
      <c r="I317">
        <v>12.6579443874957</v>
      </c>
      <c r="J317">
        <f>(Table2[[#This Row],[1M Return vs Nifty]]-AVERAGE(Table2[1M Return vs Nifty]))/_xlfn.STDEV.P(Table2[1M Return vs Nifty])</f>
        <v>1.2240648616054854</v>
      </c>
      <c r="K317">
        <v>19.870323986839502</v>
      </c>
      <c r="L317">
        <f>(Table2[[#This Row],[6M Return vs Nifty]]-AVERAGE(Table2[6M Return vs Nifty]))/_xlfn.STDEV.P(Table2[6M Return vs Nifty])</f>
        <v>0.42282706416045496</v>
      </c>
      <c r="M317">
        <v>2.5759798975245198</v>
      </c>
      <c r="N317">
        <f>(Table2[[#This Row],[1W Return vs Nifty]]-AVERAGE(Table2[1W Return vs Nifty]))/_xlfn.STDEV.P(Table2[1W Return vs Nifty])</f>
        <v>1.0388340573975947</v>
      </c>
      <c r="O317">
        <v>511.37</v>
      </c>
      <c r="P317">
        <v>484.81766715100702</v>
      </c>
      <c r="Q317">
        <v>433.79684478372201</v>
      </c>
      <c r="R317">
        <v>63.331287970379698</v>
      </c>
      <c r="S317" s="2">
        <f>(Table2[[#This Row],[Close Price]]-Table2[[#This Row],[20D EMA]])/Table2[[#This Row],[20D EMA]]</f>
        <v>6.3026771222402606E-2</v>
      </c>
      <c r="T317" s="2">
        <f>(Table2[[#This Row],[Close Price]]-Table2[[#This Row],[50D EMA]])/Table2[[#This Row],[50D EMA]]</f>
        <v>0.12124626809584473</v>
      </c>
      <c r="U317" s="2">
        <f>(Table2[[#This Row],[Close Price]]-Table2[[#This Row],[200D EMA]])/Table2[[#This Row],[200D EMA]]</f>
        <v>0.25312114769074118</v>
      </c>
      <c r="V317">
        <v>2.9030171763918999</v>
      </c>
      <c r="W317">
        <v>531.20000000000005</v>
      </c>
      <c r="X317">
        <v>544.54999999999995</v>
      </c>
      <c r="Y317">
        <v>525</v>
      </c>
      <c r="Z317">
        <v>585</v>
      </c>
      <c r="AA317">
        <v>477.8</v>
      </c>
      <c r="AB317">
        <v>585</v>
      </c>
      <c r="AC317" s="2">
        <f>(Table2[[#This Row],[Close Price]]/Table2[[#This Row],[Day Low]])-1</f>
        <v>2.3343373493975861E-2</v>
      </c>
      <c r="AD317" s="2">
        <f>(Table2[[#This Row],[Day High]]/Table2[[#This Row],[Close Price]])-1</f>
        <v>1.7476085356877835E-3</v>
      </c>
      <c r="AE317" s="2">
        <f>(Table2[[#This Row],[Close Price]]/Table2[[#This Row],[Current Week Low]])-1</f>
        <v>3.5428571428571365E-2</v>
      </c>
      <c r="AF317" s="2">
        <f>(Table2[[#This Row],[Current Week High]]/Table2[[#This Row],[Close Price]])-1</f>
        <v>7.6158940397351049E-2</v>
      </c>
      <c r="AG317" s="2">
        <f>(Table2[[#This Row],[Close Price]]/Table2[[#This Row],[Current Month Low]])-1</f>
        <v>0.13771452490581826</v>
      </c>
      <c r="AH317" s="2">
        <f>(Table2[[#This Row],[Current Month High]]/Table2[[#This Row],[Close Price]])-1</f>
        <v>7.6158940397351049E-2</v>
      </c>
      <c r="AI317">
        <v>7.6158940397350996</v>
      </c>
      <c r="AJ317">
        <v>62.5598086124402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0.08</v>
      </c>
      <c r="AM317" t="s">
        <v>10189</v>
      </c>
      <c r="AN317">
        <v>10.66</v>
      </c>
      <c r="AO317" t="s">
        <v>10189</v>
      </c>
      <c r="AP317">
        <v>2.6233274154717E-2</v>
      </c>
      <c r="AQ317">
        <f>(Table2[[#This Row],[Sharpe Ratio]]-AVERAGE(Table2[Sharpe Ratio]))/_xlfn.STDEV.P(Table2[Sharpe Ratio])</f>
        <v>-0.30563390773890614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2.100375399646266</v>
      </c>
      <c r="AS317">
        <f>_xlfn.RANK.AVG(Table2[[#This Row],[1Y Return vs Nifty Z-Score]],Table2[1Y Return vs Nifty Z-Score])</f>
        <v>382</v>
      </c>
      <c r="AT317">
        <f>_xlfn.RANK.AVG(Table2[[#This Row],[6M Return vs Nifty Z-Score]],Table2[6M Return vs Nifty Z-Score])</f>
        <v>204</v>
      </c>
      <c r="AU317">
        <f>_xlfn.RANK.AVG(Table2[[#This Row],[Sharpe Ratio Z-Score]],Table2[Sharpe Ratio Z-Score])</f>
        <v>419</v>
      </c>
      <c r="AV317">
        <f>(Table2[[#This Row],[Rank 1Y]]+Table2[[#This Row],[Rank 6M]]+Table2[[#This Row],[Rank Sharpe]])/3</f>
        <v>335</v>
      </c>
    </row>
    <row r="318" spans="1:48" x14ac:dyDescent="0.3">
      <c r="A318" t="s">
        <v>1640</v>
      </c>
      <c r="B318" t="s">
        <v>1641</v>
      </c>
      <c r="C318" t="s">
        <v>10155</v>
      </c>
      <c r="D318" t="s">
        <v>1434</v>
      </c>
      <c r="E318">
        <v>5059.0690515750002</v>
      </c>
      <c r="F318">
        <v>894.25</v>
      </c>
      <c r="G318">
        <v>34.537690307448898</v>
      </c>
      <c r="H318">
        <f>(Table2[[#This Row],[1Y Return vs Nifty]]-AVERAGE(Table2[1Y Return vs Nifty]))/_xlfn.STDEV.P(Table2[1Y Return vs Nifty])</f>
        <v>-0.10199102921813999</v>
      </c>
      <c r="I318">
        <v>-6.0071596252618802</v>
      </c>
      <c r="J318">
        <f>(Table2[[#This Row],[1M Return vs Nifty]]-AVERAGE(Table2[1M Return vs Nifty]))/_xlfn.STDEV.P(Table2[1M Return vs Nifty])</f>
        <v>-0.52665549344451279</v>
      </c>
      <c r="K318">
        <v>-13.2504567470145</v>
      </c>
      <c r="L318">
        <f>(Table2[[#This Row],[6M Return vs Nifty]]-AVERAGE(Table2[6M Return vs Nifty]))/_xlfn.STDEV.P(Table2[6M Return vs Nifty])</f>
        <v>-0.65033827942993983</v>
      </c>
      <c r="M318">
        <v>-2.7579005879761098</v>
      </c>
      <c r="N318">
        <f>(Table2[[#This Row],[1W Return vs Nifty]]-AVERAGE(Table2[1W Return vs Nifty]))/_xlfn.STDEV.P(Table2[1W Return vs Nifty])</f>
        <v>-0.3418707700624411</v>
      </c>
      <c r="O318">
        <v>906.64</v>
      </c>
      <c r="P318">
        <v>909.70641053682004</v>
      </c>
      <c r="Q318">
        <v>854.41530364903701</v>
      </c>
      <c r="R318">
        <v>38.368253059857103</v>
      </c>
      <c r="S318" s="2">
        <f>(Table2[[#This Row],[Close Price]]-Table2[[#This Row],[20D EMA]])/Table2[[#This Row],[20D EMA]]</f>
        <v>-1.3665843113032721E-2</v>
      </c>
      <c r="T318" s="2">
        <f>(Table2[[#This Row],[Close Price]]-Table2[[#This Row],[50D EMA]])/Table2[[#This Row],[50D EMA]]</f>
        <v>-1.6990548112878721E-2</v>
      </c>
      <c r="U318" s="2">
        <f>(Table2[[#This Row],[Close Price]]-Table2[[#This Row],[200D EMA]])/Table2[[#This Row],[200D EMA]]</f>
        <v>4.6622170952272224E-2</v>
      </c>
      <c r="V318">
        <v>0.60458495726273198</v>
      </c>
      <c r="W318">
        <v>892</v>
      </c>
      <c r="X318">
        <v>906</v>
      </c>
      <c r="Y318">
        <v>885.75</v>
      </c>
      <c r="Z318">
        <v>915</v>
      </c>
      <c r="AA318">
        <v>881</v>
      </c>
      <c r="AB318">
        <v>953.9</v>
      </c>
      <c r="AC318" s="2">
        <f>(Table2[[#This Row],[Close Price]]/Table2[[#This Row],[Day Low]])-1</f>
        <v>2.5224215246637538E-3</v>
      </c>
      <c r="AD318" s="2">
        <f>(Table2[[#This Row],[Day High]]/Table2[[#This Row],[Close Price]])-1</f>
        <v>1.3139502376293022E-2</v>
      </c>
      <c r="AE318" s="2">
        <f>(Table2[[#This Row],[Close Price]]/Table2[[#This Row],[Current Week Low]])-1</f>
        <v>9.596387242449822E-3</v>
      </c>
      <c r="AF318" s="2">
        <f>(Table2[[#This Row],[Current Week High]]/Table2[[#This Row],[Close Price]])-1</f>
        <v>2.3203802068772816E-2</v>
      </c>
      <c r="AG318" s="2">
        <f>(Table2[[#This Row],[Close Price]]/Table2[[#This Row],[Current Month Low]])-1</f>
        <v>1.5039727582292883E-2</v>
      </c>
      <c r="AH318" s="2">
        <f>(Table2[[#This Row],[Current Month High]]/Table2[[#This Row],[Close Price]])-1</f>
        <v>6.6703941850712933E-2</v>
      </c>
      <c r="AI318">
        <v>23.667878110148099</v>
      </c>
      <c r="AJ318">
        <v>62.887067395264097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-0.18</v>
      </c>
      <c r="AM318" t="s">
        <v>10190</v>
      </c>
      <c r="AN318">
        <v>-1.79</v>
      </c>
      <c r="AO318" t="s">
        <v>10190</v>
      </c>
      <c r="AP318">
        <v>0.13300068084893801</v>
      </c>
      <c r="AQ318">
        <f>(Table2[[#This Row],[Sharpe Ratio]]-AVERAGE(Table2[Sharpe Ratio]))/_xlfn.STDEV.P(Table2[Sharpe Ratio])</f>
        <v>0.91758552887947331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320</v>
      </c>
      <c r="AT318">
        <f>_xlfn.RANK.AVG(Table2[[#This Row],[6M Return vs Nifty Z-Score]],Table2[6M Return vs Nifty Z-Score])</f>
        <v>545</v>
      </c>
      <c r="AU318">
        <f>_xlfn.RANK.AVG(Table2[[#This Row],[Sharpe Ratio Z-Score]],Table2[Sharpe Ratio Z-Score])</f>
        <v>140</v>
      </c>
      <c r="AV318">
        <f>(Table2[[#This Row],[Rank 1Y]]+Table2[[#This Row],[Rank 6M]]+Table2[[#This Row],[Rank Sharpe]])/3</f>
        <v>335</v>
      </c>
    </row>
    <row r="319" spans="1:48" x14ac:dyDescent="0.3">
      <c r="A319" t="s">
        <v>171</v>
      </c>
      <c r="B319" t="s">
        <v>172</v>
      </c>
      <c r="C319" t="s">
        <v>10152</v>
      </c>
      <c r="D319" t="s">
        <v>173</v>
      </c>
      <c r="E319">
        <v>154337.65032381</v>
      </c>
      <c r="F319">
        <v>689.95</v>
      </c>
      <c r="G319">
        <v>29.640654719798</v>
      </c>
      <c r="H319">
        <f>(Table2[[#This Row],[1Y Return vs Nifty]]-AVERAGE(Table2[1Y Return vs Nifty]))/_xlfn.STDEV.P(Table2[1Y Return vs Nifty])</f>
        <v>-0.1647427128419571</v>
      </c>
      <c r="I319">
        <v>-4.5029911234826496</v>
      </c>
      <c r="J319">
        <f>(Table2[[#This Row],[1M Return vs Nifty]]-AVERAGE(Table2[1M Return vs Nifty]))/_xlfn.STDEV.P(Table2[1M Return vs Nifty])</f>
        <v>-0.38556983907633752</v>
      </c>
      <c r="K319">
        <v>8.7820335260689504</v>
      </c>
      <c r="L319">
        <f>(Table2[[#This Row],[6M Return vs Nifty]]-AVERAGE(Table2[6M Return vs Nifty]))/_xlfn.STDEV.P(Table2[6M Return vs Nifty])</f>
        <v>6.3549028482995082E-2</v>
      </c>
      <c r="M319">
        <v>-3.1177598298578202</v>
      </c>
      <c r="N319">
        <f>(Table2[[#This Row],[1W Return vs Nifty]]-AVERAGE(Table2[1W Return vs Nifty]))/_xlfn.STDEV.P(Table2[1W Return vs Nifty])</f>
        <v>-0.43502234963435416</v>
      </c>
      <c r="O319">
        <v>690.43</v>
      </c>
      <c r="P319">
        <v>672.05723046395804</v>
      </c>
      <c r="Q319">
        <v>589.58474058724096</v>
      </c>
      <c r="R319">
        <v>46.701377905062103</v>
      </c>
      <c r="S319" s="2">
        <f>(Table2[[#This Row],[Close Price]]-Table2[[#This Row],[20D EMA]])/Table2[[#This Row],[20D EMA]]</f>
        <v>-6.9521892154150971E-4</v>
      </c>
      <c r="T319" s="2">
        <f>(Table2[[#This Row],[Close Price]]-Table2[[#This Row],[50D EMA]])/Table2[[#This Row],[50D EMA]]</f>
        <v>2.662387773685531E-2</v>
      </c>
      <c r="U319" s="2">
        <f>(Table2[[#This Row],[Close Price]]-Table2[[#This Row],[200D EMA]])/Table2[[#This Row],[200D EMA]]</f>
        <v>0.17023042236946773</v>
      </c>
      <c r="V319">
        <v>0.60087555700020401</v>
      </c>
      <c r="W319">
        <v>673.5</v>
      </c>
      <c r="X319">
        <v>685.7</v>
      </c>
      <c r="Y319">
        <v>684.1</v>
      </c>
      <c r="Z319">
        <v>703.15</v>
      </c>
      <c r="AA319">
        <v>683.4</v>
      </c>
      <c r="AB319">
        <v>712.1</v>
      </c>
      <c r="AC319" s="2">
        <f>(Table2[[#This Row],[Close Price]]/Table2[[#This Row],[Day Low]])-1</f>
        <v>2.4424647364513774E-2</v>
      </c>
      <c r="AD319" s="2">
        <f>(Table2[[#This Row],[Day High]]/Table2[[#This Row],[Close Price]])-1</f>
        <v>-6.1598666570040761E-3</v>
      </c>
      <c r="AE319" s="2">
        <f>(Table2[[#This Row],[Close Price]]/Table2[[#This Row],[Current Week Low]])-1</f>
        <v>8.5513813769917402E-3</v>
      </c>
      <c r="AF319" s="2">
        <f>(Table2[[#This Row],[Current Week High]]/Table2[[#This Row],[Close Price]])-1</f>
        <v>1.9131821146459727E-2</v>
      </c>
      <c r="AG319" s="2">
        <f>(Table2[[#This Row],[Close Price]]/Table2[[#This Row],[Current Month Low]])-1</f>
        <v>9.5844307872403611E-3</v>
      </c>
      <c r="AH319" s="2">
        <f>(Table2[[#This Row],[Current Month High]]/Table2[[#This Row],[Close Price]])-1</f>
        <v>3.210377563591571E-2</v>
      </c>
      <c r="AI319">
        <v>3.6669323864047998</v>
      </c>
      <c r="AJ319">
        <v>59.895712630359199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0.02</v>
      </c>
      <c r="AM319" t="s">
        <v>10189</v>
      </c>
      <c r="AN319">
        <v>0.01</v>
      </c>
      <c r="AO319" t="s">
        <v>10189</v>
      </c>
      <c r="AP319">
        <v>4.4191101322737E-2</v>
      </c>
      <c r="AQ319">
        <f>(Table2[[#This Row],[Sharpe Ratio]]-AVERAGE(Table2[Sharpe Ratio]))/_xlfn.STDEV.P(Table2[Sharpe Ratio])</f>
        <v>-9.9893561396442968E-2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-1.0216794344660967</v>
      </c>
      <c r="AS319">
        <f>_xlfn.RANK.AVG(Table2[[#This Row],[1Y Return vs Nifty Z-Score]],Table2[1Y Return vs Nifty Z-Score])</f>
        <v>343</v>
      </c>
      <c r="AT319">
        <f>_xlfn.RANK.AVG(Table2[[#This Row],[6M Return vs Nifty Z-Score]],Table2[6M Return vs Nifty Z-Score])</f>
        <v>299</v>
      </c>
      <c r="AU319">
        <f>_xlfn.RANK.AVG(Table2[[#This Row],[Sharpe Ratio Z-Score]],Table2[Sharpe Ratio Z-Score])</f>
        <v>365</v>
      </c>
      <c r="AV319">
        <f>(Table2[[#This Row],[Rank 1Y]]+Table2[[#This Row],[Rank 6M]]+Table2[[#This Row],[Rank Sharpe]])/3</f>
        <v>335.66666666666669</v>
      </c>
    </row>
    <row r="320" spans="1:48" x14ac:dyDescent="0.3">
      <c r="A320" t="s">
        <v>1398</v>
      </c>
      <c r="B320" t="s">
        <v>1399</v>
      </c>
      <c r="C320" t="s">
        <v>10159</v>
      </c>
      <c r="D320" t="s">
        <v>363</v>
      </c>
      <c r="E320">
        <v>7347.673829628</v>
      </c>
      <c r="F320">
        <v>90.18</v>
      </c>
      <c r="G320">
        <v>20.225672538407402</v>
      </c>
      <c r="H320">
        <f>(Table2[[#This Row],[1Y Return vs Nifty]]-AVERAGE(Table2[1Y Return vs Nifty]))/_xlfn.STDEV.P(Table2[1Y Return vs Nifty])</f>
        <v>-0.28538835092152587</v>
      </c>
      <c r="I320">
        <v>17.477532532762201</v>
      </c>
      <c r="J320">
        <f>(Table2[[#This Row],[1M Return vs Nifty]]-AVERAGE(Table2[1M Return vs Nifty]))/_xlfn.STDEV.P(Table2[1M Return vs Nifty])</f>
        <v>1.6761250838849078</v>
      </c>
      <c r="K320">
        <v>1.7134957724559501</v>
      </c>
      <c r="L320">
        <f>(Table2[[#This Row],[6M Return vs Nifty]]-AVERAGE(Table2[6M Return vs Nifty]))/_xlfn.STDEV.P(Table2[6M Return vs Nifty])</f>
        <v>-0.16548270262242937</v>
      </c>
      <c r="M320">
        <v>1.1389949446896499</v>
      </c>
      <c r="N320">
        <f>(Table2[[#This Row],[1W Return vs Nifty]]-AVERAGE(Table2[1W Return vs Nifty]))/_xlfn.STDEV.P(Table2[1W Return vs Nifty])</f>
        <v>0.66686245684150991</v>
      </c>
      <c r="O320">
        <v>85.38</v>
      </c>
      <c r="P320">
        <v>79.770072409335</v>
      </c>
      <c r="Q320">
        <v>72.620344934798396</v>
      </c>
      <c r="R320">
        <v>63.218286779825803</v>
      </c>
      <c r="S320" s="2">
        <f>(Table2[[#This Row],[Close Price]]-Table2[[#This Row],[20D EMA]])/Table2[[#This Row],[20D EMA]]</f>
        <v>5.6219255094870128E-2</v>
      </c>
      <c r="T320" s="2">
        <f>(Table2[[#This Row],[Close Price]]-Table2[[#This Row],[50D EMA]])/Table2[[#This Row],[50D EMA]]</f>
        <v>0.13049916185668145</v>
      </c>
      <c r="U320" s="2">
        <f>(Table2[[#This Row],[Close Price]]-Table2[[#This Row],[200D EMA]])/Table2[[#This Row],[200D EMA]]</f>
        <v>0.24180076645143186</v>
      </c>
      <c r="V320">
        <v>1.5303200707737901</v>
      </c>
      <c r="W320">
        <v>88.12</v>
      </c>
      <c r="X320">
        <v>90.18</v>
      </c>
      <c r="Y320">
        <v>85.75</v>
      </c>
      <c r="Z320">
        <v>94.88</v>
      </c>
      <c r="AA320">
        <v>83.01</v>
      </c>
      <c r="AB320">
        <v>95.74</v>
      </c>
      <c r="AC320" s="2">
        <f>(Table2[[#This Row],[Close Price]]/Table2[[#This Row],[Day Low]])-1</f>
        <v>2.3377212891511512E-2</v>
      </c>
      <c r="AD320" s="2">
        <f>(Table2[[#This Row],[Day High]]/Table2[[#This Row],[Close Price]])-1</f>
        <v>0</v>
      </c>
      <c r="AE320" s="2">
        <f>(Table2[[#This Row],[Close Price]]/Table2[[#This Row],[Current Week Low]])-1</f>
        <v>5.1661807580174912E-2</v>
      </c>
      <c r="AF320" s="2">
        <f>(Table2[[#This Row],[Current Week High]]/Table2[[#This Row],[Close Price]])-1</f>
        <v>5.2117986249722748E-2</v>
      </c>
      <c r="AG320" s="2">
        <f>(Table2[[#This Row],[Close Price]]/Table2[[#This Row],[Current Month Low]])-1</f>
        <v>8.6375135525840196E-2</v>
      </c>
      <c r="AH320" s="2">
        <f>(Table2[[#This Row],[Current Month High]]/Table2[[#This Row],[Close Price]])-1</f>
        <v>6.1654468840097509E-2</v>
      </c>
      <c r="AI320">
        <v>6.1654468840097501</v>
      </c>
      <c r="AJ320">
        <v>53.7595907928388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0.2</v>
      </c>
      <c r="AM320" t="s">
        <v>10189</v>
      </c>
      <c r="AN320">
        <v>6.19</v>
      </c>
      <c r="AO320" t="s">
        <v>10189</v>
      </c>
      <c r="AP320">
        <v>8.2219917210419005E-2</v>
      </c>
      <c r="AQ320">
        <f>(Table2[[#This Row],[Sharpe Ratio]]-AVERAGE(Table2[Sharpe Ratio]))/_xlfn.STDEV.P(Table2[Sharpe Ratio])</f>
        <v>0.33579733141150525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2.2279138185939678</v>
      </c>
      <c r="AS320">
        <f>_xlfn.RANK.AVG(Table2[[#This Row],[1Y Return vs Nifty Z-Score]],Table2[1Y Return vs Nifty Z-Score])</f>
        <v>384</v>
      </c>
      <c r="AT320">
        <f>_xlfn.RANK.AVG(Table2[[#This Row],[6M Return vs Nifty Z-Score]],Table2[6M Return vs Nifty Z-Score])</f>
        <v>380</v>
      </c>
      <c r="AU320">
        <f>_xlfn.RANK.AVG(Table2[[#This Row],[Sharpe Ratio Z-Score]],Table2[Sharpe Ratio Z-Score])</f>
        <v>243</v>
      </c>
      <c r="AV320">
        <f>(Table2[[#This Row],[Rank 1Y]]+Table2[[#This Row],[Rank 6M]]+Table2[[#This Row],[Rank Sharpe]])/3</f>
        <v>335.66666666666669</v>
      </c>
    </row>
    <row r="321" spans="1:48" x14ac:dyDescent="0.3">
      <c r="A321" t="s">
        <v>628</v>
      </c>
      <c r="B321" t="s">
        <v>629</v>
      </c>
      <c r="C321" t="s">
        <v>10146</v>
      </c>
      <c r="D321" t="s">
        <v>630</v>
      </c>
      <c r="E321">
        <v>29148.50526423</v>
      </c>
      <c r="F321">
        <v>303.35000000000002</v>
      </c>
      <c r="G321">
        <v>148.32649901183399</v>
      </c>
      <c r="H321">
        <f>(Table2[[#This Row],[1Y Return vs Nifty]]-AVERAGE(Table2[1Y Return vs Nifty]))/_xlfn.STDEV.P(Table2[1Y Return vs Nifty])</f>
        <v>1.3561236191121739</v>
      </c>
      <c r="I321">
        <v>-3.8843384294620802</v>
      </c>
      <c r="J321">
        <f>(Table2[[#This Row],[1M Return vs Nifty]]-AVERAGE(Table2[1M Return vs Nifty]))/_xlfn.STDEV.P(Table2[1M Return vs Nifty])</f>
        <v>-0.32754241724209321</v>
      </c>
      <c r="K321">
        <v>-28.1475305371657</v>
      </c>
      <c r="L321">
        <f>(Table2[[#This Row],[6M Return vs Nifty]]-AVERAGE(Table2[6M Return vs Nifty]))/_xlfn.STDEV.P(Table2[6M Return vs Nifty])</f>
        <v>-1.1330268803105987</v>
      </c>
      <c r="M321">
        <v>-0.28961886969438699</v>
      </c>
      <c r="N321">
        <f>(Table2[[#This Row],[1W Return vs Nifty]]-AVERAGE(Table2[1W Return vs Nifty]))/_xlfn.STDEV.P(Table2[1W Return vs Nifty])</f>
        <v>0.29705777234247194</v>
      </c>
      <c r="O321">
        <v>309.02999999999997</v>
      </c>
      <c r="P321">
        <v>303.26589440178702</v>
      </c>
      <c r="Q321">
        <v>271.486255276897</v>
      </c>
      <c r="R321">
        <v>38.048072145120301</v>
      </c>
      <c r="S321" s="2">
        <f>(Table2[[#This Row],[Close Price]]-Table2[[#This Row],[20D EMA]])/Table2[[#This Row],[20D EMA]]</f>
        <v>-1.8380092547648934E-2</v>
      </c>
      <c r="T321" s="2">
        <f>(Table2[[#This Row],[Close Price]]-Table2[[#This Row],[50D EMA]])/Table2[[#This Row],[50D EMA]]</f>
        <v>2.7733286124674269E-4</v>
      </c>
      <c r="U321" s="2">
        <f>(Table2[[#This Row],[Close Price]]-Table2[[#This Row],[200D EMA]])/Table2[[#This Row],[200D EMA]]</f>
        <v>0.11736780077725936</v>
      </c>
      <c r="V321">
        <v>0.80430287492807295</v>
      </c>
      <c r="W321">
        <v>300.95</v>
      </c>
      <c r="X321">
        <v>306.5</v>
      </c>
      <c r="Y321">
        <v>301.64999999999998</v>
      </c>
      <c r="Z321">
        <v>328.95</v>
      </c>
      <c r="AA321">
        <v>300.05</v>
      </c>
      <c r="AB321">
        <v>341.5</v>
      </c>
      <c r="AC321" s="2">
        <f>(Table2[[#This Row],[Close Price]]/Table2[[#This Row],[Day Low]])-1</f>
        <v>7.9747466356538954E-3</v>
      </c>
      <c r="AD321" s="2">
        <f>(Table2[[#This Row],[Day High]]/Table2[[#This Row],[Close Price]])-1</f>
        <v>1.03840448327015E-2</v>
      </c>
      <c r="AE321" s="2">
        <f>(Table2[[#This Row],[Close Price]]/Table2[[#This Row],[Current Week Low]])-1</f>
        <v>5.6356704790321288E-3</v>
      </c>
      <c r="AF321" s="2">
        <f>(Table2[[#This Row],[Current Week High]]/Table2[[#This Row],[Close Price]])-1</f>
        <v>8.4390967529256455E-2</v>
      </c>
      <c r="AG321" s="2">
        <f>(Table2[[#This Row],[Close Price]]/Table2[[#This Row],[Current Month Low]])-1</f>
        <v>1.0998166972171264E-2</v>
      </c>
      <c r="AH321" s="2">
        <f>(Table2[[#This Row],[Current Month High]]/Table2[[#This Row],[Close Price]])-1</f>
        <v>0.12576232075160698</v>
      </c>
      <c r="AI321">
        <v>26.685346958958299</v>
      </c>
      <c r="AJ321">
        <v>180.49006010170999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-0.1</v>
      </c>
      <c r="AM321" t="s">
        <v>10190</v>
      </c>
      <c r="AN321">
        <v>-2.02</v>
      </c>
      <c r="AO321" t="s">
        <v>10190</v>
      </c>
      <c r="AP321">
        <v>7.0131921998469002E-2</v>
      </c>
      <c r="AQ321">
        <f>(Table2[[#This Row],[Sharpe Ratio]]-AVERAGE(Table2[Sharpe Ratio]))/_xlfn.STDEV.P(Table2[Sharpe Ratio])</f>
        <v>0.19730683931446824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0.38991893321642218</v>
      </c>
      <c r="AS321">
        <f>_xlfn.RANK.AVG(Table2[[#This Row],[1Y Return vs Nifty Z-Score]],Table2[1Y Return vs Nifty Z-Score])</f>
        <v>63</v>
      </c>
      <c r="AT321">
        <f>_xlfn.RANK.AVG(Table2[[#This Row],[6M Return vs Nifty Z-Score]],Table2[6M Return vs Nifty Z-Score])</f>
        <v>669</v>
      </c>
      <c r="AU321">
        <f>_xlfn.RANK.AVG(Table2[[#This Row],[Sharpe Ratio Z-Score]],Table2[Sharpe Ratio Z-Score])</f>
        <v>277</v>
      </c>
      <c r="AV321">
        <f>(Table2[[#This Row],[Rank 1Y]]+Table2[[#This Row],[Rank 6M]]+Table2[[#This Row],[Rank Sharpe]])/3</f>
        <v>336.33333333333331</v>
      </c>
    </row>
    <row r="322" spans="1:48" x14ac:dyDescent="0.3">
      <c r="A322" t="s">
        <v>1951</v>
      </c>
      <c r="B322" t="s">
        <v>1952</v>
      </c>
      <c r="C322" t="s">
        <v>10143</v>
      </c>
      <c r="D322" t="s">
        <v>54</v>
      </c>
      <c r="E322">
        <v>3276.5919715529999</v>
      </c>
      <c r="F322">
        <v>247.77</v>
      </c>
      <c r="G322">
        <v>-9.1727732000206093</v>
      </c>
      <c r="H322">
        <f>(Table2[[#This Row],[1Y Return vs Nifty]]-AVERAGE(Table2[1Y Return vs Nifty]))/_xlfn.STDEV.P(Table2[1Y Return vs Nifty])</f>
        <v>-0.6621064557811106</v>
      </c>
      <c r="I322">
        <v>13.127653450027699</v>
      </c>
      <c r="J322">
        <f>(Table2[[#This Row],[1M Return vs Nifty]]-AVERAGE(Table2[1M Return vs Nifty]))/_xlfn.STDEV.P(Table2[1M Return vs Nifty])</f>
        <v>1.2681219006749791</v>
      </c>
      <c r="K322">
        <v>27.457302031216699</v>
      </c>
      <c r="L322">
        <f>(Table2[[#This Row],[6M Return vs Nifty]]-AVERAGE(Table2[6M Return vs Nifty]))/_xlfn.STDEV.P(Table2[6M Return vs Nifty])</f>
        <v>0.66865707539218011</v>
      </c>
      <c r="M322">
        <v>9.0267608892348701</v>
      </c>
      <c r="N322">
        <f>(Table2[[#This Row],[1W Return vs Nifty]]-AVERAGE(Table2[1W Return vs Nifty]))/_xlfn.STDEV.P(Table2[1W Return vs Nifty])</f>
        <v>2.7086548342885037</v>
      </c>
      <c r="O322">
        <v>216.09</v>
      </c>
      <c r="P322">
        <v>204.10525312550701</v>
      </c>
      <c r="Q322">
        <v>188.616992302249</v>
      </c>
      <c r="R322">
        <v>82.899155357600407</v>
      </c>
      <c r="S322" s="2">
        <f>(Table2[[#This Row],[Close Price]]-Table2[[#This Row],[20D EMA]])/Table2[[#This Row],[20D EMA]]</f>
        <v>0.1466055810079134</v>
      </c>
      <c r="T322" s="2">
        <f>(Table2[[#This Row],[Close Price]]-Table2[[#This Row],[50D EMA]])/Table2[[#This Row],[50D EMA]]</f>
        <v>0.21393249907018796</v>
      </c>
      <c r="U322" s="2">
        <f>(Table2[[#This Row],[Close Price]]-Table2[[#This Row],[200D EMA]])/Table2[[#This Row],[200D EMA]]</f>
        <v>0.31361441498845111</v>
      </c>
      <c r="V322">
        <v>2.3008455805489301</v>
      </c>
      <c r="W322">
        <v>239.05</v>
      </c>
      <c r="X322">
        <v>251.3</v>
      </c>
      <c r="Y322">
        <v>229.22</v>
      </c>
      <c r="Z322">
        <v>251.7</v>
      </c>
      <c r="AA322">
        <v>195.32</v>
      </c>
      <c r="AB322">
        <v>251.7</v>
      </c>
      <c r="AC322" s="2">
        <f>(Table2[[#This Row],[Close Price]]/Table2[[#This Row],[Day Low]])-1</f>
        <v>3.6477724325454819E-2</v>
      </c>
      <c r="AD322" s="2">
        <f>(Table2[[#This Row],[Day High]]/Table2[[#This Row],[Close Price]])-1</f>
        <v>1.4247083989183507E-2</v>
      </c>
      <c r="AE322" s="2">
        <f>(Table2[[#This Row],[Close Price]]/Table2[[#This Row],[Current Week Low]])-1</f>
        <v>8.0926620713724917E-2</v>
      </c>
      <c r="AF322" s="2">
        <f>(Table2[[#This Row],[Current Week High]]/Table2[[#This Row],[Close Price]])-1</f>
        <v>1.586148444121549E-2</v>
      </c>
      <c r="AG322" s="2">
        <f>(Table2[[#This Row],[Close Price]]/Table2[[#This Row],[Current Month Low]])-1</f>
        <v>0.26853368830636914</v>
      </c>
      <c r="AH322" s="2">
        <f>(Table2[[#This Row],[Current Month High]]/Table2[[#This Row],[Close Price]])-1</f>
        <v>1.586148444121549E-2</v>
      </c>
      <c r="AI322">
        <v>4.1086491504217504</v>
      </c>
      <c r="AJ322">
        <v>60.161603102779502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</v>
      </c>
      <c r="AM322" t="s">
        <v>10189</v>
      </c>
      <c r="AN322">
        <v>25.47</v>
      </c>
      <c r="AO322" t="s">
        <v>10189</v>
      </c>
      <c r="AP322">
        <v>6.3869938261816001E-2</v>
      </c>
      <c r="AQ322">
        <f>(Table2[[#This Row],[Sharpe Ratio]]-AVERAGE(Table2[Sharpe Ratio]))/_xlfn.STDEV.P(Table2[Sharpe Ratio])</f>
        <v>0.12556415626514081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4.1088915108396931</v>
      </c>
      <c r="AS322">
        <f>_xlfn.RANK.AVG(Table2[[#This Row],[1Y Return vs Nifty Z-Score]],Table2[1Y Return vs Nifty Z-Score])</f>
        <v>557</v>
      </c>
      <c r="AT322">
        <f>_xlfn.RANK.AVG(Table2[[#This Row],[6M Return vs Nifty Z-Score]],Table2[6M Return vs Nifty Z-Score])</f>
        <v>153</v>
      </c>
      <c r="AU322">
        <f>_xlfn.RANK.AVG(Table2[[#This Row],[Sharpe Ratio Z-Score]],Table2[Sharpe Ratio Z-Score])</f>
        <v>301</v>
      </c>
      <c r="AV322">
        <f>(Table2[[#This Row],[Rank 1Y]]+Table2[[#This Row],[Rank 6M]]+Table2[[#This Row],[Rank Sharpe]])/3</f>
        <v>337</v>
      </c>
    </row>
    <row r="323" spans="1:48" x14ac:dyDescent="0.3">
      <c r="A323" t="s">
        <v>387</v>
      </c>
      <c r="B323" t="s">
        <v>388</v>
      </c>
      <c r="C323" t="s">
        <v>10149</v>
      </c>
      <c r="D323" t="s">
        <v>191</v>
      </c>
      <c r="E323">
        <v>62183.8520728</v>
      </c>
      <c r="F323">
        <v>3978.4</v>
      </c>
      <c r="G323">
        <v>0.407753398300222</v>
      </c>
      <c r="H323">
        <f>(Table2[[#This Row],[1Y Return vs Nifty]]-AVERAGE(Table2[1Y Return vs Nifty]))/_xlfn.STDEV.P(Table2[1Y Return vs Nifty])</f>
        <v>-0.53933949538501813</v>
      </c>
      <c r="I323">
        <v>-21.346059162509601</v>
      </c>
      <c r="J323">
        <f>(Table2[[#This Row],[1M Return vs Nifty]]-AVERAGE(Table2[1M Return vs Nifty]))/_xlfn.STDEV.P(Table2[1M Return vs Nifty])</f>
        <v>-1.9653897017067232</v>
      </c>
      <c r="K323">
        <v>5.5523819893103603</v>
      </c>
      <c r="L323">
        <f>(Table2[[#This Row],[6M Return vs Nifty]]-AVERAGE(Table2[6M Return vs Nifty]))/_xlfn.STDEV.P(Table2[6M Return vs Nifty])</f>
        <v>-4.1096756559750001E-2</v>
      </c>
      <c r="M323">
        <v>-5.6724292307357302</v>
      </c>
      <c r="N323">
        <f>(Table2[[#This Row],[1W Return vs Nifty]]-AVERAGE(Table2[1W Return vs Nifty]))/_xlfn.STDEV.P(Table2[1W Return vs Nifty])</f>
        <v>-1.0963128273540677</v>
      </c>
      <c r="O323">
        <v>4319.9399999999996</v>
      </c>
      <c r="P323">
        <v>4232.7101053632196</v>
      </c>
      <c r="Q323">
        <v>3584.8531714924002</v>
      </c>
      <c r="R323">
        <v>23.039167277782699</v>
      </c>
      <c r="S323" s="2">
        <f>(Table2[[#This Row],[Close Price]]-Table2[[#This Row],[20D EMA]])/Table2[[#This Row],[20D EMA]]</f>
        <v>-7.9061283258563667E-2</v>
      </c>
      <c r="T323" s="2">
        <f>(Table2[[#This Row],[Close Price]]-Table2[[#This Row],[50D EMA]])/Table2[[#This Row],[50D EMA]]</f>
        <v>-6.0082098474210643E-2</v>
      </c>
      <c r="U323" s="2">
        <f>(Table2[[#This Row],[Close Price]]-Table2[[#This Row],[200D EMA]])/Table2[[#This Row],[200D EMA]]</f>
        <v>0.1097804595282109</v>
      </c>
      <c r="V323">
        <v>1.50501278092635</v>
      </c>
      <c r="W323">
        <v>3951.05</v>
      </c>
      <c r="X323">
        <v>4013.8</v>
      </c>
      <c r="Y323">
        <v>3861</v>
      </c>
      <c r="Z323">
        <v>4170</v>
      </c>
      <c r="AA323">
        <v>3861</v>
      </c>
      <c r="AB323">
        <v>4747</v>
      </c>
      <c r="AC323" s="2">
        <f>(Table2[[#This Row],[Close Price]]/Table2[[#This Row],[Day Low]])-1</f>
        <v>6.9222105516255628E-3</v>
      </c>
      <c r="AD323" s="2">
        <f>(Table2[[#This Row],[Day High]]/Table2[[#This Row],[Close Price]])-1</f>
        <v>8.8980494671224708E-3</v>
      </c>
      <c r="AE323" s="2">
        <f>(Table2[[#This Row],[Close Price]]/Table2[[#This Row],[Current Week Low]])-1</f>
        <v>3.0406630406630386E-2</v>
      </c>
      <c r="AF323" s="2">
        <f>(Table2[[#This Row],[Current Week High]]/Table2[[#This Row],[Close Price]])-1</f>
        <v>4.8160064347476439E-2</v>
      </c>
      <c r="AG323" s="2">
        <f>(Table2[[#This Row],[Close Price]]/Table2[[#This Row],[Current Month Low]])-1</f>
        <v>3.0406630406630386E-2</v>
      </c>
      <c r="AH323" s="2">
        <f>(Table2[[#This Row],[Current Month High]]/Table2[[#This Row],[Close Price]])-1</f>
        <v>0.19319324351498079</v>
      </c>
      <c r="AI323">
        <v>24.447013874924501</v>
      </c>
      <c r="AJ323">
        <v>52.300742669014603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-0.01</v>
      </c>
      <c r="AM323" t="s">
        <v>10190</v>
      </c>
      <c r="AN323">
        <v>-13.71</v>
      </c>
      <c r="AO323" t="s">
        <v>10190</v>
      </c>
      <c r="AP323">
        <v>0.11279986646741599</v>
      </c>
      <c r="AQ323">
        <f>(Table2[[#This Row],[Sharpe Ratio]]-AVERAGE(Table2[Sharpe Ratio]))/_xlfn.STDEV.P(Table2[Sharpe Ratio])</f>
        <v>0.68614758773169693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-2.9559911932738618</v>
      </c>
      <c r="AS323">
        <f>_xlfn.RANK.AVG(Table2[[#This Row],[1Y Return vs Nifty Z-Score]],Table2[1Y Return vs Nifty Z-Score])</f>
        <v>502</v>
      </c>
      <c r="AT323">
        <f>_xlfn.RANK.AVG(Table2[[#This Row],[6M Return vs Nifty Z-Score]],Table2[6M Return vs Nifty Z-Score])</f>
        <v>332</v>
      </c>
      <c r="AU323">
        <f>_xlfn.RANK.AVG(Table2[[#This Row],[Sharpe Ratio Z-Score]],Table2[Sharpe Ratio Z-Score])</f>
        <v>180</v>
      </c>
      <c r="AV323">
        <f>(Table2[[#This Row],[Rank 1Y]]+Table2[[#This Row],[Rank 6M]]+Table2[[#This Row],[Rank Sharpe]])/3</f>
        <v>338</v>
      </c>
    </row>
    <row r="324" spans="1:48" x14ac:dyDescent="0.3">
      <c r="A324" t="s">
        <v>815</v>
      </c>
      <c r="B324" t="s">
        <v>816</v>
      </c>
      <c r="C324" t="s">
        <v>10145</v>
      </c>
      <c r="D324" t="s">
        <v>49</v>
      </c>
      <c r="E324">
        <v>19325.797732528001</v>
      </c>
      <c r="F324">
        <v>228.32</v>
      </c>
      <c r="G324">
        <v>52.866012101121797</v>
      </c>
      <c r="H324">
        <f>(Table2[[#This Row],[1Y Return vs Nifty]]-AVERAGE(Table2[1Y Return vs Nifty]))/_xlfn.STDEV.P(Table2[1Y Return vs Nifty])</f>
        <v>0.132872089492376</v>
      </c>
      <c r="I324">
        <v>13.087584503467999</v>
      </c>
      <c r="J324">
        <f>(Table2[[#This Row],[1M Return vs Nifty]]-AVERAGE(Table2[1M Return vs Nifty]))/_xlfn.STDEV.P(Table2[1M Return vs Nifty])</f>
        <v>1.2643635760334702</v>
      </c>
      <c r="K324">
        <v>18.9083904010329</v>
      </c>
      <c r="L324">
        <f>(Table2[[#This Row],[6M Return vs Nifty]]-AVERAGE(Table2[6M Return vs Nifty]))/_xlfn.STDEV.P(Table2[6M Return vs Nifty])</f>
        <v>0.39165890434506406</v>
      </c>
      <c r="M324">
        <v>6.4305469450596203E-2</v>
      </c>
      <c r="N324">
        <f>(Table2[[#This Row],[1W Return vs Nifty]]-AVERAGE(Table2[1W Return vs Nifty]))/_xlfn.STDEV.P(Table2[1W Return vs Nifty])</f>
        <v>0.38867306911214</v>
      </c>
      <c r="O324">
        <v>209.01</v>
      </c>
      <c r="P324">
        <v>197.04202296707999</v>
      </c>
      <c r="Q324">
        <v>175.30404629457601</v>
      </c>
      <c r="R324">
        <v>78.644507774883607</v>
      </c>
      <c r="S324" s="2">
        <f>(Table2[[#This Row],[Close Price]]-Table2[[#This Row],[20D EMA]])/Table2[[#This Row],[20D EMA]]</f>
        <v>9.2387924022774043E-2</v>
      </c>
      <c r="T324" s="2">
        <f>(Table2[[#This Row],[Close Price]]-Table2[[#This Row],[50D EMA]])/Table2[[#This Row],[50D EMA]]</f>
        <v>0.15873759598045564</v>
      </c>
      <c r="U324" s="2">
        <f>(Table2[[#This Row],[Close Price]]-Table2[[#This Row],[200D EMA]])/Table2[[#This Row],[200D EMA]]</f>
        <v>0.30242287514765892</v>
      </c>
      <c r="V324">
        <v>1.28152044391932</v>
      </c>
      <c r="W324">
        <v>225.1</v>
      </c>
      <c r="X324">
        <v>230.4</v>
      </c>
      <c r="Y324">
        <v>219.18</v>
      </c>
      <c r="Z324">
        <v>229.75</v>
      </c>
      <c r="AA324">
        <v>204.66</v>
      </c>
      <c r="AB324">
        <v>229.75</v>
      </c>
      <c r="AC324" s="2">
        <f>(Table2[[#This Row],[Close Price]]/Table2[[#This Row],[Day Low]])-1</f>
        <v>1.4304753442914153E-2</v>
      </c>
      <c r="AD324" s="2">
        <f>(Table2[[#This Row],[Day High]]/Table2[[#This Row],[Close Price]])-1</f>
        <v>9.1100210231254142E-3</v>
      </c>
      <c r="AE324" s="2">
        <f>(Table2[[#This Row],[Close Price]]/Table2[[#This Row],[Current Week Low]])-1</f>
        <v>4.1700885117255115E-2</v>
      </c>
      <c r="AF324" s="2">
        <f>(Table2[[#This Row],[Current Week High]]/Table2[[#This Row],[Close Price]])-1</f>
        <v>6.2631394533987361E-3</v>
      </c>
      <c r="AG324" s="2">
        <f>(Table2[[#This Row],[Close Price]]/Table2[[#This Row],[Current Month Low]])-1</f>
        <v>0.11560637154304709</v>
      </c>
      <c r="AH324" s="2">
        <f>(Table2[[#This Row],[Current Month High]]/Table2[[#This Row],[Close Price]])-1</f>
        <v>6.2631394533987361E-3</v>
      </c>
      <c r="AI324">
        <v>0.62631394533987295</v>
      </c>
      <c r="AJ324">
        <v>82.8754505406487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0.06</v>
      </c>
      <c r="AM324" t="s">
        <v>10189</v>
      </c>
      <c r="AN324">
        <v>7.83</v>
      </c>
      <c r="AO324" t="s">
        <v>10189</v>
      </c>
      <c r="AP324">
        <v>-8.1183376670430005E-3</v>
      </c>
      <c r="AQ324">
        <f>(Table2[[#This Row],[Sharpe Ratio]]-AVERAGE(Table2[Sharpe Ratio]))/_xlfn.STDEV.P(Table2[Sharpe Ratio])</f>
        <v>-0.69919558129242254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1.4783720576906276</v>
      </c>
      <c r="AS324">
        <f>_xlfn.RANK.AVG(Table2[[#This Row],[1Y Return vs Nifty Z-Score]],Table2[1Y Return vs Nifty Z-Score])</f>
        <v>244</v>
      </c>
      <c r="AT324">
        <f>_xlfn.RANK.AVG(Table2[[#This Row],[6M Return vs Nifty Z-Score]],Table2[6M Return vs Nifty Z-Score])</f>
        <v>213</v>
      </c>
      <c r="AU324">
        <f>_xlfn.RANK.AVG(Table2[[#This Row],[Sharpe Ratio Z-Score]],Table2[Sharpe Ratio Z-Score])</f>
        <v>559</v>
      </c>
      <c r="AV324">
        <f>(Table2[[#This Row],[Rank 1Y]]+Table2[[#This Row],[Rank 6M]]+Table2[[#This Row],[Rank Sharpe]])/3</f>
        <v>338.66666666666669</v>
      </c>
    </row>
    <row r="325" spans="1:48" x14ac:dyDescent="0.3">
      <c r="A325" t="s">
        <v>28</v>
      </c>
      <c r="B325" t="s">
        <v>29</v>
      </c>
      <c r="C325" t="s">
        <v>10145</v>
      </c>
      <c r="D325" t="s">
        <v>24</v>
      </c>
      <c r="E325">
        <v>879974.408683719</v>
      </c>
      <c r="F325">
        <v>1250.3</v>
      </c>
      <c r="G325">
        <v>2.5980460792473399</v>
      </c>
      <c r="H325">
        <f>(Table2[[#This Row],[1Y Return vs Nifty]]-AVERAGE(Table2[1Y Return vs Nifty]))/_xlfn.STDEV.P(Table2[1Y Return vs Nifty])</f>
        <v>-0.51127260657070017</v>
      </c>
      <c r="I325">
        <v>6.3009034662800696</v>
      </c>
      <c r="J325">
        <f>(Table2[[#This Row],[1M Return vs Nifty]]-AVERAGE(Table2[1M Return vs Nifty]))/_xlfn.STDEV.P(Table2[1M Return vs Nifty])</f>
        <v>0.62779703844998291</v>
      </c>
      <c r="K325">
        <v>11.204592810088499</v>
      </c>
      <c r="L325">
        <f>(Table2[[#This Row],[6M Return vs Nifty]]-AVERAGE(Table2[6M Return vs Nifty]))/_xlfn.STDEV.P(Table2[6M Return vs Nifty])</f>
        <v>0.14204375622791141</v>
      </c>
      <c r="M325">
        <v>-2.6511629621694799</v>
      </c>
      <c r="N325">
        <f>(Table2[[#This Row],[1W Return vs Nifty]]-AVERAGE(Table2[1W Return vs Nifty]))/_xlfn.STDEV.P(Table2[1W Return vs Nifty])</f>
        <v>-0.31424113801060771</v>
      </c>
      <c r="O325">
        <v>1212.97</v>
      </c>
      <c r="P325">
        <v>1171.16752317947</v>
      </c>
      <c r="Q325">
        <v>1072.7974600171301</v>
      </c>
      <c r="R325">
        <v>70.6570725503571</v>
      </c>
      <c r="S325" s="2">
        <f>(Table2[[#This Row],[Close Price]]-Table2[[#This Row],[20D EMA]])/Table2[[#This Row],[20D EMA]]</f>
        <v>3.0775699316553523E-2</v>
      </c>
      <c r="T325" s="2">
        <f>(Table2[[#This Row],[Close Price]]-Table2[[#This Row],[50D EMA]])/Table2[[#This Row],[50D EMA]]</f>
        <v>6.7567171437355245E-2</v>
      </c>
      <c r="U325" s="2">
        <f>(Table2[[#This Row],[Close Price]]-Table2[[#This Row],[200D EMA]])/Table2[[#This Row],[200D EMA]]</f>
        <v>0.16545764377558794</v>
      </c>
      <c r="V325">
        <v>0.744491466249661</v>
      </c>
      <c r="W325">
        <v>1242.1500000000001</v>
      </c>
      <c r="X325">
        <v>1248.9000000000001</v>
      </c>
      <c r="Y325">
        <v>1224.05</v>
      </c>
      <c r="Z325">
        <v>1256.45</v>
      </c>
      <c r="AA325">
        <v>1179.45</v>
      </c>
      <c r="AB325">
        <v>1257.8</v>
      </c>
      <c r="AC325" s="2">
        <f>(Table2[[#This Row],[Close Price]]/Table2[[#This Row],[Day Low]])-1</f>
        <v>6.5612043634020178E-3</v>
      </c>
      <c r="AD325" s="2">
        <f>(Table2[[#This Row],[Day High]]/Table2[[#This Row],[Close Price]])-1</f>
        <v>-1.1197312644963819E-3</v>
      </c>
      <c r="AE325" s="2">
        <f>(Table2[[#This Row],[Close Price]]/Table2[[#This Row],[Current Week Low]])-1</f>
        <v>2.1445202401862762E-2</v>
      </c>
      <c r="AF325" s="2">
        <f>(Table2[[#This Row],[Current Week High]]/Table2[[#This Row],[Close Price]])-1</f>
        <v>4.9188194833240662E-3</v>
      </c>
      <c r="AG325" s="2">
        <f>(Table2[[#This Row],[Close Price]]/Table2[[#This Row],[Current Month Low]])-1</f>
        <v>6.007037178345831E-2</v>
      </c>
      <c r="AH325" s="2">
        <f>(Table2[[#This Row],[Current Month High]]/Table2[[#This Row],[Close Price]])-1</f>
        <v>5.9985603455170455E-3</v>
      </c>
      <c r="AI325">
        <v>0.599856034551704</v>
      </c>
      <c r="AJ325">
        <v>39.076751946607303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0.01</v>
      </c>
      <c r="AM325" t="s">
        <v>10189</v>
      </c>
      <c r="AN325">
        <v>3.17</v>
      </c>
      <c r="AO325" t="s">
        <v>10189</v>
      </c>
      <c r="AP325">
        <v>7.5612729124172995E-2</v>
      </c>
      <c r="AQ325">
        <f>(Table2[[#This Row],[Sharpe Ratio]]-AVERAGE(Table2[Sharpe Ratio]))/_xlfn.STDEV.P(Table2[Sharpe Ratio])</f>
        <v>0.26009968979287662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0.20442673988946303</v>
      </c>
      <c r="AS325">
        <f>_xlfn.RANK.AVG(Table2[[#This Row],[1Y Return vs Nifty Z-Score]],Table2[1Y Return vs Nifty Z-Score])</f>
        <v>485</v>
      </c>
      <c r="AT325">
        <f>_xlfn.RANK.AVG(Table2[[#This Row],[6M Return vs Nifty Z-Score]],Table2[6M Return vs Nifty Z-Score])</f>
        <v>279</v>
      </c>
      <c r="AU325">
        <f>_xlfn.RANK.AVG(Table2[[#This Row],[Sharpe Ratio Z-Score]],Table2[Sharpe Ratio Z-Score])</f>
        <v>257</v>
      </c>
      <c r="AV325">
        <f>(Table2[[#This Row],[Rank 1Y]]+Table2[[#This Row],[Rank 6M]]+Table2[[#This Row],[Rank Sharpe]])/3</f>
        <v>340.33333333333331</v>
      </c>
    </row>
    <row r="326" spans="1:48" x14ac:dyDescent="0.3">
      <c r="A326" t="s">
        <v>1617</v>
      </c>
      <c r="B326" t="s">
        <v>1618</v>
      </c>
      <c r="C326" t="s">
        <v>10149</v>
      </c>
      <c r="D326" t="s">
        <v>191</v>
      </c>
      <c r="E326">
        <v>5280.897070944</v>
      </c>
      <c r="F326">
        <v>207.68</v>
      </c>
      <c r="G326">
        <v>15.4603563742389</v>
      </c>
      <c r="H326">
        <f>(Table2[[#This Row],[1Y Return vs Nifty]]-AVERAGE(Table2[1Y Return vs Nifty]))/_xlfn.STDEV.P(Table2[1Y Return vs Nifty])</f>
        <v>-0.34645215308286748</v>
      </c>
      <c r="I326">
        <v>2.4374480557328999</v>
      </c>
      <c r="J326">
        <f>(Table2[[#This Row],[1M Return vs Nifty]]-AVERAGE(Table2[1M Return vs Nifty]))/_xlfn.STDEV.P(Table2[1M Return vs Nifty])</f>
        <v>0.26541866523278007</v>
      </c>
      <c r="K326">
        <v>12.247391941306599</v>
      </c>
      <c r="L326">
        <f>(Table2[[#This Row],[6M Return vs Nifty]]-AVERAGE(Table2[6M Return vs Nifty]))/_xlfn.STDEV.P(Table2[6M Return vs Nifty])</f>
        <v>0.1758320867911933</v>
      </c>
      <c r="M326">
        <v>-1.6551812733923801</v>
      </c>
      <c r="N326">
        <f>(Table2[[#This Row],[1W Return vs Nifty]]-AVERAGE(Table2[1W Return vs Nifty]))/_xlfn.STDEV.P(Table2[1W Return vs Nifty])</f>
        <v>-5.6425701482829785E-2</v>
      </c>
      <c r="O326">
        <v>207.63</v>
      </c>
      <c r="P326">
        <v>193.84723725401801</v>
      </c>
      <c r="Q326">
        <v>166.69421911473501</v>
      </c>
      <c r="R326">
        <v>42.737920602102498</v>
      </c>
      <c r="S326" s="2">
        <f>(Table2[[#This Row],[Close Price]]-Table2[[#This Row],[20D EMA]])/Table2[[#This Row],[20D EMA]]</f>
        <v>2.4081298463618633E-4</v>
      </c>
      <c r="T326" s="2">
        <f>(Table2[[#This Row],[Close Price]]-Table2[[#This Row],[50D EMA]])/Table2[[#This Row],[50D EMA]]</f>
        <v>7.1359091529664159E-2</v>
      </c>
      <c r="U326" s="2">
        <f>(Table2[[#This Row],[Close Price]]-Table2[[#This Row],[200D EMA]])/Table2[[#This Row],[200D EMA]]</f>
        <v>0.24587403872149063</v>
      </c>
      <c r="V326">
        <v>0.79332110508458697</v>
      </c>
      <c r="W326">
        <v>205.84</v>
      </c>
      <c r="X326">
        <v>208.8</v>
      </c>
      <c r="Y326">
        <v>205.7</v>
      </c>
      <c r="Z326">
        <v>214</v>
      </c>
      <c r="AA326">
        <v>204</v>
      </c>
      <c r="AB326">
        <v>225.7</v>
      </c>
      <c r="AC326" s="2">
        <f>(Table2[[#This Row],[Close Price]]/Table2[[#This Row],[Day Low]])-1</f>
        <v>8.9389817333851429E-3</v>
      </c>
      <c r="AD326" s="2">
        <f>(Table2[[#This Row],[Day High]]/Table2[[#This Row],[Close Price]])-1</f>
        <v>5.3929121725733165E-3</v>
      </c>
      <c r="AE326" s="2">
        <f>(Table2[[#This Row],[Close Price]]/Table2[[#This Row],[Current Week Low]])-1</f>
        <v>9.6256684491979883E-3</v>
      </c>
      <c r="AF326" s="2">
        <f>(Table2[[#This Row],[Current Week High]]/Table2[[#This Row],[Close Price]])-1</f>
        <v>3.0431432973805794E-2</v>
      </c>
      <c r="AG326" s="2">
        <f>(Table2[[#This Row],[Close Price]]/Table2[[#This Row],[Current Month Low]])-1</f>
        <v>1.8039215686274535E-2</v>
      </c>
      <c r="AH326" s="2">
        <f>(Table2[[#This Row],[Current Month High]]/Table2[[#This Row],[Close Price]])-1</f>
        <v>8.6768104776579369E-2</v>
      </c>
      <c r="AI326">
        <v>8.6768104776579307</v>
      </c>
      <c r="AJ326">
        <v>64.760015866719499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0.03</v>
      </c>
      <c r="AM326" t="s">
        <v>10189</v>
      </c>
      <c r="AN326">
        <v>-6.34</v>
      </c>
      <c r="AO326" t="s">
        <v>10190</v>
      </c>
      <c r="AP326">
        <v>5.1899329137047999E-2</v>
      </c>
      <c r="AQ326">
        <f>(Table2[[#This Row],[Sharpe Ratio]]-AVERAGE(Table2[Sharpe Ratio]))/_xlfn.STDEV.P(Table2[Sharpe Ratio])</f>
        <v>-1.1581459639100415E-2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2.6791437819175715E-2</v>
      </c>
      <c r="AS326">
        <f>_xlfn.RANK.AVG(Table2[[#This Row],[1Y Return vs Nifty Z-Score]],Table2[1Y Return vs Nifty Z-Score])</f>
        <v>410</v>
      </c>
      <c r="AT326">
        <f>_xlfn.RANK.AVG(Table2[[#This Row],[6M Return vs Nifty Z-Score]],Table2[6M Return vs Nifty Z-Score])</f>
        <v>268</v>
      </c>
      <c r="AU326">
        <f>_xlfn.RANK.AVG(Table2[[#This Row],[Sharpe Ratio Z-Score]],Table2[Sharpe Ratio Z-Score])</f>
        <v>346</v>
      </c>
      <c r="AV326">
        <f>(Table2[[#This Row],[Rank 1Y]]+Table2[[#This Row],[Rank 6M]]+Table2[[#This Row],[Rank Sharpe]])/3</f>
        <v>341.33333333333331</v>
      </c>
    </row>
    <row r="327" spans="1:48" x14ac:dyDescent="0.3">
      <c r="A327" t="s">
        <v>737</v>
      </c>
      <c r="B327" t="s">
        <v>738</v>
      </c>
      <c r="C327" t="s">
        <v>10154</v>
      </c>
      <c r="D327" t="s">
        <v>257</v>
      </c>
      <c r="E327">
        <v>21519.334396959999</v>
      </c>
      <c r="F327">
        <v>680.6</v>
      </c>
      <c r="G327">
        <v>-4.4754900147791403</v>
      </c>
      <c r="H327">
        <f>(Table2[[#This Row],[1Y Return vs Nifty]]-AVERAGE(Table2[1Y Return vs Nifty]))/_xlfn.STDEV.P(Table2[1Y Return vs Nifty])</f>
        <v>-0.60191444307140807</v>
      </c>
      <c r="I327">
        <v>-4.8684240802229599</v>
      </c>
      <c r="J327">
        <f>(Table2[[#This Row],[1M Return vs Nifty]]-AVERAGE(Table2[1M Return vs Nifty]))/_xlfn.STDEV.P(Table2[1M Return vs Nifty])</f>
        <v>-0.41984615038615308</v>
      </c>
      <c r="K327">
        <v>9.5431110847677001</v>
      </c>
      <c r="L327">
        <f>(Table2[[#This Row],[6M Return vs Nifty]]-AVERAGE(Table2[6M Return vs Nifty]))/_xlfn.STDEV.P(Table2[6M Return vs Nifty])</f>
        <v>8.8209137383901501E-2</v>
      </c>
      <c r="M327">
        <v>-4.1344320319922101</v>
      </c>
      <c r="N327">
        <f>(Table2[[#This Row],[1W Return vs Nifty]]-AVERAGE(Table2[1W Return vs Nifty]))/_xlfn.STDEV.P(Table2[1W Return vs Nifty])</f>
        <v>-0.69819364138848994</v>
      </c>
      <c r="O327">
        <v>704.96</v>
      </c>
      <c r="P327">
        <v>680.11219073607799</v>
      </c>
      <c r="Q327">
        <v>610.34402916546003</v>
      </c>
      <c r="R327">
        <v>30.518726495039399</v>
      </c>
      <c r="S327" s="2">
        <f>(Table2[[#This Row],[Close Price]]-Table2[[#This Row],[20D EMA]])/Table2[[#This Row],[20D EMA]]</f>
        <v>-3.4555152065365427E-2</v>
      </c>
      <c r="T327" s="2">
        <f>(Table2[[#This Row],[Close Price]]-Table2[[#This Row],[50D EMA]])/Table2[[#This Row],[50D EMA]]</f>
        <v>7.1724822840490575E-4</v>
      </c>
      <c r="U327" s="2">
        <f>(Table2[[#This Row],[Close Price]]-Table2[[#This Row],[200D EMA]])/Table2[[#This Row],[200D EMA]]</f>
        <v>0.11510880335898901</v>
      </c>
      <c r="V327">
        <v>0.65996706792658399</v>
      </c>
      <c r="W327">
        <v>666.05</v>
      </c>
      <c r="X327">
        <v>682</v>
      </c>
      <c r="Y327">
        <v>678.15</v>
      </c>
      <c r="Z327">
        <v>722</v>
      </c>
      <c r="AA327">
        <v>678.15</v>
      </c>
      <c r="AB327">
        <v>762.2</v>
      </c>
      <c r="AC327" s="2">
        <f>(Table2[[#This Row],[Close Price]]/Table2[[#This Row],[Day Low]])-1</f>
        <v>2.1845206816305085E-2</v>
      </c>
      <c r="AD327" s="2">
        <f>(Table2[[#This Row],[Day High]]/Table2[[#This Row],[Close Price]])-1</f>
        <v>2.0570085218925005E-3</v>
      </c>
      <c r="AE327" s="2">
        <f>(Table2[[#This Row],[Close Price]]/Table2[[#This Row],[Current Week Low]])-1</f>
        <v>3.6127700361276993E-3</v>
      </c>
      <c r="AF327" s="2">
        <f>(Table2[[#This Row],[Current Week High]]/Table2[[#This Row],[Close Price]])-1</f>
        <v>6.0828680575962357E-2</v>
      </c>
      <c r="AG327" s="2">
        <f>(Table2[[#This Row],[Close Price]]/Table2[[#This Row],[Current Month Low]])-1</f>
        <v>3.6127700361276993E-3</v>
      </c>
      <c r="AH327" s="2">
        <f>(Table2[[#This Row],[Current Month High]]/Table2[[#This Row],[Close Price]])-1</f>
        <v>0.11989421099030273</v>
      </c>
      <c r="AI327">
        <v>17.389068468997898</v>
      </c>
      <c r="AJ327">
        <v>46.997840172786098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-0.04</v>
      </c>
      <c r="AM327" t="s">
        <v>10190</v>
      </c>
      <c r="AN327">
        <v>-7.05</v>
      </c>
      <c r="AO327" t="s">
        <v>10190</v>
      </c>
      <c r="AP327">
        <v>0.104064032367863</v>
      </c>
      <c r="AQ327">
        <f>(Table2[[#This Row],[Sharpe Ratio]]-AVERAGE(Table2[Sharpe Ratio]))/_xlfn.STDEV.P(Table2[Sharpe Ratio])</f>
        <v>0.58606234265076329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-1.0456827548113863</v>
      </c>
      <c r="AS327">
        <f>_xlfn.RANK.AVG(Table2[[#This Row],[1Y Return vs Nifty Z-Score]],Table2[1Y Return vs Nifty Z-Score])</f>
        <v>536</v>
      </c>
      <c r="AT327">
        <f>_xlfn.RANK.AVG(Table2[[#This Row],[6M Return vs Nifty Z-Score]],Table2[6M Return vs Nifty Z-Score])</f>
        <v>293</v>
      </c>
      <c r="AU327">
        <f>_xlfn.RANK.AVG(Table2[[#This Row],[Sharpe Ratio Z-Score]],Table2[Sharpe Ratio Z-Score])</f>
        <v>198</v>
      </c>
      <c r="AV327">
        <f>(Table2[[#This Row],[Rank 1Y]]+Table2[[#This Row],[Rank 6M]]+Table2[[#This Row],[Rank Sharpe]])/3</f>
        <v>342.33333333333331</v>
      </c>
    </row>
    <row r="328" spans="1:48" x14ac:dyDescent="0.3">
      <c r="A328" t="s">
        <v>1891</v>
      </c>
      <c r="B328" t="s">
        <v>1892</v>
      </c>
      <c r="C328" t="s">
        <v>10159</v>
      </c>
      <c r="D328" t="s">
        <v>269</v>
      </c>
      <c r="E328">
        <v>3607.4522361599902</v>
      </c>
      <c r="F328">
        <v>144.96</v>
      </c>
      <c r="G328">
        <v>30.124851713970799</v>
      </c>
      <c r="H328">
        <f>(Table2[[#This Row],[1Y Return vs Nifty]]-AVERAGE(Table2[1Y Return vs Nifty]))/_xlfn.STDEV.P(Table2[1Y Return vs Nifty])</f>
        <v>-0.15853810680099714</v>
      </c>
      <c r="I328">
        <v>37.631686025144703</v>
      </c>
      <c r="J328">
        <f>(Table2[[#This Row],[1M Return vs Nifty]]-AVERAGE(Table2[1M Return vs Nifty]))/_xlfn.STDEV.P(Table2[1M Return vs Nifty])</f>
        <v>3.5665129828111222</v>
      </c>
      <c r="K328">
        <v>15.8677057707228</v>
      </c>
      <c r="L328">
        <f>(Table2[[#This Row],[6M Return vs Nifty]]-AVERAGE(Table2[6M Return vs Nifty]))/_xlfn.STDEV.P(Table2[6M Return vs Nifty])</f>
        <v>0.29313594402422311</v>
      </c>
      <c r="M328">
        <v>-2.5348131027740801</v>
      </c>
      <c r="N328">
        <f>(Table2[[#This Row],[1W Return vs Nifty]]-AVERAGE(Table2[1W Return vs Nifty]))/_xlfn.STDEV.P(Table2[1W Return vs Nifty])</f>
        <v>-0.28412332547652219</v>
      </c>
      <c r="O328">
        <v>137.19999999999999</v>
      </c>
      <c r="P328">
        <v>121.89145111692901</v>
      </c>
      <c r="Q328">
        <v>103.913557112536</v>
      </c>
      <c r="R328">
        <v>55.313659907689598</v>
      </c>
      <c r="S328" s="2">
        <f>(Table2[[#This Row],[Close Price]]-Table2[[#This Row],[20D EMA]])/Table2[[#This Row],[20D EMA]]</f>
        <v>5.6559766763848544E-2</v>
      </c>
      <c r="T328" s="2">
        <f>(Table2[[#This Row],[Close Price]]-Table2[[#This Row],[50D EMA]])/Table2[[#This Row],[50D EMA]]</f>
        <v>0.18925485480471982</v>
      </c>
      <c r="U328" s="2">
        <f>(Table2[[#This Row],[Close Price]]-Table2[[#This Row],[200D EMA]])/Table2[[#This Row],[200D EMA]]</f>
        <v>0.39500565689433242</v>
      </c>
      <c r="V328">
        <v>2.0987921621243499</v>
      </c>
      <c r="W328">
        <v>141.4</v>
      </c>
      <c r="X328">
        <v>144.80000000000001</v>
      </c>
      <c r="Y328">
        <v>138.55000000000001</v>
      </c>
      <c r="Z328">
        <v>152</v>
      </c>
      <c r="AA328">
        <v>125.35</v>
      </c>
      <c r="AB328">
        <v>164.5</v>
      </c>
      <c r="AC328" s="2">
        <f>(Table2[[#This Row],[Close Price]]/Table2[[#This Row],[Day Low]])-1</f>
        <v>2.5176803394625136E-2</v>
      </c>
      <c r="AD328" s="2">
        <f>(Table2[[#This Row],[Day High]]/Table2[[#This Row],[Close Price]])-1</f>
        <v>-1.1037527593819041E-3</v>
      </c>
      <c r="AE328" s="2">
        <f>(Table2[[#This Row],[Close Price]]/Table2[[#This Row],[Current Week Low]])-1</f>
        <v>4.6264886322627152E-2</v>
      </c>
      <c r="AF328" s="2">
        <f>(Table2[[#This Row],[Current Week High]]/Table2[[#This Row],[Close Price]])-1</f>
        <v>4.8565121412803558E-2</v>
      </c>
      <c r="AG328" s="2">
        <f>(Table2[[#This Row],[Close Price]]/Table2[[#This Row],[Current Month Low]])-1</f>
        <v>0.15644196250498621</v>
      </c>
      <c r="AH328" s="2">
        <f>(Table2[[#This Row],[Current Month High]]/Table2[[#This Row],[Close Price]])-1</f>
        <v>0.13479580573951422</v>
      </c>
      <c r="AI328">
        <v>13.479580573951401</v>
      </c>
      <c r="AJ328">
        <v>77.647058823529406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0.35</v>
      </c>
      <c r="AM328" t="s">
        <v>10189</v>
      </c>
      <c r="AN328">
        <v>12.81</v>
      </c>
      <c r="AO328" t="s">
        <v>10189</v>
      </c>
      <c r="AP328">
        <v>1.6320683572884999E-2</v>
      </c>
      <c r="AQ328">
        <f>(Table2[[#This Row],[Sharpe Ratio]]-AVERAGE(Table2[Sharpe Ratio]))/_xlfn.STDEV.P(Table2[Sharpe Ratio])</f>
        <v>-0.419201089357016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2.9977864052008099</v>
      </c>
      <c r="AS328">
        <f>_xlfn.RANK.AVG(Table2[[#This Row],[1Y Return vs Nifty Z-Score]],Table2[1Y Return vs Nifty Z-Score])</f>
        <v>340</v>
      </c>
      <c r="AT328">
        <f>_xlfn.RANK.AVG(Table2[[#This Row],[6M Return vs Nifty Z-Score]],Table2[6M Return vs Nifty Z-Score])</f>
        <v>240</v>
      </c>
      <c r="AU328">
        <f>_xlfn.RANK.AVG(Table2[[#This Row],[Sharpe Ratio Z-Score]],Table2[Sharpe Ratio Z-Score])</f>
        <v>448</v>
      </c>
      <c r="AV328">
        <f>(Table2[[#This Row],[Rank 1Y]]+Table2[[#This Row],[Rank 6M]]+Table2[[#This Row],[Rank Sharpe]])/3</f>
        <v>342.66666666666669</v>
      </c>
    </row>
    <row r="329" spans="1:48" x14ac:dyDescent="0.3">
      <c r="A329" t="s">
        <v>1406</v>
      </c>
      <c r="B329" t="s">
        <v>1407</v>
      </c>
      <c r="C329" t="s">
        <v>10148</v>
      </c>
      <c r="D329" t="s">
        <v>46</v>
      </c>
      <c r="E329">
        <v>7290.9867037949998</v>
      </c>
      <c r="F329">
        <v>196.39</v>
      </c>
      <c r="G329">
        <v>46.768827980720502</v>
      </c>
      <c r="H329">
        <f>(Table2[[#This Row],[1Y Return vs Nifty]]-AVERAGE(Table2[1Y Return vs Nifty]))/_xlfn.STDEV.P(Table2[1Y Return vs Nifty])</f>
        <v>5.4741440435132648E-2</v>
      </c>
      <c r="I329">
        <v>-8.4614918881600794</v>
      </c>
      <c r="J329">
        <f>(Table2[[#This Row],[1M Return vs Nifty]]-AVERAGE(Table2[1M Return vs Nifty]))/_xlfn.STDEV.P(Table2[1M Return vs Nifty])</f>
        <v>-0.75686312838589365</v>
      </c>
      <c r="K329">
        <v>-27.587039964972998</v>
      </c>
      <c r="L329">
        <f>(Table2[[#This Row],[6M Return vs Nifty]]-AVERAGE(Table2[6M Return vs Nifty]))/_xlfn.STDEV.P(Table2[6M Return vs Nifty])</f>
        <v>-1.1148661049858932</v>
      </c>
      <c r="M329">
        <v>-6.1170185326811799</v>
      </c>
      <c r="N329">
        <f>(Table2[[#This Row],[1W Return vs Nifty]]-AVERAGE(Table2[1W Return vs Nifty]))/_xlfn.STDEV.P(Table2[1W Return vs Nifty])</f>
        <v>-1.2113972573674174</v>
      </c>
      <c r="O329">
        <v>197.4</v>
      </c>
      <c r="P329">
        <v>198.946186301181</v>
      </c>
      <c r="Q329">
        <v>188.563467343821</v>
      </c>
      <c r="R329">
        <v>47.102164440815201</v>
      </c>
      <c r="S329" s="2">
        <f>(Table2[[#This Row],[Close Price]]-Table2[[#This Row],[20D EMA]])/Table2[[#This Row],[20D EMA]]</f>
        <v>-5.1165146909828742E-3</v>
      </c>
      <c r="T329" s="2">
        <f>(Table2[[#This Row],[Close Price]]-Table2[[#This Row],[50D EMA]])/Table2[[#This Row],[50D EMA]]</f>
        <v>-1.2848631827057247E-2</v>
      </c>
      <c r="U329" s="2">
        <f>(Table2[[#This Row],[Close Price]]-Table2[[#This Row],[200D EMA]])/Table2[[#This Row],[200D EMA]]</f>
        <v>4.1506092173773601E-2</v>
      </c>
      <c r="V329">
        <v>1.1992370753544199</v>
      </c>
      <c r="W329">
        <v>193.6</v>
      </c>
      <c r="X329">
        <v>196.3</v>
      </c>
      <c r="Y329">
        <v>192.96</v>
      </c>
      <c r="Z329">
        <v>199</v>
      </c>
      <c r="AA329">
        <v>191.15</v>
      </c>
      <c r="AB329">
        <v>205.55</v>
      </c>
      <c r="AC329" s="2">
        <f>(Table2[[#This Row],[Close Price]]/Table2[[#This Row],[Day Low]])-1</f>
        <v>1.4411157024793342E-2</v>
      </c>
      <c r="AD329" s="2">
        <f>(Table2[[#This Row],[Day High]]/Table2[[#This Row],[Close Price]])-1</f>
        <v>-4.5827180610003015E-4</v>
      </c>
      <c r="AE329" s="2">
        <f>(Table2[[#This Row],[Close Price]]/Table2[[#This Row],[Current Week Low]])-1</f>
        <v>1.7775704809286808E-2</v>
      </c>
      <c r="AF329" s="2">
        <f>(Table2[[#This Row],[Current Week High]]/Table2[[#This Row],[Close Price]])-1</f>
        <v>1.3289882376903206E-2</v>
      </c>
      <c r="AG329" s="2">
        <f>(Table2[[#This Row],[Close Price]]/Table2[[#This Row],[Current Month Low]])-1</f>
        <v>2.7413026419042641E-2</v>
      </c>
      <c r="AH329" s="2">
        <f>(Table2[[#This Row],[Current Month High]]/Table2[[#This Row],[Close Price]])-1</f>
        <v>4.6641886043077729E-2</v>
      </c>
      <c r="AI329">
        <v>26.941290289729601</v>
      </c>
      <c r="AJ329">
        <v>73.336275375110304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-0.16</v>
      </c>
      <c r="AM329" t="s">
        <v>10190</v>
      </c>
      <c r="AN329">
        <v>0.74</v>
      </c>
      <c r="AO329" t="s">
        <v>10189</v>
      </c>
      <c r="AP329">
        <v>0.15187518034577499</v>
      </c>
      <c r="AQ329">
        <f>(Table2[[#This Row],[Sharpe Ratio]]-AVERAGE(Table2[Sharpe Ratio]))/_xlfn.STDEV.P(Table2[Sharpe Ratio])</f>
        <v>1.1338280635239386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269</v>
      </c>
      <c r="AT329">
        <f>_xlfn.RANK.AVG(Table2[[#This Row],[6M Return vs Nifty Z-Score]],Table2[6M Return vs Nifty Z-Score])</f>
        <v>662</v>
      </c>
      <c r="AU329">
        <f>_xlfn.RANK.AVG(Table2[[#This Row],[Sharpe Ratio Z-Score]],Table2[Sharpe Ratio Z-Score])</f>
        <v>99</v>
      </c>
      <c r="AV329">
        <f>(Table2[[#This Row],[Rank 1Y]]+Table2[[#This Row],[Rank 6M]]+Table2[[#This Row],[Rank Sharpe]])/3</f>
        <v>343.33333333333331</v>
      </c>
    </row>
    <row r="330" spans="1:48" x14ac:dyDescent="0.3">
      <c r="A330" t="s">
        <v>101</v>
      </c>
      <c r="B330" t="s">
        <v>102</v>
      </c>
      <c r="C330" t="s">
        <v>10151</v>
      </c>
      <c r="D330" t="s">
        <v>103</v>
      </c>
      <c r="E330">
        <v>276817.59569289</v>
      </c>
      <c r="F330">
        <v>1747.55</v>
      </c>
      <c r="G330">
        <v>53.887289166487101</v>
      </c>
      <c r="H330">
        <f>(Table2[[#This Row],[1Y Return vs Nifty]]-AVERAGE(Table2[1Y Return vs Nifty]))/_xlfn.STDEV.P(Table2[1Y Return vs Nifty])</f>
        <v>0.14595895687387411</v>
      </c>
      <c r="I330">
        <v>-9.1749126095812699</v>
      </c>
      <c r="J330">
        <f>(Table2[[#This Row],[1M Return vs Nifty]]-AVERAGE(Table2[1M Return vs Nifty]))/_xlfn.STDEV.P(Table2[1M Return vs Nifty])</f>
        <v>-0.8237794540518445</v>
      </c>
      <c r="K330">
        <v>-5.5257778512807798</v>
      </c>
      <c r="L330">
        <f>(Table2[[#This Row],[6M Return vs Nifty]]-AVERAGE(Table2[6M Return vs Nifty]))/_xlfn.STDEV.P(Table2[6M Return vs Nifty])</f>
        <v>-0.40004654422358416</v>
      </c>
      <c r="M330">
        <v>-1.8063067544336699</v>
      </c>
      <c r="N330">
        <f>(Table2[[#This Row],[1W Return vs Nifty]]-AVERAGE(Table2[1W Return vs Nifty]))/_xlfn.STDEV.P(Table2[1W Return vs Nifty])</f>
        <v>-9.5545378384691335E-2</v>
      </c>
      <c r="O330">
        <v>1770.62</v>
      </c>
      <c r="P330">
        <v>1795.4668507072799</v>
      </c>
      <c r="Q330">
        <v>1643.1522964555299</v>
      </c>
      <c r="R330">
        <v>41.196252882380399</v>
      </c>
      <c r="S330" s="2">
        <f>(Table2[[#This Row],[Close Price]]-Table2[[#This Row],[20D EMA]])/Table2[[#This Row],[20D EMA]]</f>
        <v>-1.3029334357456675E-2</v>
      </c>
      <c r="T330" s="2">
        <f>(Table2[[#This Row],[Close Price]]-Table2[[#This Row],[50D EMA]])/Table2[[#This Row],[50D EMA]]</f>
        <v>-2.6687683311114502E-2</v>
      </c>
      <c r="U330" s="2">
        <f>(Table2[[#This Row],[Close Price]]-Table2[[#This Row],[200D EMA]])/Table2[[#This Row],[200D EMA]]</f>
        <v>6.3535013625741182E-2</v>
      </c>
      <c r="V330">
        <v>0.35963523219159799</v>
      </c>
      <c r="W330">
        <v>1731.25</v>
      </c>
      <c r="X330">
        <v>1751.9</v>
      </c>
      <c r="Y330">
        <v>1725</v>
      </c>
      <c r="Z330">
        <v>1820</v>
      </c>
      <c r="AA330">
        <v>1725</v>
      </c>
      <c r="AB330">
        <v>1820</v>
      </c>
      <c r="AC330" s="2">
        <f>(Table2[[#This Row],[Close Price]]/Table2[[#This Row],[Day Low]])-1</f>
        <v>9.4151624548737267E-3</v>
      </c>
      <c r="AD330" s="2">
        <f>(Table2[[#This Row],[Day High]]/Table2[[#This Row],[Close Price]])-1</f>
        <v>2.4891991645448197E-3</v>
      </c>
      <c r="AE330" s="2">
        <f>(Table2[[#This Row],[Close Price]]/Table2[[#This Row],[Current Week Low]])-1</f>
        <v>1.3072463768115883E-2</v>
      </c>
      <c r="AF330" s="2">
        <f>(Table2[[#This Row],[Current Week High]]/Table2[[#This Row],[Close Price]])-1</f>
        <v>4.145804125776098E-2</v>
      </c>
      <c r="AG330" s="2">
        <f>(Table2[[#This Row],[Close Price]]/Table2[[#This Row],[Current Month Low]])-1</f>
        <v>1.3072463768115883E-2</v>
      </c>
      <c r="AH330" s="2">
        <f>(Table2[[#This Row],[Current Month High]]/Table2[[#This Row],[Close Price]])-1</f>
        <v>4.145804125776098E-2</v>
      </c>
      <c r="AI330">
        <v>24.408457554862501</v>
      </c>
      <c r="AJ330">
        <v>114.278707620624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</v>
      </c>
      <c r="AM330" t="s">
        <v>10190</v>
      </c>
      <c r="AN330">
        <v>-1.65</v>
      </c>
      <c r="AO330" t="s">
        <v>10190</v>
      </c>
      <c r="AP330">
        <v>5.4684388820834998E-2</v>
      </c>
      <c r="AQ330">
        <f>(Table2[[#This Row],[Sharpe Ratio]]-AVERAGE(Table2[Sharpe Ratio]))/_xlfn.STDEV.P(Table2[Sharpe Ratio])</f>
        <v>2.0326584611775736E-2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238</v>
      </c>
      <c r="AT330">
        <f>_xlfn.RANK.AVG(Table2[[#This Row],[6M Return vs Nifty Z-Score]],Table2[6M Return vs Nifty Z-Score])</f>
        <v>461</v>
      </c>
      <c r="AU330">
        <f>_xlfn.RANK.AVG(Table2[[#This Row],[Sharpe Ratio Z-Score]],Table2[Sharpe Ratio Z-Score])</f>
        <v>332</v>
      </c>
      <c r="AV330">
        <f>(Table2[[#This Row],[Rank 1Y]]+Table2[[#This Row],[Rank 6M]]+Table2[[#This Row],[Rank Sharpe]])/3</f>
        <v>343.66666666666669</v>
      </c>
    </row>
    <row r="331" spans="1:48" x14ac:dyDescent="0.3">
      <c r="A331" t="s">
        <v>1538</v>
      </c>
      <c r="B331" t="s">
        <v>1539</v>
      </c>
      <c r="C331" t="s">
        <v>10156</v>
      </c>
      <c r="D331" t="s">
        <v>72</v>
      </c>
      <c r="E331">
        <v>6121.28</v>
      </c>
      <c r="F331">
        <v>869.5</v>
      </c>
      <c r="G331">
        <v>82.734675609735902</v>
      </c>
      <c r="H331">
        <f>(Table2[[#This Row],[1Y Return vs Nifty]]-AVERAGE(Table2[1Y Return vs Nifty]))/_xlfn.STDEV.P(Table2[1Y Return vs Nifty])</f>
        <v>0.51561566756343258</v>
      </c>
      <c r="I331">
        <v>-4.57066228005091</v>
      </c>
      <c r="J331">
        <f>(Table2[[#This Row],[1M Return vs Nifty]]-AVERAGE(Table2[1M Return vs Nifty]))/_xlfn.STDEV.P(Table2[1M Return vs Nifty])</f>
        <v>-0.3919171528214338</v>
      </c>
      <c r="K331">
        <v>-27.651929231884001</v>
      </c>
      <c r="L331">
        <f>(Table2[[#This Row],[6M Return vs Nifty]]-AVERAGE(Table2[6M Return vs Nifty]))/_xlfn.STDEV.P(Table2[6M Return vs Nifty])</f>
        <v>-1.1169686192043669</v>
      </c>
      <c r="M331">
        <v>2.5816831087504299</v>
      </c>
      <c r="N331">
        <f>(Table2[[#This Row],[1W Return vs Nifty]]-AVERAGE(Table2[1W Return vs Nifty]))/_xlfn.STDEV.P(Table2[1W Return vs Nifty])</f>
        <v>1.0403103655550505</v>
      </c>
      <c r="O331">
        <v>884.35</v>
      </c>
      <c r="P331">
        <v>882.21242406926103</v>
      </c>
      <c r="Q331">
        <v>764.34835718223599</v>
      </c>
      <c r="R331">
        <v>43.048678041593099</v>
      </c>
      <c r="S331" s="2">
        <f>(Table2[[#This Row],[Close Price]]-Table2[[#This Row],[20D EMA]])/Table2[[#This Row],[20D EMA]]</f>
        <v>-1.6791994119975149E-2</v>
      </c>
      <c r="T331" s="2">
        <f>(Table2[[#This Row],[Close Price]]-Table2[[#This Row],[50D EMA]])/Table2[[#This Row],[50D EMA]]</f>
        <v>-1.4409708730493917E-2</v>
      </c>
      <c r="U331" s="2">
        <f>(Table2[[#This Row],[Close Price]]-Table2[[#This Row],[200D EMA]])/Table2[[#This Row],[200D EMA]]</f>
        <v>0.13757031310357581</v>
      </c>
      <c r="V331">
        <v>1.3515257024110701</v>
      </c>
      <c r="W331">
        <v>863</v>
      </c>
      <c r="X331">
        <v>885.9</v>
      </c>
      <c r="Y331">
        <v>866</v>
      </c>
      <c r="Z331">
        <v>934.9</v>
      </c>
      <c r="AA331">
        <v>838.05</v>
      </c>
      <c r="AB331">
        <v>956</v>
      </c>
      <c r="AC331" s="2">
        <f>(Table2[[#This Row],[Close Price]]/Table2[[#This Row],[Day Low]])-1</f>
        <v>7.5318655851679406E-3</v>
      </c>
      <c r="AD331" s="2">
        <f>(Table2[[#This Row],[Day High]]/Table2[[#This Row],[Close Price]])-1</f>
        <v>1.8861414606095472E-2</v>
      </c>
      <c r="AE331" s="2">
        <f>(Table2[[#This Row],[Close Price]]/Table2[[#This Row],[Current Week Low]])-1</f>
        <v>4.041570438799047E-3</v>
      </c>
      <c r="AF331" s="2">
        <f>(Table2[[#This Row],[Current Week High]]/Table2[[#This Row],[Close Price]])-1</f>
        <v>7.5215641173087988E-2</v>
      </c>
      <c r="AG331" s="2">
        <f>(Table2[[#This Row],[Close Price]]/Table2[[#This Row],[Current Month Low]])-1</f>
        <v>3.7527593818984517E-2</v>
      </c>
      <c r="AH331" s="2">
        <f>(Table2[[#This Row],[Current Month High]]/Table2[[#This Row],[Close Price]])-1</f>
        <v>9.9482461184588811E-2</v>
      </c>
      <c r="AI331">
        <v>33.9850488786658</v>
      </c>
      <c r="AJ331">
        <v>131.25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-0.2</v>
      </c>
      <c r="AM331" t="s">
        <v>10190</v>
      </c>
      <c r="AN331">
        <v>3.13</v>
      </c>
      <c r="AO331" t="s">
        <v>10189</v>
      </c>
      <c r="AP331">
        <v>9.4807996996863E-2</v>
      </c>
      <c r="AQ331">
        <f>(Table2[[#This Row],[Sharpe Ratio]]-AVERAGE(Table2[Sharpe Ratio]))/_xlfn.STDEV.P(Table2[Sharpe Ratio])</f>
        <v>0.48001722342949388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0.52705748452217627</v>
      </c>
      <c r="AS331">
        <f>_xlfn.RANK.AVG(Table2[[#This Row],[1Y Return vs Nifty Z-Score]],Table2[1Y Return vs Nifty Z-Score])</f>
        <v>149</v>
      </c>
      <c r="AT331">
        <f>_xlfn.RANK.AVG(Table2[[#This Row],[6M Return vs Nifty Z-Score]],Table2[6M Return vs Nifty Z-Score])</f>
        <v>663</v>
      </c>
      <c r="AU331">
        <f>_xlfn.RANK.AVG(Table2[[#This Row],[Sharpe Ratio Z-Score]],Table2[Sharpe Ratio Z-Score])</f>
        <v>219</v>
      </c>
      <c r="AV331">
        <f>(Table2[[#This Row],[Rank 1Y]]+Table2[[#This Row],[Rank 6M]]+Table2[[#This Row],[Rank Sharpe]])/3</f>
        <v>343.66666666666669</v>
      </c>
    </row>
    <row r="332" spans="1:48" x14ac:dyDescent="0.3">
      <c r="A332" t="s">
        <v>1935</v>
      </c>
      <c r="B332" t="s">
        <v>1936</v>
      </c>
      <c r="C332" t="s">
        <v>10145</v>
      </c>
      <c r="D332" t="s">
        <v>553</v>
      </c>
      <c r="E332">
        <v>3341.5036596700002</v>
      </c>
      <c r="F332">
        <v>57.37</v>
      </c>
      <c r="G332">
        <v>53.422867200648199</v>
      </c>
      <c r="H332">
        <f>(Table2[[#This Row],[1Y Return vs Nifty]]-AVERAGE(Table2[1Y Return vs Nifty]))/_xlfn.STDEV.P(Table2[1Y Return vs Nifty])</f>
        <v>0.1400077523652187</v>
      </c>
      <c r="I332">
        <v>15.778576966047799</v>
      </c>
      <c r="J332">
        <f>(Table2[[#This Row],[1M Return vs Nifty]]-AVERAGE(Table2[1M Return vs Nifty]))/_xlfn.STDEV.P(Table2[1M Return vs Nifty])</f>
        <v>1.5167690957832927</v>
      </c>
      <c r="K332">
        <v>29.868903104414699</v>
      </c>
      <c r="L332">
        <f>(Table2[[#This Row],[6M Return vs Nifty]]-AVERAGE(Table2[6M Return vs Nifty]))/_xlfn.STDEV.P(Table2[6M Return vs Nifty])</f>
        <v>0.74679673988614415</v>
      </c>
      <c r="M332">
        <v>11.283303087305701</v>
      </c>
      <c r="N332">
        <f>(Table2[[#This Row],[1W Return vs Nifty]]-AVERAGE(Table2[1W Return vs Nifty]))/_xlfn.STDEV.P(Table2[1W Return vs Nifty])</f>
        <v>3.2927734163814146</v>
      </c>
      <c r="O332">
        <v>54.31</v>
      </c>
      <c r="P332">
        <v>50.649248680980001</v>
      </c>
      <c r="Q332">
        <v>45.014893206768598</v>
      </c>
      <c r="R332">
        <v>57.627165601246503</v>
      </c>
      <c r="S332" s="2">
        <f>(Table2[[#This Row],[Close Price]]-Table2[[#This Row],[20D EMA]])/Table2[[#This Row],[20D EMA]]</f>
        <v>5.6343214877554684E-2</v>
      </c>
      <c r="T332" s="2">
        <f>(Table2[[#This Row],[Close Price]]-Table2[[#This Row],[50D EMA]])/Table2[[#This Row],[50D EMA]]</f>
        <v>0.13269202394987939</v>
      </c>
      <c r="U332" s="2">
        <f>(Table2[[#This Row],[Close Price]]-Table2[[#This Row],[200D EMA]])/Table2[[#This Row],[200D EMA]]</f>
        <v>0.27446709106873196</v>
      </c>
      <c r="V332">
        <v>1.05252208352913</v>
      </c>
      <c r="W332">
        <v>56.24</v>
      </c>
      <c r="X332">
        <v>57.52</v>
      </c>
      <c r="Y332">
        <v>55.25</v>
      </c>
      <c r="Z332">
        <v>62.26</v>
      </c>
      <c r="AA332">
        <v>49.8</v>
      </c>
      <c r="AB332">
        <v>62.26</v>
      </c>
      <c r="AC332" s="2">
        <f>(Table2[[#This Row],[Close Price]]/Table2[[#This Row],[Day Low]])-1</f>
        <v>2.0092460881934393E-2</v>
      </c>
      <c r="AD332" s="2">
        <f>(Table2[[#This Row],[Day High]]/Table2[[#This Row],[Close Price]])-1</f>
        <v>2.614606937423769E-3</v>
      </c>
      <c r="AE332" s="2">
        <f>(Table2[[#This Row],[Close Price]]/Table2[[#This Row],[Current Week Low]])-1</f>
        <v>3.8371040723981897E-2</v>
      </c>
      <c r="AF332" s="2">
        <f>(Table2[[#This Row],[Current Week High]]/Table2[[#This Row],[Close Price]])-1</f>
        <v>8.5236186160013938E-2</v>
      </c>
      <c r="AG332" s="2">
        <f>(Table2[[#This Row],[Close Price]]/Table2[[#This Row],[Current Month Low]])-1</f>
        <v>0.15200803212851399</v>
      </c>
      <c r="AH332" s="2">
        <f>(Table2[[#This Row],[Current Month High]]/Table2[[#This Row],[Close Price]])-1</f>
        <v>8.5236186160013938E-2</v>
      </c>
      <c r="AI332">
        <v>8.5236186160013894</v>
      </c>
      <c r="AJ332">
        <v>82.126984126984098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0.02</v>
      </c>
      <c r="AM332" t="s">
        <v>10189</v>
      </c>
      <c r="AN332">
        <v>9.23</v>
      </c>
      <c r="AO332" t="s">
        <v>10189</v>
      </c>
      <c r="AP332">
        <v>-6.0393984194679E-2</v>
      </c>
      <c r="AQ332">
        <f>(Table2[[#This Row],[Sharpe Ratio]]-AVERAGE(Table2[Sharpe Ratio]))/_xlfn.STDEV.P(Table2[Sharpe Ratio])</f>
        <v>-1.2981104456155022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4.3982365588005683</v>
      </c>
      <c r="AS332">
        <f>_xlfn.RANK.AVG(Table2[[#This Row],[1Y Return vs Nifty Z-Score]],Table2[1Y Return vs Nifty Z-Score])</f>
        <v>240</v>
      </c>
      <c r="AT332">
        <f>_xlfn.RANK.AVG(Table2[[#This Row],[6M Return vs Nifty Z-Score]],Table2[6M Return vs Nifty Z-Score])</f>
        <v>134</v>
      </c>
      <c r="AU332">
        <f>_xlfn.RANK.AVG(Table2[[#This Row],[Sharpe Ratio Z-Score]],Table2[Sharpe Ratio Z-Score])</f>
        <v>657</v>
      </c>
      <c r="AV332">
        <f>(Table2[[#This Row],[Rank 1Y]]+Table2[[#This Row],[Rank 6M]]+Table2[[#This Row],[Rank Sharpe]])/3</f>
        <v>343.66666666666669</v>
      </c>
    </row>
    <row r="333" spans="1:48" x14ac:dyDescent="0.3">
      <c r="A333" t="s">
        <v>1000</v>
      </c>
      <c r="B333" t="s">
        <v>1001</v>
      </c>
      <c r="C333" t="s">
        <v>10148</v>
      </c>
      <c r="D333" t="s">
        <v>46</v>
      </c>
      <c r="E333">
        <v>13377.234758925</v>
      </c>
      <c r="F333">
        <v>521.45000000000005</v>
      </c>
      <c r="G333">
        <v>26.292575523275602</v>
      </c>
      <c r="H333">
        <f>(Table2[[#This Row],[1Y Return vs Nifty]]-AVERAGE(Table2[1Y Return vs Nifty]))/_xlfn.STDEV.P(Table2[1Y Return vs Nifty])</f>
        <v>-0.20764573094896682</v>
      </c>
      <c r="I333">
        <v>5.1651966509340097</v>
      </c>
      <c r="J333">
        <f>(Table2[[#This Row],[1M Return vs Nifty]]-AVERAGE(Table2[1M Return vs Nifty]))/_xlfn.STDEV.P(Table2[1M Return vs Nifty])</f>
        <v>0.52127177946206882</v>
      </c>
      <c r="K333">
        <v>11.2560854462452</v>
      </c>
      <c r="L333">
        <f>(Table2[[#This Row],[6M Return vs Nifty]]-AVERAGE(Table2[6M Return vs Nifty]))/_xlfn.STDEV.P(Table2[6M Return vs Nifty])</f>
        <v>0.14371219855774445</v>
      </c>
      <c r="M333">
        <v>-2.6073718714096499</v>
      </c>
      <c r="N333">
        <f>(Table2[[#This Row],[1W Return vs Nifty]]-AVERAGE(Table2[1W Return vs Nifty]))/_xlfn.STDEV.P(Table2[1W Return vs Nifty])</f>
        <v>-0.30290556898610543</v>
      </c>
      <c r="O333">
        <v>505.64</v>
      </c>
      <c r="P333">
        <v>488.22378864554298</v>
      </c>
      <c r="Q333">
        <v>426.74295076666499</v>
      </c>
      <c r="R333">
        <v>62.208962334984399</v>
      </c>
      <c r="S333" s="2">
        <f>(Table2[[#This Row],[Close Price]]-Table2[[#This Row],[20D EMA]])/Table2[[#This Row],[20D EMA]]</f>
        <v>3.1267304801835413E-2</v>
      </c>
      <c r="T333" s="2">
        <f>(Table2[[#This Row],[Close Price]]-Table2[[#This Row],[50D EMA]])/Table2[[#This Row],[50D EMA]]</f>
        <v>6.8055289658529403E-2</v>
      </c>
      <c r="U333" s="2">
        <f>(Table2[[#This Row],[Close Price]]-Table2[[#This Row],[200D EMA]])/Table2[[#This Row],[200D EMA]]</f>
        <v>0.22192996759100325</v>
      </c>
      <c r="V333">
        <v>0.88562275055217499</v>
      </c>
      <c r="W333">
        <v>512</v>
      </c>
      <c r="X333">
        <v>521.45000000000005</v>
      </c>
      <c r="Y333">
        <v>513.70000000000005</v>
      </c>
      <c r="Z333">
        <v>534.79999999999995</v>
      </c>
      <c r="AA333">
        <v>474</v>
      </c>
      <c r="AB333">
        <v>539.5</v>
      </c>
      <c r="AC333" s="2">
        <f>(Table2[[#This Row],[Close Price]]/Table2[[#This Row],[Day Low]])-1</f>
        <v>1.8457031250000089E-2</v>
      </c>
      <c r="AD333" s="2">
        <f>(Table2[[#This Row],[Day High]]/Table2[[#This Row],[Close Price]])-1</f>
        <v>0</v>
      </c>
      <c r="AE333" s="2">
        <f>(Table2[[#This Row],[Close Price]]/Table2[[#This Row],[Current Week Low]])-1</f>
        <v>1.5086626435662831E-2</v>
      </c>
      <c r="AF333" s="2">
        <f>(Table2[[#This Row],[Current Week High]]/Table2[[#This Row],[Close Price]])-1</f>
        <v>2.5601687601879197E-2</v>
      </c>
      <c r="AG333" s="2">
        <f>(Table2[[#This Row],[Close Price]]/Table2[[#This Row],[Current Month Low]])-1</f>
        <v>0.10010548523206753</v>
      </c>
      <c r="AH333" s="2">
        <f>(Table2[[#This Row],[Current Month High]]/Table2[[#This Row],[Close Price]])-1</f>
        <v>3.461501582126747E-2</v>
      </c>
      <c r="AI333">
        <v>10.2310863937098</v>
      </c>
      <c r="AJ333">
        <v>68.155433731054501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7.0000000000000007E-2</v>
      </c>
      <c r="AM333" t="s">
        <v>10189</v>
      </c>
      <c r="AN333">
        <v>8.7100000000000009</v>
      </c>
      <c r="AO333" t="s">
        <v>10189</v>
      </c>
      <c r="AP333">
        <v>3.3413804124699999E-2</v>
      </c>
      <c r="AQ333">
        <f>(Table2[[#This Row],[Sharpe Ratio]]-AVERAGE(Table2[Sharpe Ratio]))/_xlfn.STDEV.P(Table2[Sharpe Ratio])</f>
        <v>-0.22336756732230961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-6.8934889237568603E-2</v>
      </c>
      <c r="AS333">
        <f>_xlfn.RANK.AVG(Table2[[#This Row],[1Y Return vs Nifty Z-Score]],Table2[1Y Return vs Nifty Z-Score])</f>
        <v>357</v>
      </c>
      <c r="AT333">
        <f>_xlfn.RANK.AVG(Table2[[#This Row],[6M Return vs Nifty Z-Score]],Table2[6M Return vs Nifty Z-Score])</f>
        <v>277</v>
      </c>
      <c r="AU333">
        <f>_xlfn.RANK.AVG(Table2[[#This Row],[Sharpe Ratio Z-Score]],Table2[Sharpe Ratio Z-Score])</f>
        <v>401</v>
      </c>
      <c r="AV333">
        <f>(Table2[[#This Row],[Rank 1Y]]+Table2[[#This Row],[Rank 6M]]+Table2[[#This Row],[Rank Sharpe]])/3</f>
        <v>345</v>
      </c>
    </row>
    <row r="334" spans="1:48" x14ac:dyDescent="0.3">
      <c r="A334" t="s">
        <v>315</v>
      </c>
      <c r="B334" t="s">
        <v>316</v>
      </c>
      <c r="C334" t="s">
        <v>10155</v>
      </c>
      <c r="D334" t="s">
        <v>145</v>
      </c>
      <c r="E334">
        <v>80820</v>
      </c>
      <c r="F334">
        <v>1010.25</v>
      </c>
      <c r="G334">
        <v>36.6192681240368</v>
      </c>
      <c r="H334">
        <f>(Table2[[#This Row],[1Y Return vs Nifty]]-AVERAGE(Table2[1Y Return vs Nifty]))/_xlfn.STDEV.P(Table2[1Y Return vs Nifty])</f>
        <v>-7.531723642106955E-2</v>
      </c>
      <c r="I334">
        <v>-4.5665824826105199</v>
      </c>
      <c r="J334">
        <f>(Table2[[#This Row],[1M Return vs Nifty]]-AVERAGE(Table2[1M Return vs Nifty]))/_xlfn.STDEV.P(Table2[1M Return vs Nifty])</f>
        <v>-0.3915344823354569</v>
      </c>
      <c r="K334">
        <v>-6.6044851974618703</v>
      </c>
      <c r="L334">
        <f>(Table2[[#This Row],[6M Return vs Nifty]]-AVERAGE(Table2[6M Return vs Nifty]))/_xlfn.STDEV.P(Table2[6M Return vs Nifty])</f>
        <v>-0.43499835737980769</v>
      </c>
      <c r="M334">
        <v>-2.0912517028806099</v>
      </c>
      <c r="N334">
        <f>(Table2[[#This Row],[1W Return vs Nifty]]-AVERAGE(Table2[1W Return vs Nifty]))/_xlfn.STDEV.P(Table2[1W Return vs Nifty])</f>
        <v>-0.16930497366443351</v>
      </c>
      <c r="O334">
        <v>1020.05</v>
      </c>
      <c r="P334">
        <v>1015.0829617977899</v>
      </c>
      <c r="Q334">
        <v>918.130734691719</v>
      </c>
      <c r="R334">
        <v>41.967401550272299</v>
      </c>
      <c r="S334" s="2">
        <f>(Table2[[#This Row],[Close Price]]-Table2[[#This Row],[20D EMA]])/Table2[[#This Row],[20D EMA]]</f>
        <v>-9.6073721876378162E-3</v>
      </c>
      <c r="T334" s="2">
        <f>(Table2[[#This Row],[Close Price]]-Table2[[#This Row],[50D EMA]])/Table2[[#This Row],[50D EMA]]</f>
        <v>-4.7611495608500826E-3</v>
      </c>
      <c r="U334" s="2">
        <f>(Table2[[#This Row],[Close Price]]-Table2[[#This Row],[200D EMA]])/Table2[[#This Row],[200D EMA]]</f>
        <v>0.10033349481456136</v>
      </c>
      <c r="V334">
        <v>0.94997123606567102</v>
      </c>
      <c r="W334">
        <v>998</v>
      </c>
      <c r="X334">
        <v>1014.95</v>
      </c>
      <c r="Y334">
        <v>1004.1</v>
      </c>
      <c r="Z334">
        <v>1047.4000000000001</v>
      </c>
      <c r="AA334">
        <v>989.05</v>
      </c>
      <c r="AB334">
        <v>1059.45</v>
      </c>
      <c r="AC334" s="2">
        <f>(Table2[[#This Row],[Close Price]]/Table2[[#This Row],[Day Low]])-1</f>
        <v>1.2274549098196363E-2</v>
      </c>
      <c r="AD334" s="2">
        <f>(Table2[[#This Row],[Day High]]/Table2[[#This Row],[Close Price]])-1</f>
        <v>4.6523137837168882E-3</v>
      </c>
      <c r="AE334" s="2">
        <f>(Table2[[#This Row],[Close Price]]/Table2[[#This Row],[Current Week Low]])-1</f>
        <v>6.1248879593664984E-3</v>
      </c>
      <c r="AF334" s="2">
        <f>(Table2[[#This Row],[Current Week High]]/Table2[[#This Row],[Close Price]])-1</f>
        <v>3.6773075971294311E-2</v>
      </c>
      <c r="AG334" s="2">
        <f>(Table2[[#This Row],[Close Price]]/Table2[[#This Row],[Current Month Low]])-1</f>
        <v>2.1434710075324936E-2</v>
      </c>
      <c r="AH334" s="2">
        <f>(Table2[[#This Row],[Current Month High]]/Table2[[#This Row],[Close Price]])-1</f>
        <v>4.8700816629547283E-2</v>
      </c>
      <c r="AI334">
        <v>12.7344716654293</v>
      </c>
      <c r="AJ334">
        <v>64.108187134502899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-0.12</v>
      </c>
      <c r="AM334" t="s">
        <v>10190</v>
      </c>
      <c r="AN334">
        <v>1.75</v>
      </c>
      <c r="AO334" t="s">
        <v>10189</v>
      </c>
      <c r="AP334">
        <v>7.5179591474612006E-2</v>
      </c>
      <c r="AQ334">
        <f>(Table2[[#This Row],[Sharpe Ratio]]-AVERAGE(Table2[Sharpe Ratio]))/_xlfn.STDEV.P(Table2[Sharpe Ratio])</f>
        <v>0.25513729154720605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-0.8160177582535616</v>
      </c>
      <c r="AS334">
        <f>_xlfn.RANK.AVG(Table2[[#This Row],[1Y Return vs Nifty Z-Score]],Table2[1Y Return vs Nifty Z-Score])</f>
        <v>311</v>
      </c>
      <c r="AT334">
        <f>_xlfn.RANK.AVG(Table2[[#This Row],[6M Return vs Nifty Z-Score]],Table2[6M Return vs Nifty Z-Score])</f>
        <v>469</v>
      </c>
      <c r="AU334">
        <f>_xlfn.RANK.AVG(Table2[[#This Row],[Sharpe Ratio Z-Score]],Table2[Sharpe Ratio Z-Score])</f>
        <v>259</v>
      </c>
      <c r="AV334">
        <f>(Table2[[#This Row],[Rank 1Y]]+Table2[[#This Row],[Rank 6M]]+Table2[[#This Row],[Rank Sharpe]])/3</f>
        <v>346.33333333333331</v>
      </c>
    </row>
    <row r="335" spans="1:48" x14ac:dyDescent="0.3">
      <c r="A335" t="s">
        <v>372</v>
      </c>
      <c r="B335" t="s">
        <v>373</v>
      </c>
      <c r="C335" t="s">
        <v>10154</v>
      </c>
      <c r="D335" t="s">
        <v>198</v>
      </c>
      <c r="E335">
        <v>67047.443992907996</v>
      </c>
      <c r="F335">
        <v>228.33</v>
      </c>
      <c r="G335">
        <v>6.1076720849162802</v>
      </c>
      <c r="H335">
        <f>(Table2[[#This Row],[1Y Return vs Nifty]]-AVERAGE(Table2[1Y Return vs Nifty]))/_xlfn.STDEV.P(Table2[1Y Return vs Nifty])</f>
        <v>-0.46629949236645873</v>
      </c>
      <c r="I335">
        <v>-10.3031764291384</v>
      </c>
      <c r="J335">
        <f>(Table2[[#This Row],[1M Return vs Nifty]]-AVERAGE(Table2[1M Return vs Nifty]))/_xlfn.STDEV.P(Table2[1M Return vs Nifty])</f>
        <v>-0.92960658651330996</v>
      </c>
      <c r="K335">
        <v>16.008705683743901</v>
      </c>
      <c r="L335">
        <f>(Table2[[#This Row],[6M Return vs Nifty]]-AVERAGE(Table2[6M Return vs Nifty]))/_xlfn.STDEV.P(Table2[6M Return vs Nifty])</f>
        <v>0.29770456278111251</v>
      </c>
      <c r="M335">
        <v>-1.07069313300618</v>
      </c>
      <c r="N335">
        <f>(Table2[[#This Row],[1W Return vs Nifty]]-AVERAGE(Table2[1W Return vs Nifty]))/_xlfn.STDEV.P(Table2[1W Return vs Nifty])</f>
        <v>9.4872326138541144E-2</v>
      </c>
      <c r="O335">
        <v>229.62</v>
      </c>
      <c r="P335">
        <v>221.75776302159801</v>
      </c>
      <c r="Q335">
        <v>193.251138556906</v>
      </c>
      <c r="R335">
        <v>46.249607798915498</v>
      </c>
      <c r="S335" s="2">
        <f>(Table2[[#This Row],[Close Price]]-Table2[[#This Row],[20D EMA]])/Table2[[#This Row],[20D EMA]]</f>
        <v>-5.6179775280898528E-3</v>
      </c>
      <c r="T335" s="2">
        <f>(Table2[[#This Row],[Close Price]]-Table2[[#This Row],[50D EMA]])/Table2[[#This Row],[50D EMA]]</f>
        <v>2.9637009721106822E-2</v>
      </c>
      <c r="U335" s="2">
        <f>(Table2[[#This Row],[Close Price]]-Table2[[#This Row],[200D EMA]])/Table2[[#This Row],[200D EMA]]</f>
        <v>0.18151955897928365</v>
      </c>
      <c r="V335">
        <v>0.59479687748451404</v>
      </c>
      <c r="W335">
        <v>226.04</v>
      </c>
      <c r="X335">
        <v>228.8</v>
      </c>
      <c r="Y335">
        <v>223.4</v>
      </c>
      <c r="Z335">
        <v>230.7</v>
      </c>
      <c r="AA335">
        <v>221.25</v>
      </c>
      <c r="AB335">
        <v>243.29</v>
      </c>
      <c r="AC335" s="2">
        <f>(Table2[[#This Row],[Close Price]]/Table2[[#This Row],[Day Low]])-1</f>
        <v>1.0130950274287898E-2</v>
      </c>
      <c r="AD335" s="2">
        <f>(Table2[[#This Row],[Day High]]/Table2[[#This Row],[Close Price]])-1</f>
        <v>2.0584242105723405E-3</v>
      </c>
      <c r="AE335" s="2">
        <f>(Table2[[#This Row],[Close Price]]/Table2[[#This Row],[Current Week Low]])-1</f>
        <v>2.2068039391226479E-2</v>
      </c>
      <c r="AF335" s="2">
        <f>(Table2[[#This Row],[Current Week High]]/Table2[[#This Row],[Close Price]])-1</f>
        <v>1.0379713572460814E-2</v>
      </c>
      <c r="AG335" s="2">
        <f>(Table2[[#This Row],[Close Price]]/Table2[[#This Row],[Current Month Low]])-1</f>
        <v>3.2000000000000028E-2</v>
      </c>
      <c r="AH335" s="2">
        <f>(Table2[[#This Row],[Current Month High]]/Table2[[#This Row],[Close Price]])-1</f>
        <v>6.5519204659922003E-2</v>
      </c>
      <c r="AI335">
        <v>7.5942714492182199</v>
      </c>
      <c r="AJ335">
        <v>44.9254205014281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0.06</v>
      </c>
      <c r="AM335" t="s">
        <v>10189</v>
      </c>
      <c r="AN335">
        <v>-4.38</v>
      </c>
      <c r="AO335" t="s">
        <v>10190</v>
      </c>
      <c r="AP335">
        <v>5.1750085385507003E-2</v>
      </c>
      <c r="AQ335">
        <f>(Table2[[#This Row],[Sharpe Ratio]]-AVERAGE(Table2[Sharpe Ratio]))/_xlfn.STDEV.P(Table2[Sharpe Ratio])</f>
        <v>-1.3291324693719863E-2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-1.016620514653835</v>
      </c>
      <c r="AS335">
        <f>_xlfn.RANK.AVG(Table2[[#This Row],[1Y Return vs Nifty Z-Score]],Table2[1Y Return vs Nifty Z-Score])</f>
        <v>457</v>
      </c>
      <c r="AT335">
        <f>_xlfn.RANK.AVG(Table2[[#This Row],[6M Return vs Nifty Z-Score]],Table2[6M Return vs Nifty Z-Score])</f>
        <v>238</v>
      </c>
      <c r="AU335">
        <f>_xlfn.RANK.AVG(Table2[[#This Row],[Sharpe Ratio Z-Score]],Table2[Sharpe Ratio Z-Score])</f>
        <v>347</v>
      </c>
      <c r="AV335">
        <f>(Table2[[#This Row],[Rank 1Y]]+Table2[[#This Row],[Rank 6M]]+Table2[[#This Row],[Rank Sharpe]])/3</f>
        <v>347.33333333333331</v>
      </c>
    </row>
    <row r="336" spans="1:48" x14ac:dyDescent="0.3">
      <c r="A336" t="s">
        <v>199</v>
      </c>
      <c r="B336" t="s">
        <v>200</v>
      </c>
      <c r="C336" t="s">
        <v>10145</v>
      </c>
      <c r="D336" t="s">
        <v>32</v>
      </c>
      <c r="E336">
        <v>132102.44686255499</v>
      </c>
      <c r="F336">
        <v>255.45</v>
      </c>
      <c r="G336">
        <v>3.46904646635892</v>
      </c>
      <c r="H336">
        <f>(Table2[[#This Row],[1Y Return vs Nifty]]-AVERAGE(Table2[1Y Return vs Nifty]))/_xlfn.STDEV.P(Table2[1Y Return vs Nifty])</f>
        <v>-0.50011141736756703</v>
      </c>
      <c r="I336">
        <v>-15.3892912646005</v>
      </c>
      <c r="J336">
        <f>(Table2[[#This Row],[1M Return vs Nifty]]-AVERAGE(Table2[1M Return vs Nifty]))/_xlfn.STDEV.P(Table2[1M Return vs Nifty])</f>
        <v>-1.4066660641609643</v>
      </c>
      <c r="K336">
        <v>-3.3685967077255099</v>
      </c>
      <c r="L336">
        <f>(Table2[[#This Row],[6M Return vs Nifty]]-AVERAGE(Table2[6M Return vs Nifty]))/_xlfn.STDEV.P(Table2[6M Return vs Nifty])</f>
        <v>-0.33015048525949248</v>
      </c>
      <c r="M336">
        <v>-1.8778401675899701</v>
      </c>
      <c r="N336">
        <f>(Table2[[#This Row],[1W Return vs Nifty]]-AVERAGE(Table2[1W Return vs Nifty]))/_xlfn.STDEV.P(Table2[1W Return vs Nifty])</f>
        <v>-0.11406220288761733</v>
      </c>
      <c r="O336">
        <v>264.89</v>
      </c>
      <c r="P336">
        <v>267.42609295190101</v>
      </c>
      <c r="Q336">
        <v>246.16233992818999</v>
      </c>
      <c r="R336">
        <v>35.771921278235602</v>
      </c>
      <c r="S336" s="2">
        <f>(Table2[[#This Row],[Close Price]]-Table2[[#This Row],[20D EMA]])/Table2[[#This Row],[20D EMA]]</f>
        <v>-3.5637434406734864E-2</v>
      </c>
      <c r="T336" s="2">
        <f>(Table2[[#This Row],[Close Price]]-Table2[[#This Row],[50D EMA]])/Table2[[#This Row],[50D EMA]]</f>
        <v>-4.4782813897127946E-2</v>
      </c>
      <c r="U336" s="2">
        <f>(Table2[[#This Row],[Close Price]]-Table2[[#This Row],[200D EMA]])/Table2[[#This Row],[200D EMA]]</f>
        <v>3.7729817138232327E-2</v>
      </c>
      <c r="V336">
        <v>0.84902067510545298</v>
      </c>
      <c r="W336">
        <v>253.55</v>
      </c>
      <c r="X336">
        <v>257.25</v>
      </c>
      <c r="Y336">
        <v>250.65</v>
      </c>
      <c r="Z336">
        <v>260.89999999999998</v>
      </c>
      <c r="AA336">
        <v>250.05</v>
      </c>
      <c r="AB336">
        <v>276.3</v>
      </c>
      <c r="AC336" s="2">
        <f>(Table2[[#This Row],[Close Price]]/Table2[[#This Row],[Day Low]])-1</f>
        <v>7.4935910076907586E-3</v>
      </c>
      <c r="AD336" s="2">
        <f>(Table2[[#This Row],[Day High]]/Table2[[#This Row],[Close Price]])-1</f>
        <v>7.0463887257781188E-3</v>
      </c>
      <c r="AE336" s="2">
        <f>(Table2[[#This Row],[Close Price]]/Table2[[#This Row],[Current Week Low]])-1</f>
        <v>1.9150209455415901E-2</v>
      </c>
      <c r="AF336" s="2">
        <f>(Table2[[#This Row],[Current Week High]]/Table2[[#This Row],[Close Price]])-1</f>
        <v>2.133489919749465E-2</v>
      </c>
      <c r="AG336" s="2">
        <f>(Table2[[#This Row],[Close Price]]/Table2[[#This Row],[Current Month Low]])-1</f>
        <v>2.1595680863827127E-2</v>
      </c>
      <c r="AH336" s="2">
        <f>(Table2[[#This Row],[Current Month High]]/Table2[[#This Row],[Close Price]])-1</f>
        <v>8.1620669406929025E-2</v>
      </c>
      <c r="AI336">
        <v>17.322372284204299</v>
      </c>
      <c r="AJ336">
        <v>37.523553162853297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-0.12</v>
      </c>
      <c r="AM336" t="s">
        <v>10190</v>
      </c>
      <c r="AN336">
        <v>-6.14</v>
      </c>
      <c r="AO336" t="s">
        <v>10190</v>
      </c>
      <c r="AP336">
        <v>0.13727259997473701</v>
      </c>
      <c r="AQ336">
        <f>(Table2[[#This Row],[Sharpe Ratio]]-AVERAGE(Table2[Sharpe Ratio]))/_xlfn.STDEV.P(Table2[Sharpe Ratio])</f>
        <v>0.96652831645981419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476</v>
      </c>
      <c r="AT336">
        <f>_xlfn.RANK.AVG(Table2[[#This Row],[6M Return vs Nifty Z-Score]],Table2[6M Return vs Nifty Z-Score])</f>
        <v>440</v>
      </c>
      <c r="AU336">
        <f>_xlfn.RANK.AVG(Table2[[#This Row],[Sharpe Ratio Z-Score]],Table2[Sharpe Ratio Z-Score])</f>
        <v>130</v>
      </c>
      <c r="AV336">
        <f>(Table2[[#This Row],[Rank 1Y]]+Table2[[#This Row],[Rank 6M]]+Table2[[#This Row],[Rank Sharpe]])/3</f>
        <v>348.66666666666669</v>
      </c>
    </row>
    <row r="337" spans="1:48" x14ac:dyDescent="0.3">
      <c r="A337" t="s">
        <v>1583</v>
      </c>
      <c r="B337" t="s">
        <v>1584</v>
      </c>
      <c r="C337" t="s">
        <v>10150</v>
      </c>
      <c r="D337" t="s">
        <v>213</v>
      </c>
      <c r="E337">
        <v>5679.9850514</v>
      </c>
      <c r="F337">
        <v>626.75</v>
      </c>
      <c r="G337">
        <v>60.898546055234704</v>
      </c>
      <c r="H337">
        <f>(Table2[[#This Row],[1Y Return vs Nifty]]-AVERAGE(Table2[1Y Return vs Nifty]))/_xlfn.STDEV.P(Table2[1Y Return vs Nifty])</f>
        <v>0.23580273403520166</v>
      </c>
      <c r="I337">
        <v>-6.2760681079076504</v>
      </c>
      <c r="J337">
        <f>(Table2[[#This Row],[1M Return vs Nifty]]-AVERAGE(Table2[1M Return vs Nifty]))/_xlfn.STDEV.P(Table2[1M Return vs Nifty])</f>
        <v>-0.55187815247131378</v>
      </c>
      <c r="K337">
        <v>6.8683798683127</v>
      </c>
      <c r="L337">
        <f>(Table2[[#This Row],[6M Return vs Nifty]]-AVERAGE(Table2[6M Return vs Nifty]))/_xlfn.STDEV.P(Table2[6M Return vs Nifty])</f>
        <v>1.5436427512550211E-3</v>
      </c>
      <c r="M337">
        <v>-3.5860835161590301</v>
      </c>
      <c r="N337">
        <f>(Table2[[#This Row],[1W Return vs Nifty]]-AVERAGE(Table2[1W Return vs Nifty]))/_xlfn.STDEV.P(Table2[1W Return vs Nifty])</f>
        <v>-0.55625055792430222</v>
      </c>
      <c r="O337">
        <v>615.77</v>
      </c>
      <c r="P337">
        <v>592.99129731273604</v>
      </c>
      <c r="Q337">
        <v>508.47758013779298</v>
      </c>
      <c r="R337">
        <v>58.878309798008601</v>
      </c>
      <c r="S337" s="2">
        <f>(Table2[[#This Row],[Close Price]]-Table2[[#This Row],[20D EMA]])/Table2[[#This Row],[20D EMA]]</f>
        <v>1.7831333127628853E-2</v>
      </c>
      <c r="T337" s="2">
        <f>(Table2[[#This Row],[Close Price]]-Table2[[#This Row],[50D EMA]])/Table2[[#This Row],[50D EMA]]</f>
        <v>5.6929507802641582E-2</v>
      </c>
      <c r="U337" s="2">
        <f>(Table2[[#This Row],[Close Price]]-Table2[[#This Row],[200D EMA]])/Table2[[#This Row],[200D EMA]]</f>
        <v>0.23260105161402833</v>
      </c>
      <c r="V337">
        <v>0.39237479370999601</v>
      </c>
      <c r="W337">
        <v>582.35</v>
      </c>
      <c r="X337">
        <v>610</v>
      </c>
      <c r="Y337">
        <v>600</v>
      </c>
      <c r="Z337">
        <v>632.95000000000005</v>
      </c>
      <c r="AA337">
        <v>600</v>
      </c>
      <c r="AB337">
        <v>662.8</v>
      </c>
      <c r="AC337" s="2">
        <f>(Table2[[#This Row],[Close Price]]/Table2[[#This Row],[Day Low]])-1</f>
        <v>7.6242809307117687E-2</v>
      </c>
      <c r="AD337" s="2">
        <f>(Table2[[#This Row],[Day High]]/Table2[[#This Row],[Close Price]])-1</f>
        <v>-2.6725169525329107E-2</v>
      </c>
      <c r="AE337" s="2">
        <f>(Table2[[#This Row],[Close Price]]/Table2[[#This Row],[Current Week Low]])-1</f>
        <v>4.4583333333333419E-2</v>
      </c>
      <c r="AF337" s="2">
        <f>(Table2[[#This Row],[Current Week High]]/Table2[[#This Row],[Close Price]])-1</f>
        <v>9.8923015556442451E-3</v>
      </c>
      <c r="AG337" s="2">
        <f>(Table2[[#This Row],[Close Price]]/Table2[[#This Row],[Current Month Low]])-1</f>
        <v>4.4583333333333419E-2</v>
      </c>
      <c r="AH337" s="2">
        <f>(Table2[[#This Row],[Current Month High]]/Table2[[#This Row],[Close Price]])-1</f>
        <v>5.7518946948543981E-2</v>
      </c>
      <c r="AI337">
        <v>5.7518946948543901</v>
      </c>
      <c r="AJ337">
        <v>90.501519756838903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0.12</v>
      </c>
      <c r="AM337" t="s">
        <v>10189</v>
      </c>
      <c r="AN337">
        <v>-1.33</v>
      </c>
      <c r="AO337" t="s">
        <v>10190</v>
      </c>
      <c r="AQ337">
        <f>(Table2[[#This Row],[Sharpe Ratio]]-AVERAGE(Table2[Sharpe Ratio]))/_xlfn.STDEV.P(Table2[Sharpe Ratio])</f>
        <v>-0.60618490757812304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-1.4769672411872823</v>
      </c>
      <c r="AS337">
        <f>_xlfn.RANK.AVG(Table2[[#This Row],[1Y Return vs Nifty Z-Score]],Table2[1Y Return vs Nifty Z-Score])</f>
        <v>213</v>
      </c>
      <c r="AT337">
        <f>_xlfn.RANK.AVG(Table2[[#This Row],[6M Return vs Nifty Z-Score]],Table2[6M Return vs Nifty Z-Score])</f>
        <v>317</v>
      </c>
      <c r="AU337">
        <f>_xlfn.RANK.AVG(Table2[[#This Row],[Sharpe Ratio Z-Score]],Table2[Sharpe Ratio Z-Score])</f>
        <v>518.5</v>
      </c>
      <c r="AV337">
        <f>(Table2[[#This Row],[Rank 1Y]]+Table2[[#This Row],[Rank 6M]]+Table2[[#This Row],[Rank Sharpe]])/3</f>
        <v>349.5</v>
      </c>
    </row>
    <row r="338" spans="1:48" x14ac:dyDescent="0.3">
      <c r="A338" t="s">
        <v>1352</v>
      </c>
      <c r="B338" t="s">
        <v>1353</v>
      </c>
      <c r="C338" t="s">
        <v>10145</v>
      </c>
      <c r="D338" t="s">
        <v>244</v>
      </c>
      <c r="E338">
        <v>7760.3377166399996</v>
      </c>
      <c r="F338">
        <v>6993.15</v>
      </c>
      <c r="G338">
        <v>30.986703636700899</v>
      </c>
      <c r="H338">
        <f>(Table2[[#This Row],[1Y Return vs Nifty]]-AVERAGE(Table2[1Y Return vs Nifty]))/_xlfn.STDEV.P(Table2[1Y Return vs Nifty])</f>
        <v>-0.14749414801864305</v>
      </c>
      <c r="I338">
        <v>-1.43617890063644</v>
      </c>
      <c r="J338">
        <f>(Table2[[#This Row],[1M Return vs Nifty]]-AVERAGE(Table2[1M Return vs Nifty]))/_xlfn.STDEV.P(Table2[1M Return vs Nifty])</f>
        <v>-9.7913762797137788E-2</v>
      </c>
      <c r="K338">
        <v>14.130815338127301</v>
      </c>
      <c r="L338">
        <f>(Table2[[#This Row],[6M Return vs Nifty]]-AVERAGE(Table2[6M Return vs Nifty]))/_xlfn.STDEV.P(Table2[6M Return vs Nifty])</f>
        <v>0.2368579645631296</v>
      </c>
      <c r="M338">
        <v>-2.6510100536842902</v>
      </c>
      <c r="N338">
        <f>(Table2[[#This Row],[1W Return vs Nifty]]-AVERAGE(Table2[1W Return vs Nifty]))/_xlfn.STDEV.P(Table2[1W Return vs Nifty])</f>
        <v>-0.31420155679309919</v>
      </c>
      <c r="O338">
        <v>7066.97</v>
      </c>
      <c r="P338">
        <v>6910.6501746293798</v>
      </c>
      <c r="Q338">
        <v>6137.2411563109299</v>
      </c>
      <c r="R338">
        <v>38.4446825984108</v>
      </c>
      <c r="S338" s="2">
        <f>(Table2[[#This Row],[Close Price]]-Table2[[#This Row],[20D EMA]])/Table2[[#This Row],[20D EMA]]</f>
        <v>-1.0445778034999529E-2</v>
      </c>
      <c r="T338" s="2">
        <f>(Table2[[#This Row],[Close Price]]-Table2[[#This Row],[50D EMA]])/Table2[[#This Row],[50D EMA]]</f>
        <v>1.1938069976902624E-2</v>
      </c>
      <c r="U338" s="2">
        <f>(Table2[[#This Row],[Close Price]]-Table2[[#This Row],[200D EMA]])/Table2[[#This Row],[200D EMA]]</f>
        <v>0.1394614977462533</v>
      </c>
      <c r="V338">
        <v>0.48284894635813203</v>
      </c>
      <c r="W338">
        <v>6920</v>
      </c>
      <c r="X338">
        <v>7038</v>
      </c>
      <c r="Y338">
        <v>6910.05</v>
      </c>
      <c r="Z338">
        <v>7149</v>
      </c>
      <c r="AA338">
        <v>6910.05</v>
      </c>
      <c r="AB338">
        <v>7650</v>
      </c>
      <c r="AC338" s="2">
        <f>(Table2[[#This Row],[Close Price]]/Table2[[#This Row],[Day Low]])-1</f>
        <v>1.0570809248554802E-2</v>
      </c>
      <c r="AD338" s="2">
        <f>(Table2[[#This Row],[Day High]]/Table2[[#This Row],[Close Price]])-1</f>
        <v>6.4134188455846619E-3</v>
      </c>
      <c r="AE338" s="2">
        <f>(Table2[[#This Row],[Close Price]]/Table2[[#This Row],[Current Week Low]])-1</f>
        <v>1.2025962185512329E-2</v>
      </c>
      <c r="AF338" s="2">
        <f>(Table2[[#This Row],[Current Week High]]/Table2[[#This Row],[Close Price]])-1</f>
        <v>2.2286094249372557E-2</v>
      </c>
      <c r="AG338" s="2">
        <f>(Table2[[#This Row],[Close Price]]/Table2[[#This Row],[Current Month Low]])-1</f>
        <v>1.2025962185512329E-2</v>
      </c>
      <c r="AH338" s="2">
        <f>(Table2[[#This Row],[Current Month High]]/Table2[[#This Row],[Close Price]])-1</f>
        <v>9.3927629179983319E-2</v>
      </c>
      <c r="AI338">
        <v>11.8952117429198</v>
      </c>
      <c r="AJ338">
        <v>62.175042322766103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-0.05</v>
      </c>
      <c r="AM338" t="s">
        <v>10190</v>
      </c>
      <c r="AN338">
        <v>-5.88</v>
      </c>
      <c r="AO338" t="s">
        <v>10190</v>
      </c>
      <c r="AP338">
        <v>1.1424347596656999E-2</v>
      </c>
      <c r="AQ338">
        <f>(Table2[[#This Row],[Sharpe Ratio]]-AVERAGE(Table2[Sharpe Ratio]))/_xlfn.STDEV.P(Table2[Sharpe Ratio])</f>
        <v>-0.47529773457655466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-0.79804923762230517</v>
      </c>
      <c r="AS338">
        <f>_xlfn.RANK.AVG(Table2[[#This Row],[1Y Return vs Nifty Z-Score]],Table2[1Y Return vs Nifty Z-Score])</f>
        <v>336</v>
      </c>
      <c r="AT338">
        <f>_xlfn.RANK.AVG(Table2[[#This Row],[6M Return vs Nifty Z-Score]],Table2[6M Return vs Nifty Z-Score])</f>
        <v>251</v>
      </c>
      <c r="AU338">
        <f>_xlfn.RANK.AVG(Table2[[#This Row],[Sharpe Ratio Z-Score]],Table2[Sharpe Ratio Z-Score])</f>
        <v>462</v>
      </c>
      <c r="AV338">
        <f>(Table2[[#This Row],[Rank 1Y]]+Table2[[#This Row],[Rank 6M]]+Table2[[#This Row],[Rank Sharpe]])/3</f>
        <v>349.66666666666669</v>
      </c>
    </row>
    <row r="339" spans="1:48" x14ac:dyDescent="0.3">
      <c r="A339" t="s">
        <v>1774</v>
      </c>
      <c r="B339" t="s">
        <v>1775</v>
      </c>
      <c r="C339" t="s">
        <v>10159</v>
      </c>
      <c r="D339" t="s">
        <v>550</v>
      </c>
      <c r="E339">
        <v>4088.9419224550002</v>
      </c>
      <c r="F339">
        <v>365.95</v>
      </c>
      <c r="G339">
        <v>6.9638641827948202</v>
      </c>
      <c r="H339">
        <f>(Table2[[#This Row],[1Y Return vs Nifty]]-AVERAGE(Table2[1Y Return vs Nifty]))/_xlfn.STDEV.P(Table2[1Y Return vs Nifty])</f>
        <v>-0.45532805981596353</v>
      </c>
      <c r="I339">
        <v>-1.65567499512011</v>
      </c>
      <c r="J339">
        <f>(Table2[[#This Row],[1M Return vs Nifty]]-AVERAGE(Table2[1M Return vs Nifty]))/_xlfn.STDEV.P(Table2[1M Return vs Nifty])</f>
        <v>-0.11850171559953773</v>
      </c>
      <c r="K339">
        <v>-3.5758808202036101</v>
      </c>
      <c r="L339">
        <f>(Table2[[#This Row],[6M Return vs Nifty]]-AVERAGE(Table2[6M Return vs Nifty]))/_xlfn.STDEV.P(Table2[6M Return vs Nifty])</f>
        <v>-0.33686681624141934</v>
      </c>
      <c r="M339">
        <v>-2.9225462871045602</v>
      </c>
      <c r="N339">
        <f>(Table2[[#This Row],[1W Return vs Nifty]]-AVERAGE(Table2[1W Return vs Nifty]))/_xlfn.STDEV.P(Table2[1W Return vs Nifty])</f>
        <v>-0.38449023111432246</v>
      </c>
      <c r="O339">
        <v>375.77</v>
      </c>
      <c r="P339">
        <v>373.05831359730701</v>
      </c>
      <c r="Q339">
        <v>355.22065535890903</v>
      </c>
      <c r="R339">
        <v>34.277781385741697</v>
      </c>
      <c r="S339" s="2">
        <f>(Table2[[#This Row],[Close Price]]-Table2[[#This Row],[20D EMA]])/Table2[[#This Row],[20D EMA]]</f>
        <v>-2.6133006892514021E-2</v>
      </c>
      <c r="T339" s="2">
        <f>(Table2[[#This Row],[Close Price]]-Table2[[#This Row],[50D EMA]])/Table2[[#This Row],[50D EMA]]</f>
        <v>-1.9054162146296502E-2</v>
      </c>
      <c r="U339" s="2">
        <f>(Table2[[#This Row],[Close Price]]-Table2[[#This Row],[200D EMA]])/Table2[[#This Row],[200D EMA]]</f>
        <v>3.0204731845478439E-2</v>
      </c>
      <c r="V339">
        <v>0.71175161261080899</v>
      </c>
      <c r="W339">
        <v>362.1</v>
      </c>
      <c r="X339">
        <v>369</v>
      </c>
      <c r="Y339">
        <v>364</v>
      </c>
      <c r="Z339">
        <v>379.35</v>
      </c>
      <c r="AA339">
        <v>362.3</v>
      </c>
      <c r="AB339">
        <v>401.55</v>
      </c>
      <c r="AC339" s="2">
        <f>(Table2[[#This Row],[Close Price]]/Table2[[#This Row],[Day Low]])-1</f>
        <v>1.0632421982877505E-2</v>
      </c>
      <c r="AD339" s="2">
        <f>(Table2[[#This Row],[Day High]]/Table2[[#This Row],[Close Price]])-1</f>
        <v>8.3344719223938935E-3</v>
      </c>
      <c r="AE339" s="2">
        <f>(Table2[[#This Row],[Close Price]]/Table2[[#This Row],[Current Week Low]])-1</f>
        <v>5.3571428571428381E-3</v>
      </c>
      <c r="AF339" s="2">
        <f>(Table2[[#This Row],[Current Week High]]/Table2[[#This Row],[Close Price]])-1</f>
        <v>3.6617024183631663E-2</v>
      </c>
      <c r="AG339" s="2">
        <f>(Table2[[#This Row],[Close Price]]/Table2[[#This Row],[Current Month Low]])-1</f>
        <v>1.0074523875241548E-2</v>
      </c>
      <c r="AH339" s="2">
        <f>(Table2[[#This Row],[Current Month High]]/Table2[[#This Row],[Close Price]])-1</f>
        <v>9.7281049323678204E-2</v>
      </c>
      <c r="AI339">
        <v>25.385981691487899</v>
      </c>
      <c r="AJ339">
        <v>36.218127675414102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-0.09</v>
      </c>
      <c r="AM339" t="s">
        <v>10190</v>
      </c>
      <c r="AN339">
        <v>-5.46</v>
      </c>
      <c r="AO339" t="s">
        <v>10190</v>
      </c>
      <c r="AP339">
        <v>0.120913815993129</v>
      </c>
      <c r="AQ339">
        <f>(Table2[[#This Row],[Sharpe Ratio]]-AVERAGE(Table2[Sharpe Ratio]))/_xlfn.STDEV.P(Table2[Sharpe Ratio])</f>
        <v>0.77910798711667006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-0.51607883565457302</v>
      </c>
      <c r="AS339">
        <f>_xlfn.RANK.AVG(Table2[[#This Row],[1Y Return vs Nifty Z-Score]],Table2[1Y Return vs Nifty Z-Score])</f>
        <v>453</v>
      </c>
      <c r="AT339">
        <f>_xlfn.RANK.AVG(Table2[[#This Row],[6M Return vs Nifty Z-Score]],Table2[6M Return vs Nifty Z-Score])</f>
        <v>441</v>
      </c>
      <c r="AU339">
        <f>_xlfn.RANK.AVG(Table2[[#This Row],[Sharpe Ratio Z-Score]],Table2[Sharpe Ratio Z-Score])</f>
        <v>161</v>
      </c>
      <c r="AV339">
        <f>(Table2[[#This Row],[Rank 1Y]]+Table2[[#This Row],[Rank 6M]]+Table2[[#This Row],[Rank Sharpe]])/3</f>
        <v>351.66666666666669</v>
      </c>
    </row>
    <row r="340" spans="1:48" x14ac:dyDescent="0.3">
      <c r="A340" t="s">
        <v>858</v>
      </c>
      <c r="B340" t="s">
        <v>859</v>
      </c>
      <c r="C340" t="s">
        <v>10150</v>
      </c>
      <c r="D340" t="s">
        <v>62</v>
      </c>
      <c r="E340">
        <v>17745.000522479899</v>
      </c>
      <c r="F340">
        <v>1696.2</v>
      </c>
      <c r="G340">
        <v>54.332210829378504</v>
      </c>
      <c r="H340">
        <f>(Table2[[#This Row],[1Y Return vs Nifty]]-AVERAGE(Table2[1Y Return vs Nifty]))/_xlfn.STDEV.P(Table2[1Y Return vs Nifty])</f>
        <v>0.15166028024133138</v>
      </c>
      <c r="I340">
        <v>5.5718933256942504</v>
      </c>
      <c r="J340">
        <f>(Table2[[#This Row],[1M Return vs Nifty]]-AVERAGE(Table2[1M Return vs Nifty]))/_xlfn.STDEV.P(Table2[1M Return vs Nifty])</f>
        <v>0.55941848072594835</v>
      </c>
      <c r="K340">
        <v>8.5580237219943598</v>
      </c>
      <c r="L340">
        <f>(Table2[[#This Row],[6M Return vs Nifty]]-AVERAGE(Table2[6M Return vs Nifty]))/_xlfn.STDEV.P(Table2[6M Return vs Nifty])</f>
        <v>5.6290758809671729E-2</v>
      </c>
      <c r="M340">
        <v>-2.4503980562902701</v>
      </c>
      <c r="N340">
        <f>(Table2[[#This Row],[1W Return vs Nifty]]-AVERAGE(Table2[1W Return vs Nifty]))/_xlfn.STDEV.P(Table2[1W Return vs Nifty])</f>
        <v>-0.26227201806397515</v>
      </c>
      <c r="O340">
        <v>1634.87</v>
      </c>
      <c r="P340">
        <v>1571.81353582406</v>
      </c>
      <c r="Q340">
        <v>1402.0169201599799</v>
      </c>
      <c r="R340">
        <v>64.633467210310997</v>
      </c>
      <c r="S340" s="2">
        <f>(Table2[[#This Row],[Close Price]]-Table2[[#This Row],[20D EMA]])/Table2[[#This Row],[20D EMA]]</f>
        <v>3.7513686103482331E-2</v>
      </c>
      <c r="T340" s="2">
        <f>(Table2[[#This Row],[Close Price]]-Table2[[#This Row],[50D EMA]])/Table2[[#This Row],[50D EMA]]</f>
        <v>7.9135636219551692E-2</v>
      </c>
      <c r="U340" s="2">
        <f>(Table2[[#This Row],[Close Price]]-Table2[[#This Row],[200D EMA]])/Table2[[#This Row],[200D EMA]]</f>
        <v>0.20982848039127217</v>
      </c>
      <c r="V340">
        <v>0.46745579129953801</v>
      </c>
      <c r="W340">
        <v>1665.65</v>
      </c>
      <c r="X340">
        <v>1706.2</v>
      </c>
      <c r="Y340">
        <v>1677.5</v>
      </c>
      <c r="Z340">
        <v>1738.95</v>
      </c>
      <c r="AA340">
        <v>1513.8</v>
      </c>
      <c r="AB340">
        <v>1799</v>
      </c>
      <c r="AC340" s="2">
        <f>(Table2[[#This Row],[Close Price]]/Table2[[#This Row],[Day Low]])-1</f>
        <v>1.8341188124756158E-2</v>
      </c>
      <c r="AD340" s="2">
        <f>(Table2[[#This Row],[Day High]]/Table2[[#This Row],[Close Price]])-1</f>
        <v>5.8955311873600813E-3</v>
      </c>
      <c r="AE340" s="2">
        <f>(Table2[[#This Row],[Close Price]]/Table2[[#This Row],[Current Week Low]])-1</f>
        <v>1.1147540983606596E-2</v>
      </c>
      <c r="AF340" s="2">
        <f>(Table2[[#This Row],[Current Week High]]/Table2[[#This Row],[Close Price]])-1</f>
        <v>2.520339582596387E-2</v>
      </c>
      <c r="AG340" s="2">
        <f>(Table2[[#This Row],[Close Price]]/Table2[[#This Row],[Current Month Low]])-1</f>
        <v>0.12049147839873164</v>
      </c>
      <c r="AH340" s="2">
        <f>(Table2[[#This Row],[Current Month High]]/Table2[[#This Row],[Close Price]])-1</f>
        <v>6.0606060606060552E-2</v>
      </c>
      <c r="AI340">
        <v>6.0606060606060499</v>
      </c>
      <c r="AJ340">
        <v>88.4561968779512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-0.05</v>
      </c>
      <c r="AM340" t="s">
        <v>10190</v>
      </c>
      <c r="AN340">
        <v>11.01</v>
      </c>
      <c r="AO340" t="s">
        <v>10189</v>
      </c>
      <c r="AQ340">
        <f>(Table2[[#This Row],[Sharpe Ratio]]-AVERAGE(Table2[Sharpe Ratio]))/_xlfn.STDEV.P(Table2[Sharpe Ratio])</f>
        <v>-0.60618490757812304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-0.10108740586514675</v>
      </c>
      <c r="AS340">
        <f>_xlfn.RANK.AVG(Table2[[#This Row],[1Y Return vs Nifty Z-Score]],Table2[1Y Return vs Nifty Z-Score])</f>
        <v>236</v>
      </c>
      <c r="AT340">
        <f>_xlfn.RANK.AVG(Table2[[#This Row],[6M Return vs Nifty Z-Score]],Table2[6M Return vs Nifty Z-Score])</f>
        <v>302</v>
      </c>
      <c r="AU340">
        <f>_xlfn.RANK.AVG(Table2[[#This Row],[Sharpe Ratio Z-Score]],Table2[Sharpe Ratio Z-Score])</f>
        <v>518.5</v>
      </c>
      <c r="AV340">
        <f>(Table2[[#This Row],[Rank 1Y]]+Table2[[#This Row],[Rank 6M]]+Table2[[#This Row],[Rank Sharpe]])/3</f>
        <v>352.16666666666669</v>
      </c>
    </row>
    <row r="341" spans="1:48" x14ac:dyDescent="0.3">
      <c r="A341" t="s">
        <v>302</v>
      </c>
      <c r="B341" t="s">
        <v>303</v>
      </c>
      <c r="C341" t="s">
        <v>10145</v>
      </c>
      <c r="D341" t="s">
        <v>244</v>
      </c>
      <c r="E341">
        <v>88902.133875</v>
      </c>
      <c r="F341">
        <v>4162.5</v>
      </c>
      <c r="G341">
        <v>49.887636572327303</v>
      </c>
      <c r="H341">
        <f>(Table2[[#This Row],[1Y Return vs Nifty]]-AVERAGE(Table2[1Y Return vs Nifty]))/_xlfn.STDEV.P(Table2[1Y Return vs Nifty])</f>
        <v>9.4706534933789277E-2</v>
      </c>
      <c r="I341">
        <v>-1.4999060978032901</v>
      </c>
      <c r="J341">
        <f>(Table2[[#This Row],[1M Return vs Nifty]]-AVERAGE(Table2[1M Return vs Nifty]))/_xlfn.STDEV.P(Table2[1M Return vs Nifty])</f>
        <v>-0.10389114718106793</v>
      </c>
      <c r="K341">
        <v>6.7790345668035403</v>
      </c>
      <c r="L341">
        <f>(Table2[[#This Row],[6M Return vs Nifty]]-AVERAGE(Table2[6M Return vs Nifty]))/_xlfn.STDEV.P(Table2[6M Return vs Nifty])</f>
        <v>-1.3512854197545415E-3</v>
      </c>
      <c r="M341">
        <v>-3.80053225160079</v>
      </c>
      <c r="N341">
        <f>(Table2[[#This Row],[1W Return vs Nifty]]-AVERAGE(Table2[1W Return vs Nifty]))/_xlfn.STDEV.P(Table2[1W Return vs Nifty])</f>
        <v>-0.61176181376740113</v>
      </c>
      <c r="O341">
        <v>4099.87</v>
      </c>
      <c r="P341">
        <v>3976.26057401669</v>
      </c>
      <c r="Q341">
        <v>3496.1047512935702</v>
      </c>
      <c r="R341">
        <v>54.677776398705703</v>
      </c>
      <c r="S341" s="2">
        <f>(Table2[[#This Row],[Close Price]]-Table2[[#This Row],[20D EMA]])/Table2[[#This Row],[20D EMA]]</f>
        <v>1.5276094120057492E-2</v>
      </c>
      <c r="T341" s="2">
        <f>(Table2[[#This Row],[Close Price]]-Table2[[#This Row],[50D EMA]])/Table2[[#This Row],[50D EMA]]</f>
        <v>4.6837832309157973E-2</v>
      </c>
      <c r="U341" s="2">
        <f>(Table2[[#This Row],[Close Price]]-Table2[[#This Row],[200D EMA]])/Table2[[#This Row],[200D EMA]]</f>
        <v>0.19061077859862791</v>
      </c>
      <c r="V341">
        <v>1.14089075696613</v>
      </c>
      <c r="W341">
        <v>4112.25</v>
      </c>
      <c r="X341">
        <v>4198</v>
      </c>
      <c r="Y341">
        <v>4061</v>
      </c>
      <c r="Z341">
        <v>4296.3999999999996</v>
      </c>
      <c r="AA341">
        <v>3982.65</v>
      </c>
      <c r="AB341">
        <v>4296.3999999999996</v>
      </c>
      <c r="AC341" s="2">
        <f>(Table2[[#This Row],[Close Price]]/Table2[[#This Row],[Day Low]])-1</f>
        <v>1.2219587816888478E-2</v>
      </c>
      <c r="AD341" s="2">
        <f>(Table2[[#This Row],[Day High]]/Table2[[#This Row],[Close Price]])-1</f>
        <v>8.5285285285285894E-3</v>
      </c>
      <c r="AE341" s="2">
        <f>(Table2[[#This Row],[Close Price]]/Table2[[#This Row],[Current Week Low]])-1</f>
        <v>2.499384388081749E-2</v>
      </c>
      <c r="AF341" s="2">
        <f>(Table2[[#This Row],[Current Week High]]/Table2[[#This Row],[Close Price]])-1</f>
        <v>3.2168168168168032E-2</v>
      </c>
      <c r="AG341" s="2">
        <f>(Table2[[#This Row],[Close Price]]/Table2[[#This Row],[Current Month Low]])-1</f>
        <v>4.5158374449173255E-2</v>
      </c>
      <c r="AH341" s="2">
        <f>(Table2[[#This Row],[Current Month High]]/Table2[[#This Row],[Close Price]])-1</f>
        <v>3.2168168168168032E-2</v>
      </c>
      <c r="AI341">
        <v>3.2168168168168001</v>
      </c>
      <c r="AJ341">
        <v>76.377118644067707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0.01</v>
      </c>
      <c r="AM341" t="s">
        <v>10189</v>
      </c>
      <c r="AN341">
        <v>1.28</v>
      </c>
      <c r="AO341" t="s">
        <v>10189</v>
      </c>
      <c r="AP341">
        <v>5.3786481415759998E-3</v>
      </c>
      <c r="AQ341">
        <f>(Table2[[#This Row],[Sharpe Ratio]]-AVERAGE(Table2[Sharpe Ratio]))/_xlfn.STDEV.P(Table2[Sharpe Ratio])</f>
        <v>-0.54456247847529826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-1.1668601899097326</v>
      </c>
      <c r="AS341">
        <f>_xlfn.RANK.AVG(Table2[[#This Row],[1Y Return vs Nifty Z-Score]],Table2[1Y Return vs Nifty Z-Score])</f>
        <v>253</v>
      </c>
      <c r="AT341">
        <f>_xlfn.RANK.AVG(Table2[[#This Row],[6M Return vs Nifty Z-Score]],Table2[6M Return vs Nifty Z-Score])</f>
        <v>318</v>
      </c>
      <c r="AU341">
        <f>_xlfn.RANK.AVG(Table2[[#This Row],[Sharpe Ratio Z-Score]],Table2[Sharpe Ratio Z-Score])</f>
        <v>486</v>
      </c>
      <c r="AV341">
        <f>(Table2[[#This Row],[Rank 1Y]]+Table2[[#This Row],[Rank 6M]]+Table2[[#This Row],[Rank Sharpe]])/3</f>
        <v>352.33333333333331</v>
      </c>
    </row>
    <row r="342" spans="1:48" x14ac:dyDescent="0.3">
      <c r="A342" t="s">
        <v>218</v>
      </c>
      <c r="B342" t="s">
        <v>219</v>
      </c>
      <c r="C342" t="s">
        <v>10157</v>
      </c>
      <c r="D342" t="s">
        <v>220</v>
      </c>
      <c r="E342">
        <v>116773.08057355</v>
      </c>
      <c r="F342">
        <v>1862.65</v>
      </c>
      <c r="G342">
        <v>14.0083874739771</v>
      </c>
      <c r="H342">
        <f>(Table2[[#This Row],[1Y Return vs Nifty]]-AVERAGE(Table2[1Y Return vs Nifty]))/_xlfn.STDEV.P(Table2[1Y Return vs Nifty])</f>
        <v>-0.36505799970783698</v>
      </c>
      <c r="I342">
        <v>-3.1885633266098901</v>
      </c>
      <c r="J342">
        <f>(Table2[[#This Row],[1M Return vs Nifty]]-AVERAGE(Table2[1M Return vs Nifty]))/_xlfn.STDEV.P(Table2[1M Return vs Nifty])</f>
        <v>-0.26228118782340043</v>
      </c>
      <c r="K342">
        <v>17.462239748644599</v>
      </c>
      <c r="L342">
        <f>(Table2[[#This Row],[6M Return vs Nifty]]-AVERAGE(Table2[6M Return vs Nifty]))/_xlfn.STDEV.P(Table2[6M Return vs Nifty])</f>
        <v>0.34480135064713902</v>
      </c>
      <c r="M342">
        <v>-5.8050070179875899</v>
      </c>
      <c r="N342">
        <f>(Table2[[#This Row],[1W Return vs Nifty]]-AVERAGE(Table2[1W Return vs Nifty]))/_xlfn.STDEV.P(Table2[1W Return vs Nifty])</f>
        <v>-1.130631329872114</v>
      </c>
      <c r="O342">
        <v>1877.11</v>
      </c>
      <c r="P342">
        <v>1815.4227295023099</v>
      </c>
      <c r="Q342">
        <v>1577.5229422034799</v>
      </c>
      <c r="R342">
        <v>40.2905906865128</v>
      </c>
      <c r="S342" s="2">
        <f>(Table2[[#This Row],[Close Price]]-Table2[[#This Row],[20D EMA]])/Table2[[#This Row],[20D EMA]]</f>
        <v>-7.7033311846401165E-3</v>
      </c>
      <c r="T342" s="2">
        <f>(Table2[[#This Row],[Close Price]]-Table2[[#This Row],[50D EMA]])/Table2[[#This Row],[50D EMA]]</f>
        <v>2.6014475708716771E-2</v>
      </c>
      <c r="U342" s="2">
        <f>(Table2[[#This Row],[Close Price]]-Table2[[#This Row],[200D EMA]])/Table2[[#This Row],[200D EMA]]</f>
        <v>0.18074352528797802</v>
      </c>
      <c r="V342">
        <v>0.66118630929731204</v>
      </c>
      <c r="W342">
        <v>1820.6</v>
      </c>
      <c r="X342">
        <v>1894</v>
      </c>
      <c r="Y342">
        <v>1821.05</v>
      </c>
      <c r="Z342">
        <v>1939.1</v>
      </c>
      <c r="AA342">
        <v>1806.75</v>
      </c>
      <c r="AB342">
        <v>1949.7</v>
      </c>
      <c r="AC342" s="2">
        <f>(Table2[[#This Row],[Close Price]]/Table2[[#This Row],[Day Low]])-1</f>
        <v>2.3096781280896428E-2</v>
      </c>
      <c r="AD342" s="2">
        <f>(Table2[[#This Row],[Day High]]/Table2[[#This Row],[Close Price]])-1</f>
        <v>1.6830859259656883E-2</v>
      </c>
      <c r="AE342" s="2">
        <f>(Table2[[#This Row],[Close Price]]/Table2[[#This Row],[Current Week Low]])-1</f>
        <v>2.284396364734631E-2</v>
      </c>
      <c r="AF342" s="2">
        <f>(Table2[[#This Row],[Current Week High]]/Table2[[#This Row],[Close Price]])-1</f>
        <v>4.1043674334952707E-2</v>
      </c>
      <c r="AG342" s="2">
        <f>(Table2[[#This Row],[Close Price]]/Table2[[#This Row],[Current Month Low]])-1</f>
        <v>3.0939532309395279E-2</v>
      </c>
      <c r="AH342" s="2">
        <f>(Table2[[#This Row],[Current Month High]]/Table2[[#This Row],[Close Price]])-1</f>
        <v>4.6734491181918303E-2</v>
      </c>
      <c r="AI342">
        <v>6.5900732826886301</v>
      </c>
      <c r="AJ342">
        <v>51.0848846169444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0.04</v>
      </c>
      <c r="AM342" t="s">
        <v>10189</v>
      </c>
      <c r="AN342">
        <v>2.12</v>
      </c>
      <c r="AO342" t="s">
        <v>10189</v>
      </c>
      <c r="AP342">
        <v>2.8657982758751002E-2</v>
      </c>
      <c r="AQ342">
        <f>(Table2[[#This Row],[Sharpe Ratio]]-AVERAGE(Table2[Sharpe Ratio]))/_xlfn.STDEV.P(Table2[Sharpe Ratio])</f>
        <v>-0.27785435605339398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-1.6910235228096064</v>
      </c>
      <c r="AS342">
        <f>_xlfn.RANK.AVG(Table2[[#This Row],[1Y Return vs Nifty Z-Score]],Table2[1Y Return vs Nifty Z-Score])</f>
        <v>418</v>
      </c>
      <c r="AT342">
        <f>_xlfn.RANK.AVG(Table2[[#This Row],[6M Return vs Nifty Z-Score]],Table2[6M Return vs Nifty Z-Score])</f>
        <v>228</v>
      </c>
      <c r="AU342">
        <f>_xlfn.RANK.AVG(Table2[[#This Row],[Sharpe Ratio Z-Score]],Table2[Sharpe Ratio Z-Score])</f>
        <v>412</v>
      </c>
      <c r="AV342">
        <f>(Table2[[#This Row],[Rank 1Y]]+Table2[[#This Row],[Rank 6M]]+Table2[[#This Row],[Rank Sharpe]])/3</f>
        <v>352.66666666666669</v>
      </c>
    </row>
    <row r="343" spans="1:48" x14ac:dyDescent="0.3">
      <c r="A343" t="s">
        <v>300</v>
      </c>
      <c r="B343" t="s">
        <v>301</v>
      </c>
      <c r="C343" t="s">
        <v>10155</v>
      </c>
      <c r="D343" t="s">
        <v>145</v>
      </c>
      <c r="E343">
        <v>89513.847595575004</v>
      </c>
      <c r="F343">
        <v>6932.25</v>
      </c>
      <c r="G343">
        <v>22.232051389250501</v>
      </c>
      <c r="H343">
        <f>(Table2[[#This Row],[1Y Return vs Nifty]]-AVERAGE(Table2[1Y Return vs Nifty]))/_xlfn.STDEV.P(Table2[1Y Return vs Nifty])</f>
        <v>-0.25967817409636218</v>
      </c>
      <c r="I343">
        <v>4.0657446588838004</v>
      </c>
      <c r="J343">
        <f>(Table2[[#This Row],[1M Return vs Nifty]]-AVERAGE(Table2[1M Return vs Nifty]))/_xlfn.STDEV.P(Table2[1M Return vs Nifty])</f>
        <v>0.41814709392230709</v>
      </c>
      <c r="K343">
        <v>20.135321800577898</v>
      </c>
      <c r="L343">
        <f>(Table2[[#This Row],[6M Return vs Nifty]]-AVERAGE(Table2[6M Return vs Nifty]))/_xlfn.STDEV.P(Table2[6M Return vs Nifty])</f>
        <v>0.43141340975769471</v>
      </c>
      <c r="M343">
        <v>-1.6465124475089401</v>
      </c>
      <c r="N343">
        <f>(Table2[[#This Row],[1W Return vs Nifty]]-AVERAGE(Table2[1W Return vs Nifty]))/_xlfn.STDEV.P(Table2[1W Return vs Nifty])</f>
        <v>-5.4181727367134412E-2</v>
      </c>
      <c r="O343">
        <v>6703.86</v>
      </c>
      <c r="P343">
        <v>6406.6672976878599</v>
      </c>
      <c r="Q343">
        <v>5553.2139825998102</v>
      </c>
      <c r="R343">
        <v>62.170820652751601</v>
      </c>
      <c r="S343" s="2">
        <f>(Table2[[#This Row],[Close Price]]-Table2[[#This Row],[20D EMA]])/Table2[[#This Row],[20D EMA]]</f>
        <v>3.4068432216663287E-2</v>
      </c>
      <c r="T343" s="2">
        <f>(Table2[[#This Row],[Close Price]]-Table2[[#This Row],[50D EMA]])/Table2[[#This Row],[50D EMA]]</f>
        <v>8.2036834112147627E-2</v>
      </c>
      <c r="U343" s="2">
        <f>(Table2[[#This Row],[Close Price]]-Table2[[#This Row],[200D EMA]])/Table2[[#This Row],[200D EMA]]</f>
        <v>0.24833115052313831</v>
      </c>
      <c r="V343">
        <v>0.75747300103020299</v>
      </c>
      <c r="W343">
        <v>6950.25</v>
      </c>
      <c r="X343">
        <v>7069.95</v>
      </c>
      <c r="Y343">
        <v>6741.25</v>
      </c>
      <c r="Z343">
        <v>6985</v>
      </c>
      <c r="AA343">
        <v>6569.1</v>
      </c>
      <c r="AB343">
        <v>7063</v>
      </c>
      <c r="AC343" s="2">
        <f>(Table2[[#This Row],[Close Price]]/Table2[[#This Row],[Day Low]])-1</f>
        <v>-2.5898348980252228E-3</v>
      </c>
      <c r="AD343" s="2">
        <f>(Table2[[#This Row],[Day High]]/Table2[[#This Row],[Close Price]])-1</f>
        <v>1.9863680623174229E-2</v>
      </c>
      <c r="AE343" s="2">
        <f>(Table2[[#This Row],[Close Price]]/Table2[[#This Row],[Current Week Low]])-1</f>
        <v>2.8333024290747355E-2</v>
      </c>
      <c r="AF343" s="2">
        <f>(Table2[[#This Row],[Current Week High]]/Table2[[#This Row],[Close Price]])-1</f>
        <v>7.6093620397417183E-3</v>
      </c>
      <c r="AG343" s="2">
        <f>(Table2[[#This Row],[Close Price]]/Table2[[#This Row],[Current Month Low]])-1</f>
        <v>5.5281545417180444E-2</v>
      </c>
      <c r="AH343" s="2">
        <f>(Table2[[#This Row],[Current Month High]]/Table2[[#This Row],[Close Price]])-1</f>
        <v>1.8861120126942854E-2</v>
      </c>
      <c r="AI343">
        <v>1.8861120126942801</v>
      </c>
      <c r="AJ343">
        <v>74.525748668823397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-0.04</v>
      </c>
      <c r="AM343" t="s">
        <v>10190</v>
      </c>
      <c r="AN343">
        <v>-7.0000000000000007E-2</v>
      </c>
      <c r="AO343" t="s">
        <v>10190</v>
      </c>
      <c r="AP343">
        <v>4.2718188567079998E-3</v>
      </c>
      <c r="AQ343">
        <f>(Table2[[#This Row],[Sharpe Ratio]]-AVERAGE(Table2[Sharpe Ratio]))/_xlfn.STDEV.P(Table2[Sharpe Ratio])</f>
        <v>-0.55724326876691299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-2.1542666550407784E-2</v>
      </c>
      <c r="AS343">
        <f>_xlfn.RANK.AVG(Table2[[#This Row],[1Y Return vs Nifty Z-Score]],Table2[1Y Return vs Nifty Z-Score])</f>
        <v>375</v>
      </c>
      <c r="AT343">
        <f>_xlfn.RANK.AVG(Table2[[#This Row],[6M Return vs Nifty Z-Score]],Table2[6M Return vs Nifty Z-Score])</f>
        <v>201</v>
      </c>
      <c r="AU343">
        <f>_xlfn.RANK.AVG(Table2[[#This Row],[Sharpe Ratio Z-Score]],Table2[Sharpe Ratio Z-Score])</f>
        <v>490</v>
      </c>
      <c r="AV343">
        <f>(Table2[[#This Row],[Rank 1Y]]+Table2[[#This Row],[Rank 6M]]+Table2[[#This Row],[Rank Sharpe]])/3</f>
        <v>355.33333333333331</v>
      </c>
    </row>
    <row r="344" spans="1:48" x14ac:dyDescent="0.3">
      <c r="A344" t="s">
        <v>537</v>
      </c>
      <c r="B344" t="s">
        <v>538</v>
      </c>
      <c r="C344" t="s">
        <v>10150</v>
      </c>
      <c r="D344" t="s">
        <v>295</v>
      </c>
      <c r="E344">
        <v>36857.056785360001</v>
      </c>
      <c r="F344">
        <v>488.2</v>
      </c>
      <c r="G344">
        <v>23.923680434831201</v>
      </c>
      <c r="H344">
        <f>(Table2[[#This Row],[1Y Return vs Nifty]]-AVERAGE(Table2[1Y Return vs Nifty]))/_xlfn.STDEV.P(Table2[1Y Return vs Nifty])</f>
        <v>-0.23800127002304278</v>
      </c>
      <c r="I344">
        <v>-7.9826170638029197</v>
      </c>
      <c r="J344">
        <f>(Table2[[#This Row],[1M Return vs Nifty]]-AVERAGE(Table2[1M Return vs Nifty]))/_xlfn.STDEV.P(Table2[1M Return vs Nifty])</f>
        <v>-0.71194637346451517</v>
      </c>
      <c r="K344">
        <v>0.35124759182892701</v>
      </c>
      <c r="L344">
        <f>(Table2[[#This Row],[6M Return vs Nifty]]-AVERAGE(Table2[6M Return vs Nifty]))/_xlfn.STDEV.P(Table2[6M Return vs Nifty])</f>
        <v>-0.20962168438633774</v>
      </c>
      <c r="M344">
        <v>2.97631339986106</v>
      </c>
      <c r="N344">
        <f>(Table2[[#This Row],[1W Return vs Nifty]]-AVERAGE(Table2[1W Return vs Nifty]))/_xlfn.STDEV.P(Table2[1W Return vs Nifty])</f>
        <v>1.1424626258990063</v>
      </c>
      <c r="O344">
        <v>474.88</v>
      </c>
      <c r="P344">
        <v>465.85718650848497</v>
      </c>
      <c r="Q344">
        <v>418.73561632093202</v>
      </c>
      <c r="R344">
        <v>67.773596934741406</v>
      </c>
      <c r="S344" s="2">
        <f>(Table2[[#This Row],[Close Price]]-Table2[[#This Row],[20D EMA]])/Table2[[#This Row],[20D EMA]]</f>
        <v>2.8049191374663059E-2</v>
      </c>
      <c r="T344" s="2">
        <f>(Table2[[#This Row],[Close Price]]-Table2[[#This Row],[50D EMA]])/Table2[[#This Row],[50D EMA]]</f>
        <v>4.7960650041636896E-2</v>
      </c>
      <c r="U344" s="2">
        <f>(Table2[[#This Row],[Close Price]]-Table2[[#This Row],[200D EMA]])/Table2[[#This Row],[200D EMA]]</f>
        <v>0.16589079354985722</v>
      </c>
      <c r="V344">
        <v>1.37185191992741</v>
      </c>
      <c r="W344">
        <v>486.95</v>
      </c>
      <c r="X344">
        <v>493</v>
      </c>
      <c r="Y344">
        <v>480.3</v>
      </c>
      <c r="Z344">
        <v>493</v>
      </c>
      <c r="AA344">
        <v>453</v>
      </c>
      <c r="AB344">
        <v>493</v>
      </c>
      <c r="AC344" s="2">
        <f>(Table2[[#This Row],[Close Price]]/Table2[[#This Row],[Day Low]])-1</f>
        <v>2.5669986651606358E-3</v>
      </c>
      <c r="AD344" s="2">
        <f>(Table2[[#This Row],[Day High]]/Table2[[#This Row],[Close Price]])-1</f>
        <v>9.8320360507988536E-3</v>
      </c>
      <c r="AE344" s="2">
        <f>(Table2[[#This Row],[Close Price]]/Table2[[#This Row],[Current Week Low]])-1</f>
        <v>1.644805330002086E-2</v>
      </c>
      <c r="AF344" s="2">
        <f>(Table2[[#This Row],[Current Week High]]/Table2[[#This Row],[Close Price]])-1</f>
        <v>9.8320360507988536E-3</v>
      </c>
      <c r="AG344" s="2">
        <f>(Table2[[#This Row],[Close Price]]/Table2[[#This Row],[Current Month Low]])-1</f>
        <v>7.7704194260485693E-2</v>
      </c>
      <c r="AH344" s="2">
        <f>(Table2[[#This Row],[Current Month High]]/Table2[[#This Row],[Close Price]])-1</f>
        <v>9.8320360507988536E-3</v>
      </c>
      <c r="AI344">
        <v>4.4346579270790603</v>
      </c>
      <c r="AJ344">
        <v>58.249594813614202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0.01</v>
      </c>
      <c r="AM344" t="s">
        <v>10189</v>
      </c>
      <c r="AN344">
        <v>3.53</v>
      </c>
      <c r="AO344" t="s">
        <v>10189</v>
      </c>
      <c r="AP344">
        <v>6.1293278847926999E-2</v>
      </c>
      <c r="AQ344">
        <f>(Table2[[#This Row],[Sharpe Ratio]]-AVERAGE(Table2[Sharpe Ratio]))/_xlfn.STDEV.P(Table2[Sharpe Ratio])</f>
        <v>9.6043725131681912E-2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7.8937023156792518E-2</v>
      </c>
      <c r="AS344">
        <f>_xlfn.RANK.AVG(Table2[[#This Row],[1Y Return vs Nifty Z-Score]],Table2[1Y Return vs Nifty Z-Score])</f>
        <v>366</v>
      </c>
      <c r="AT344">
        <f>_xlfn.RANK.AVG(Table2[[#This Row],[6M Return vs Nifty Z-Score]],Table2[6M Return vs Nifty Z-Score])</f>
        <v>396</v>
      </c>
      <c r="AU344">
        <f>_xlfn.RANK.AVG(Table2[[#This Row],[Sharpe Ratio Z-Score]],Table2[Sharpe Ratio Z-Score])</f>
        <v>309</v>
      </c>
      <c r="AV344">
        <f>(Table2[[#This Row],[Rank 1Y]]+Table2[[#This Row],[Rank 6M]]+Table2[[#This Row],[Rank Sharpe]])/3</f>
        <v>357</v>
      </c>
    </row>
    <row r="345" spans="1:48" x14ac:dyDescent="0.3">
      <c r="A345" t="s">
        <v>1497</v>
      </c>
      <c r="B345" t="s">
        <v>1498</v>
      </c>
      <c r="C345" t="s">
        <v>10155</v>
      </c>
      <c r="D345" t="s">
        <v>83</v>
      </c>
      <c r="E345">
        <v>6491.85777487</v>
      </c>
      <c r="F345">
        <v>3282.55</v>
      </c>
      <c r="G345">
        <v>23.570499495743999</v>
      </c>
      <c r="H345">
        <f>(Table2[[#This Row],[1Y Return vs Nifty]]-AVERAGE(Table2[1Y Return vs Nifty]))/_xlfn.STDEV.P(Table2[1Y Return vs Nifty])</f>
        <v>-0.24252700771779254</v>
      </c>
      <c r="I345">
        <v>12.3056736976992</v>
      </c>
      <c r="J345">
        <f>(Table2[[#This Row],[1M Return vs Nifty]]-AVERAGE(Table2[1M Return vs Nifty]))/_xlfn.STDEV.P(Table2[1M Return vs Nifty])</f>
        <v>1.1910231241100662</v>
      </c>
      <c r="K345">
        <v>41.695985716929002</v>
      </c>
      <c r="L345">
        <f>(Table2[[#This Row],[6M Return vs Nifty]]-AVERAGE(Table2[6M Return vs Nifty]))/_xlfn.STDEV.P(Table2[6M Return vs Nifty])</f>
        <v>1.1300128022586564</v>
      </c>
      <c r="M345">
        <v>-2.0570034254874301</v>
      </c>
      <c r="N345">
        <f>(Table2[[#This Row],[1W Return vs Nifty]]-AVERAGE(Table2[1W Return vs Nifty]))/_xlfn.STDEV.P(Table2[1W Return vs Nifty])</f>
        <v>-0.1604396153090118</v>
      </c>
      <c r="O345">
        <v>3079.61</v>
      </c>
      <c r="P345">
        <v>2742.8303416939598</v>
      </c>
      <c r="Q345">
        <v>2315.5132509046798</v>
      </c>
      <c r="R345">
        <v>74.539731827192796</v>
      </c>
      <c r="S345" s="2">
        <f>(Table2[[#This Row],[Close Price]]-Table2[[#This Row],[20D EMA]])/Table2[[#This Row],[20D EMA]]</f>
        <v>6.5897954611135845E-2</v>
      </c>
      <c r="T345" s="2">
        <f>(Table2[[#This Row],[Close Price]]-Table2[[#This Row],[50D EMA]])/Table2[[#This Row],[50D EMA]]</f>
        <v>0.19677471482713435</v>
      </c>
      <c r="U345" s="2">
        <f>(Table2[[#This Row],[Close Price]]-Table2[[#This Row],[200D EMA]])/Table2[[#This Row],[200D EMA]]</f>
        <v>0.4176338652855886</v>
      </c>
      <c r="V345">
        <v>0.86600682071044999</v>
      </c>
      <c r="W345">
        <v>3208.5</v>
      </c>
      <c r="X345">
        <v>3275.25</v>
      </c>
      <c r="Y345">
        <v>3123.4</v>
      </c>
      <c r="Z345">
        <v>3364.95</v>
      </c>
      <c r="AA345">
        <v>2784.1</v>
      </c>
      <c r="AB345">
        <v>3388</v>
      </c>
      <c r="AC345" s="2">
        <f>(Table2[[#This Row],[Close Price]]/Table2[[#This Row],[Day Low]])-1</f>
        <v>2.307932055477635E-2</v>
      </c>
      <c r="AD345" s="2">
        <f>(Table2[[#This Row],[Day High]]/Table2[[#This Row],[Close Price]])-1</f>
        <v>-2.2238808243592034E-3</v>
      </c>
      <c r="AE345" s="2">
        <f>(Table2[[#This Row],[Close Price]]/Table2[[#This Row],[Current Week Low]])-1</f>
        <v>5.0954088493308625E-2</v>
      </c>
      <c r="AF345" s="2">
        <f>(Table2[[#This Row],[Current Week High]]/Table2[[#This Row],[Close Price]])-1</f>
        <v>2.5102435606464413E-2</v>
      </c>
      <c r="AG345" s="2">
        <f>(Table2[[#This Row],[Close Price]]/Table2[[#This Row],[Current Month Low]])-1</f>
        <v>0.17903451743831056</v>
      </c>
      <c r="AH345" s="2">
        <f>(Table2[[#This Row],[Current Month High]]/Table2[[#This Row],[Close Price]])-1</f>
        <v>3.2124415469680478E-2</v>
      </c>
      <c r="AI345">
        <v>3.2124415469680399</v>
      </c>
      <c r="AJ345">
        <v>105.80250783699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0.35</v>
      </c>
      <c r="AM345" t="s">
        <v>10189</v>
      </c>
      <c r="AN345">
        <v>9.75</v>
      </c>
      <c r="AO345" t="s">
        <v>10189</v>
      </c>
      <c r="AP345">
        <v>-3.9981184000653001E-2</v>
      </c>
      <c r="AQ345">
        <f>(Table2[[#This Row],[Sharpe Ratio]]-AVERAGE(Table2[Sharpe Ratio]))/_xlfn.STDEV.P(Table2[Sharpe Ratio])</f>
        <v>-1.0642438122837445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0.85382549105817374</v>
      </c>
      <c r="AS345">
        <f>_xlfn.RANK.AVG(Table2[[#This Row],[1Y Return vs Nifty Z-Score]],Table2[1Y Return vs Nifty Z-Score])</f>
        <v>369</v>
      </c>
      <c r="AT345">
        <f>_xlfn.RANK.AVG(Table2[[#This Row],[6M Return vs Nifty Z-Score]],Table2[6M Return vs Nifty Z-Score])</f>
        <v>80</v>
      </c>
      <c r="AU345">
        <f>_xlfn.RANK.AVG(Table2[[#This Row],[Sharpe Ratio Z-Score]],Table2[Sharpe Ratio Z-Score])</f>
        <v>622</v>
      </c>
      <c r="AV345">
        <f>(Table2[[#This Row],[Rank 1Y]]+Table2[[#This Row],[Rank 6M]]+Table2[[#This Row],[Rank Sharpe]])/3</f>
        <v>357</v>
      </c>
    </row>
    <row r="346" spans="1:48" x14ac:dyDescent="0.3">
      <c r="A346" t="s">
        <v>81</v>
      </c>
      <c r="B346" t="s">
        <v>82</v>
      </c>
      <c r="C346" t="s">
        <v>10155</v>
      </c>
      <c r="D346" t="s">
        <v>83</v>
      </c>
      <c r="E346">
        <v>330796.90145245998</v>
      </c>
      <c r="F346">
        <v>5083.45</v>
      </c>
      <c r="G346">
        <v>12.6900409883749</v>
      </c>
      <c r="H346">
        <f>(Table2[[#This Row],[1Y Return vs Nifty]]-AVERAGE(Table2[1Y Return vs Nifty]))/_xlfn.STDEV.P(Table2[1Y Return vs Nifty])</f>
        <v>-0.38195157952573766</v>
      </c>
      <c r="I346">
        <v>1.16095263482593</v>
      </c>
      <c r="J346">
        <f>(Table2[[#This Row],[1M Return vs Nifty]]-AVERAGE(Table2[1M Return vs Nifty]))/_xlfn.STDEV.P(Table2[1M Return vs Nifty])</f>
        <v>0.14568793590052065</v>
      </c>
      <c r="K346">
        <v>20.044565761790999</v>
      </c>
      <c r="L346">
        <f>(Table2[[#This Row],[6M Return vs Nifty]]-AVERAGE(Table2[6M Return vs Nifty]))/_xlfn.STDEV.P(Table2[6M Return vs Nifty])</f>
        <v>0.42847277148197638</v>
      </c>
      <c r="M346">
        <v>1.9749328299340101</v>
      </c>
      <c r="N346">
        <f>(Table2[[#This Row],[1W Return vs Nifty]]-AVERAGE(Table2[1W Return vs Nifty]))/_xlfn.STDEV.P(Table2[1W Return vs Nifty])</f>
        <v>0.88324965875784445</v>
      </c>
      <c r="O346">
        <v>4871.12</v>
      </c>
      <c r="P346">
        <v>4746.1931154720196</v>
      </c>
      <c r="Q346">
        <v>4305.1420941912902</v>
      </c>
      <c r="R346">
        <v>77.173327161654001</v>
      </c>
      <c r="S346" s="2">
        <f>(Table2[[#This Row],[Close Price]]-Table2[[#This Row],[20D EMA]])/Table2[[#This Row],[20D EMA]]</f>
        <v>4.3589564617582802E-2</v>
      </c>
      <c r="T346" s="2">
        <f>(Table2[[#This Row],[Close Price]]-Table2[[#This Row],[50D EMA]])/Table2[[#This Row],[50D EMA]]</f>
        <v>7.1058399083796922E-2</v>
      </c>
      <c r="U346" s="2">
        <f>(Table2[[#This Row],[Close Price]]-Table2[[#This Row],[200D EMA]])/Table2[[#This Row],[200D EMA]]</f>
        <v>0.18078564859887922</v>
      </c>
      <c r="V346">
        <v>1.2419835801675601</v>
      </c>
      <c r="W346">
        <v>5035.1000000000004</v>
      </c>
      <c r="X346">
        <v>5078.5</v>
      </c>
      <c r="Y346">
        <v>4943.6499999999996</v>
      </c>
      <c r="Z346">
        <v>5164</v>
      </c>
      <c r="AA346">
        <v>4612.5</v>
      </c>
      <c r="AB346">
        <v>5164</v>
      </c>
      <c r="AC346" s="2">
        <f>(Table2[[#This Row],[Close Price]]/Table2[[#This Row],[Day Low]])-1</f>
        <v>9.6025898194671555E-3</v>
      </c>
      <c r="AD346" s="2">
        <f>(Table2[[#This Row],[Day High]]/Table2[[#This Row],[Close Price]])-1</f>
        <v>-9.737481434851647E-4</v>
      </c>
      <c r="AE346" s="2">
        <f>(Table2[[#This Row],[Close Price]]/Table2[[#This Row],[Current Week Low]])-1</f>
        <v>2.8278700959817105E-2</v>
      </c>
      <c r="AF346" s="2">
        <f>(Table2[[#This Row],[Current Week High]]/Table2[[#This Row],[Close Price]])-1</f>
        <v>1.5845537971259649E-2</v>
      </c>
      <c r="AG346" s="2">
        <f>(Table2[[#This Row],[Close Price]]/Table2[[#This Row],[Current Month Low]])-1</f>
        <v>0.10210298102981019</v>
      </c>
      <c r="AH346" s="2">
        <f>(Table2[[#This Row],[Current Month High]]/Table2[[#This Row],[Close Price]])-1</f>
        <v>1.5845537971259649E-2</v>
      </c>
      <c r="AI346">
        <v>2.6664961787762298</v>
      </c>
      <c r="AJ346">
        <v>45.605442176870703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0.02</v>
      </c>
      <c r="AM346" t="s">
        <v>10189</v>
      </c>
      <c r="AN346">
        <v>7.34</v>
      </c>
      <c r="AO346" t="s">
        <v>10189</v>
      </c>
      <c r="AP346">
        <v>1.6589535060755001E-2</v>
      </c>
      <c r="AQ346">
        <f>(Table2[[#This Row],[Sharpe Ratio]]-AVERAGE(Table2[Sharpe Ratio]))/_xlfn.STDEV.P(Table2[Sharpe Ratio])</f>
        <v>-0.41612089498207705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0.65933789163252676</v>
      </c>
      <c r="AS346">
        <f>_xlfn.RANK.AVG(Table2[[#This Row],[1Y Return vs Nifty Z-Score]],Table2[1Y Return vs Nifty Z-Score])</f>
        <v>425</v>
      </c>
      <c r="AT346">
        <f>_xlfn.RANK.AVG(Table2[[#This Row],[6M Return vs Nifty Z-Score]],Table2[6M Return vs Nifty Z-Score])</f>
        <v>202</v>
      </c>
      <c r="AU346">
        <f>_xlfn.RANK.AVG(Table2[[#This Row],[Sharpe Ratio Z-Score]],Table2[Sharpe Ratio Z-Score])</f>
        <v>445</v>
      </c>
      <c r="AV346">
        <f>(Table2[[#This Row],[Rank 1Y]]+Table2[[#This Row],[Rank 6M]]+Table2[[#This Row],[Rank Sharpe]])/3</f>
        <v>357.33333333333331</v>
      </c>
    </row>
    <row r="347" spans="1:48" x14ac:dyDescent="0.3">
      <c r="A347" t="s">
        <v>322</v>
      </c>
      <c r="B347" t="s">
        <v>323</v>
      </c>
      <c r="C347" t="s">
        <v>10150</v>
      </c>
      <c r="D347" t="s">
        <v>62</v>
      </c>
      <c r="E347">
        <v>78304.835706760001</v>
      </c>
      <c r="F347">
        <v>1336.4</v>
      </c>
      <c r="G347">
        <v>56.475483210480498</v>
      </c>
      <c r="H347">
        <f>(Table2[[#This Row],[1Y Return vs Nifty]]-AVERAGE(Table2[1Y Return vs Nifty]))/_xlfn.STDEV.P(Table2[1Y Return vs Nifty])</f>
        <v>0.17912464066332581</v>
      </c>
      <c r="I347">
        <v>3.1844154266205198</v>
      </c>
      <c r="J347">
        <f>(Table2[[#This Row],[1M Return vs Nifty]]-AVERAGE(Table2[1M Return vs Nifty]))/_xlfn.STDEV.P(Table2[1M Return vs Nifty])</f>
        <v>0.33548154727604673</v>
      </c>
      <c r="K347">
        <v>3.2565483041471901</v>
      </c>
      <c r="L347">
        <f>(Table2[[#This Row],[6M Return vs Nifty]]-AVERAGE(Table2[6M Return vs Nifty]))/_xlfn.STDEV.P(Table2[6M Return vs Nifty])</f>
        <v>-0.11548537575815504</v>
      </c>
      <c r="M347">
        <v>0.77164161961953404</v>
      </c>
      <c r="N347">
        <f>(Table2[[#This Row],[1W Return vs Nifty]]-AVERAGE(Table2[1W Return vs Nifty]))/_xlfn.STDEV.P(Table2[1W Return vs Nifty])</f>
        <v>0.57177099187776137</v>
      </c>
      <c r="O347">
        <v>1291.76</v>
      </c>
      <c r="P347">
        <v>1238.2382592444701</v>
      </c>
      <c r="Q347">
        <v>1079.3131730816999</v>
      </c>
      <c r="R347">
        <v>60.787529666624302</v>
      </c>
      <c r="S347" s="2">
        <f>(Table2[[#This Row],[Close Price]]-Table2[[#This Row],[20D EMA]])/Table2[[#This Row],[20D EMA]]</f>
        <v>3.4557502941722995E-2</v>
      </c>
      <c r="T347" s="2">
        <f>(Table2[[#This Row],[Close Price]]-Table2[[#This Row],[50D EMA]])/Table2[[#This Row],[50D EMA]]</f>
        <v>7.9275325263673299E-2</v>
      </c>
      <c r="U347" s="2">
        <f>(Table2[[#This Row],[Close Price]]-Table2[[#This Row],[200D EMA]])/Table2[[#This Row],[200D EMA]]</f>
        <v>0.2381948384677407</v>
      </c>
      <c r="V347">
        <v>1.1405722924511199</v>
      </c>
      <c r="W347">
        <v>1330.55</v>
      </c>
      <c r="X347">
        <v>1350.95</v>
      </c>
      <c r="Y347">
        <v>1320.1</v>
      </c>
      <c r="Z347">
        <v>1409.9</v>
      </c>
      <c r="AA347">
        <v>1203</v>
      </c>
      <c r="AB347">
        <v>1409.9</v>
      </c>
      <c r="AC347" s="2">
        <f>(Table2[[#This Row],[Close Price]]/Table2[[#This Row],[Day Low]])-1</f>
        <v>4.3966780654618454E-3</v>
      </c>
      <c r="AD347" s="2">
        <f>(Table2[[#This Row],[Day High]]/Table2[[#This Row],[Close Price]])-1</f>
        <v>1.088745884465725E-2</v>
      </c>
      <c r="AE347" s="2">
        <f>(Table2[[#This Row],[Close Price]]/Table2[[#This Row],[Current Week Low]])-1</f>
        <v>1.2347549428073812E-2</v>
      </c>
      <c r="AF347" s="2">
        <f>(Table2[[#This Row],[Current Week High]]/Table2[[#This Row],[Close Price]])-1</f>
        <v>5.4998503442083235E-2</v>
      </c>
      <c r="AG347" s="2">
        <f>(Table2[[#This Row],[Close Price]]/Table2[[#This Row],[Current Month Low]])-1</f>
        <v>0.11088944305901927</v>
      </c>
      <c r="AH347" s="2">
        <f>(Table2[[#This Row],[Current Month High]]/Table2[[#This Row],[Close Price]])-1</f>
        <v>5.4998503442083235E-2</v>
      </c>
      <c r="AI347">
        <v>5.49985034420832</v>
      </c>
      <c r="AJ347">
        <v>82.955712232185604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7.0000000000000007E-2</v>
      </c>
      <c r="AM347" t="s">
        <v>10189</v>
      </c>
      <c r="AN347">
        <v>10.28</v>
      </c>
      <c r="AO347" t="s">
        <v>10189</v>
      </c>
      <c r="AP347">
        <v>5.1261789511600001E-3</v>
      </c>
      <c r="AQ347">
        <f>(Table2[[#This Row],[Sharpe Ratio]]-AVERAGE(Table2[Sharpe Ratio]))/_xlfn.STDEV.P(Table2[Sharpe Ratio])</f>
        <v>-0.54745498313028751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0.42343682092869134</v>
      </c>
      <c r="AS347">
        <f>_xlfn.RANK.AVG(Table2[[#This Row],[1Y Return vs Nifty Z-Score]],Table2[1Y Return vs Nifty Z-Score])</f>
        <v>229</v>
      </c>
      <c r="AT347">
        <f>_xlfn.RANK.AVG(Table2[[#This Row],[6M Return vs Nifty Z-Score]],Table2[6M Return vs Nifty Z-Score])</f>
        <v>357</v>
      </c>
      <c r="AU347">
        <f>_xlfn.RANK.AVG(Table2[[#This Row],[Sharpe Ratio Z-Score]],Table2[Sharpe Ratio Z-Score])</f>
        <v>488</v>
      </c>
      <c r="AV347">
        <f>(Table2[[#This Row],[Rank 1Y]]+Table2[[#This Row],[Rank 6M]]+Table2[[#This Row],[Rank Sharpe]])/3</f>
        <v>358</v>
      </c>
    </row>
    <row r="348" spans="1:48" x14ac:dyDescent="0.3">
      <c r="A348" t="s">
        <v>955</v>
      </c>
      <c r="B348" t="s">
        <v>956</v>
      </c>
      <c r="C348" t="s">
        <v>10144</v>
      </c>
      <c r="D348" t="s">
        <v>285</v>
      </c>
      <c r="E348">
        <v>14739.966350369999</v>
      </c>
      <c r="F348">
        <v>1074.0999999999999</v>
      </c>
      <c r="G348">
        <v>42.354390315231299</v>
      </c>
      <c r="H348">
        <f>(Table2[[#This Row],[1Y Return vs Nifty]]-AVERAGE(Table2[1Y Return vs Nifty]))/_xlfn.STDEV.P(Table2[1Y Return vs Nifty])</f>
        <v>-1.8261280057418701E-3</v>
      </c>
      <c r="I348">
        <v>-3.5039739520904498</v>
      </c>
      <c r="J348">
        <f>(Table2[[#This Row],[1M Return vs Nifty]]-AVERAGE(Table2[1M Return vs Nifty]))/_xlfn.STDEV.P(Table2[1M Return vs Nifty])</f>
        <v>-0.29186558241613575</v>
      </c>
      <c r="K348">
        <v>8.4457003795780796</v>
      </c>
      <c r="L348">
        <f>(Table2[[#This Row],[6M Return vs Nifty]]-AVERAGE(Table2[6M Return vs Nifty]))/_xlfn.STDEV.P(Table2[6M Return vs Nifty])</f>
        <v>5.2651306004316244E-2</v>
      </c>
      <c r="M348">
        <v>0.55551696559893204</v>
      </c>
      <c r="N348">
        <f>(Table2[[#This Row],[1W Return vs Nifty]]-AVERAGE(Table2[1W Return vs Nifty]))/_xlfn.STDEV.P(Table2[1W Return vs Nifty])</f>
        <v>0.51582591512725229</v>
      </c>
      <c r="O348">
        <v>1064.93</v>
      </c>
      <c r="P348">
        <v>1031.24475772657</v>
      </c>
      <c r="Q348">
        <v>914.410924725992</v>
      </c>
      <c r="R348">
        <v>49.9820209258002</v>
      </c>
      <c r="S348" s="2">
        <f>(Table2[[#This Row],[Close Price]]-Table2[[#This Row],[20D EMA]])/Table2[[#This Row],[20D EMA]]</f>
        <v>8.6108946127913047E-3</v>
      </c>
      <c r="T348" s="2">
        <f>(Table2[[#This Row],[Close Price]]-Table2[[#This Row],[50D EMA]])/Table2[[#This Row],[50D EMA]]</f>
        <v>4.1556809818753787E-2</v>
      </c>
      <c r="U348" s="2">
        <f>(Table2[[#This Row],[Close Price]]-Table2[[#This Row],[200D EMA]])/Table2[[#This Row],[200D EMA]]</f>
        <v>0.17463600986816685</v>
      </c>
      <c r="V348">
        <v>0.50837174286276099</v>
      </c>
      <c r="W348">
        <v>1080</v>
      </c>
      <c r="X348">
        <v>1107.9000000000001</v>
      </c>
      <c r="Y348">
        <v>1062</v>
      </c>
      <c r="Z348">
        <v>1122</v>
      </c>
      <c r="AA348">
        <v>1059</v>
      </c>
      <c r="AB348">
        <v>1143.1500000000001</v>
      </c>
      <c r="AC348" s="2">
        <f>(Table2[[#This Row],[Close Price]]/Table2[[#This Row],[Day Low]])-1</f>
        <v>-5.4629629629630028E-3</v>
      </c>
      <c r="AD348" s="2">
        <f>(Table2[[#This Row],[Day High]]/Table2[[#This Row],[Close Price]])-1</f>
        <v>3.1468205939856775E-2</v>
      </c>
      <c r="AE348" s="2">
        <f>(Table2[[#This Row],[Close Price]]/Table2[[#This Row],[Current Week Low]])-1</f>
        <v>1.13935969868173E-2</v>
      </c>
      <c r="AF348" s="2">
        <f>(Table2[[#This Row],[Current Week High]]/Table2[[#This Row],[Close Price]])-1</f>
        <v>4.4595475281631325E-2</v>
      </c>
      <c r="AG348" s="2">
        <f>(Table2[[#This Row],[Close Price]]/Table2[[#This Row],[Current Month Low]])-1</f>
        <v>1.4258734655335115E-2</v>
      </c>
      <c r="AH348" s="2">
        <f>(Table2[[#This Row],[Current Month High]]/Table2[[#This Row],[Close Price]])-1</f>
        <v>6.428637929429315E-2</v>
      </c>
      <c r="AI348">
        <v>11.628340005586001</v>
      </c>
      <c r="AJ348">
        <v>87.779720279720195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-0.18</v>
      </c>
      <c r="AM348" t="s">
        <v>10190</v>
      </c>
      <c r="AN348">
        <v>-0.96</v>
      </c>
      <c r="AO348" t="s">
        <v>10190</v>
      </c>
      <c r="AP348">
        <v>3.221265496608E-3</v>
      </c>
      <c r="AQ348">
        <f>(Table2[[#This Row],[Sharpe Ratio]]-AVERAGE(Table2[Sharpe Ratio]))/_xlfn.STDEV.P(Table2[Sharpe Ratio])</f>
        <v>-0.56927931355874206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-0.29449380284905113</v>
      </c>
      <c r="AS348">
        <f>_xlfn.RANK.AVG(Table2[[#This Row],[1Y Return vs Nifty Z-Score]],Table2[1Y Return vs Nifty Z-Score])</f>
        <v>280</v>
      </c>
      <c r="AT348">
        <f>_xlfn.RANK.AVG(Table2[[#This Row],[6M Return vs Nifty Z-Score]],Table2[6M Return vs Nifty Z-Score])</f>
        <v>303</v>
      </c>
      <c r="AU348">
        <f>_xlfn.RANK.AVG(Table2[[#This Row],[Sharpe Ratio Z-Score]],Table2[Sharpe Ratio Z-Score])</f>
        <v>492</v>
      </c>
      <c r="AV348">
        <f>(Table2[[#This Row],[Rank 1Y]]+Table2[[#This Row],[Rank 6M]]+Table2[[#This Row],[Rank Sharpe]])/3</f>
        <v>358.33333333333331</v>
      </c>
    </row>
    <row r="349" spans="1:48" x14ac:dyDescent="0.3">
      <c r="A349" t="s">
        <v>1089</v>
      </c>
      <c r="B349" t="s">
        <v>1090</v>
      </c>
      <c r="C349" t="s">
        <v>10150</v>
      </c>
      <c r="D349" t="s">
        <v>62</v>
      </c>
      <c r="E349">
        <v>11512.098579899999</v>
      </c>
      <c r="F349">
        <v>727</v>
      </c>
      <c r="G349">
        <v>57.038739944073399</v>
      </c>
      <c r="H349">
        <f>(Table2[[#This Row],[1Y Return vs Nifty]]-AVERAGE(Table2[1Y Return vs Nifty]))/_xlfn.STDEV.P(Table2[1Y Return vs Nifty])</f>
        <v>0.18634233547333259</v>
      </c>
      <c r="I349">
        <v>-8.4290072940883007</v>
      </c>
      <c r="J349">
        <f>(Table2[[#This Row],[1M Return vs Nifty]]-AVERAGE(Table2[1M Return vs Nifty]))/_xlfn.STDEV.P(Table2[1M Return vs Nifty])</f>
        <v>-0.75381618902632042</v>
      </c>
      <c r="K349">
        <v>15.5061502444781</v>
      </c>
      <c r="L349">
        <f>(Table2[[#This Row],[6M Return vs Nifty]]-AVERAGE(Table2[6M Return vs Nifty]))/_xlfn.STDEV.P(Table2[6M Return vs Nifty])</f>
        <v>0.28142097680568767</v>
      </c>
      <c r="M349">
        <v>-0.39190878855011801</v>
      </c>
      <c r="N349">
        <f>(Table2[[#This Row],[1W Return vs Nifty]]-AVERAGE(Table2[1W Return vs Nifty]))/_xlfn.STDEV.P(Table2[1W Return vs Nifty])</f>
        <v>0.2705794541370824</v>
      </c>
      <c r="O349">
        <v>731.35</v>
      </c>
      <c r="P349">
        <v>713.76981269148996</v>
      </c>
      <c r="Q349">
        <v>602.41232550249595</v>
      </c>
      <c r="R349">
        <v>45.114952411825797</v>
      </c>
      <c r="S349" s="2">
        <f>(Table2[[#This Row],[Close Price]]-Table2[[#This Row],[20D EMA]])/Table2[[#This Row],[20D EMA]]</f>
        <v>-5.9479045600601939E-3</v>
      </c>
      <c r="T349" s="2">
        <f>(Table2[[#This Row],[Close Price]]-Table2[[#This Row],[50D EMA]])/Table2[[#This Row],[50D EMA]]</f>
        <v>1.8535649831731501E-2</v>
      </c>
      <c r="U349" s="2">
        <f>(Table2[[#This Row],[Close Price]]-Table2[[#This Row],[200D EMA]])/Table2[[#This Row],[200D EMA]]</f>
        <v>0.20681461720355829</v>
      </c>
      <c r="V349">
        <v>0.47822692914734699</v>
      </c>
      <c r="W349">
        <v>716.5</v>
      </c>
      <c r="X349">
        <v>733.5</v>
      </c>
      <c r="Y349">
        <v>712</v>
      </c>
      <c r="Z349">
        <v>748</v>
      </c>
      <c r="AA349">
        <v>712</v>
      </c>
      <c r="AB349">
        <v>780.3</v>
      </c>
      <c r="AC349" s="2">
        <f>(Table2[[#This Row],[Close Price]]/Table2[[#This Row],[Day Low]])-1</f>
        <v>1.4654570830425762E-2</v>
      </c>
      <c r="AD349" s="2">
        <f>(Table2[[#This Row],[Day High]]/Table2[[#This Row],[Close Price]])-1</f>
        <v>8.9408528198073878E-3</v>
      </c>
      <c r="AE349" s="2">
        <f>(Table2[[#This Row],[Close Price]]/Table2[[#This Row],[Current Week Low]])-1</f>
        <v>2.1067415730336991E-2</v>
      </c>
      <c r="AF349" s="2">
        <f>(Table2[[#This Row],[Current Week High]]/Table2[[#This Row],[Close Price]])-1</f>
        <v>2.8885832187070193E-2</v>
      </c>
      <c r="AG349" s="2">
        <f>(Table2[[#This Row],[Close Price]]/Table2[[#This Row],[Current Month Low]])-1</f>
        <v>2.1067415730336991E-2</v>
      </c>
      <c r="AH349" s="2">
        <f>(Table2[[#This Row],[Current Month High]]/Table2[[#This Row],[Close Price]])-1</f>
        <v>7.3314993122420846E-2</v>
      </c>
      <c r="AI349">
        <v>7.3314993122420802</v>
      </c>
      <c r="AJ349">
        <v>128.07843137254901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-0.03</v>
      </c>
      <c r="AM349" t="s">
        <v>10190</v>
      </c>
      <c r="AN349">
        <v>-0.76</v>
      </c>
      <c r="AO349" t="s">
        <v>10190</v>
      </c>
      <c r="AP349">
        <v>-3.2731927309356999E-2</v>
      </c>
      <c r="AQ349">
        <f>(Table2[[#This Row],[Sharpe Ratio]]-AVERAGE(Table2[Sharpe Ratio]))/_xlfn.STDEV.P(Table2[Sharpe Ratio])</f>
        <v>-0.98119007931048619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-0.99666350192070385</v>
      </c>
      <c r="AS349">
        <f>_xlfn.RANK.AVG(Table2[[#This Row],[1Y Return vs Nifty Z-Score]],Table2[1Y Return vs Nifty Z-Score])</f>
        <v>227</v>
      </c>
      <c r="AT349">
        <f>_xlfn.RANK.AVG(Table2[[#This Row],[6M Return vs Nifty Z-Score]],Table2[6M Return vs Nifty Z-Score])</f>
        <v>241</v>
      </c>
      <c r="AU349">
        <f>_xlfn.RANK.AVG(Table2[[#This Row],[Sharpe Ratio Z-Score]],Table2[Sharpe Ratio Z-Score])</f>
        <v>610</v>
      </c>
      <c r="AV349">
        <f>(Table2[[#This Row],[Rank 1Y]]+Table2[[#This Row],[Rank 6M]]+Table2[[#This Row],[Rank Sharpe]])/3</f>
        <v>359.33333333333331</v>
      </c>
    </row>
    <row r="350" spans="1:48" x14ac:dyDescent="0.3">
      <c r="A350" t="s">
        <v>1818</v>
      </c>
      <c r="B350" t="s">
        <v>1819</v>
      </c>
      <c r="C350" t="s">
        <v>10154</v>
      </c>
      <c r="D350" t="s">
        <v>130</v>
      </c>
      <c r="E350">
        <v>3891.1637099999998</v>
      </c>
      <c r="F350">
        <v>675.5</v>
      </c>
      <c r="G350">
        <v>-29.9055818922761</v>
      </c>
      <c r="H350">
        <f>(Table2[[#This Row],[1Y Return vs Nifty]]-AVERAGE(Table2[1Y Return vs Nifty]))/_xlfn.STDEV.P(Table2[1Y Return vs Nifty])</f>
        <v>-0.92778119479472665</v>
      </c>
      <c r="I350">
        <v>15.536124966119599</v>
      </c>
      <c r="J350">
        <f>(Table2[[#This Row],[1M Return vs Nifty]]-AVERAGE(Table2[1M Return vs Nifty]))/_xlfn.STDEV.P(Table2[1M Return vs Nifty])</f>
        <v>1.4940279607161235</v>
      </c>
      <c r="K350">
        <v>2.2195743678940598</v>
      </c>
      <c r="L350">
        <f>(Table2[[#This Row],[6M Return vs Nifty]]-AVERAGE(Table2[6M Return vs Nifty]))/_xlfn.STDEV.P(Table2[6M Return vs Nifty])</f>
        <v>-0.14908496085054068</v>
      </c>
      <c r="M350">
        <v>7.2436355778329302</v>
      </c>
      <c r="N350">
        <f>(Table2[[#This Row],[1W Return vs Nifty]]-AVERAGE(Table2[1W Return vs Nifty]))/_xlfn.STDEV.P(Table2[1W Return vs Nifty])</f>
        <v>2.2470828639169622</v>
      </c>
      <c r="O350">
        <v>611.20000000000005</v>
      </c>
      <c r="P350">
        <v>577.33485794609703</v>
      </c>
      <c r="Q350">
        <v>553.008828853404</v>
      </c>
      <c r="R350">
        <v>84.008070561269605</v>
      </c>
      <c r="S350" s="2">
        <f>(Table2[[#This Row],[Close Price]]-Table2[[#This Row],[20D EMA]])/Table2[[#This Row],[20D EMA]]</f>
        <v>0.10520287958115175</v>
      </c>
      <c r="T350" s="2">
        <f>(Table2[[#This Row],[Close Price]]-Table2[[#This Row],[50D EMA]])/Table2[[#This Row],[50D EMA]]</f>
        <v>0.17003155223145763</v>
      </c>
      <c r="U350" s="2">
        <f>(Table2[[#This Row],[Close Price]]-Table2[[#This Row],[200D EMA]])/Table2[[#This Row],[200D EMA]]</f>
        <v>0.22149948564214866</v>
      </c>
      <c r="V350">
        <v>1.9606294103238699</v>
      </c>
      <c r="W350">
        <v>616.79999999999995</v>
      </c>
      <c r="X350">
        <v>675</v>
      </c>
      <c r="Y350">
        <v>646</v>
      </c>
      <c r="Z350">
        <v>677.95</v>
      </c>
      <c r="AA350">
        <v>580.4</v>
      </c>
      <c r="AB350">
        <v>687.9</v>
      </c>
      <c r="AC350" s="2">
        <f>(Table2[[#This Row],[Close Price]]/Table2[[#This Row],[Day Low]])-1</f>
        <v>9.5168612191958601E-2</v>
      </c>
      <c r="AD350" s="2">
        <f>(Table2[[#This Row],[Day High]]/Table2[[#This Row],[Close Price]])-1</f>
        <v>-7.4019245003698053E-4</v>
      </c>
      <c r="AE350" s="2">
        <f>(Table2[[#This Row],[Close Price]]/Table2[[#This Row],[Current Week Low]])-1</f>
        <v>4.5665634674922684E-2</v>
      </c>
      <c r="AF350" s="2">
        <f>(Table2[[#This Row],[Current Week High]]/Table2[[#This Row],[Close Price]])-1</f>
        <v>3.6269430051814044E-3</v>
      </c>
      <c r="AG350" s="2">
        <f>(Table2[[#This Row],[Close Price]]/Table2[[#This Row],[Current Month Low]])-1</f>
        <v>0.16385251550654734</v>
      </c>
      <c r="AH350" s="2">
        <f>(Table2[[#This Row],[Current Month High]]/Table2[[#This Row],[Close Price]])-1</f>
        <v>1.8356772760917739E-2</v>
      </c>
      <c r="AI350">
        <v>7.95706883789786</v>
      </c>
      <c r="AJ350">
        <v>46.847826086956502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0.12</v>
      </c>
      <c r="AM350" t="s">
        <v>10189</v>
      </c>
      <c r="AN350">
        <v>13.79</v>
      </c>
      <c r="AO350" t="s">
        <v>10189</v>
      </c>
      <c r="AP350">
        <v>0.18904237578581701</v>
      </c>
      <c r="AQ350">
        <f>(Table2[[#This Row],[Sharpe Ratio]]-AVERAGE(Table2[Sharpe Ratio]))/_xlfn.STDEV.P(Table2[Sharpe Ratio])</f>
        <v>1.5596474898312576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4.2238921588190763</v>
      </c>
      <c r="AS350">
        <f>_xlfn.RANK.AVG(Table2[[#This Row],[1Y Return vs Nifty Z-Score]],Table2[1Y Return vs Nifty Z-Score])</f>
        <v>663</v>
      </c>
      <c r="AT350">
        <f>_xlfn.RANK.AVG(Table2[[#This Row],[6M Return vs Nifty Z-Score]],Table2[6M Return vs Nifty Z-Score])</f>
        <v>372</v>
      </c>
      <c r="AU350">
        <f>_xlfn.RANK.AVG(Table2[[#This Row],[Sharpe Ratio Z-Score]],Table2[Sharpe Ratio Z-Score])</f>
        <v>43</v>
      </c>
      <c r="AV350">
        <f>(Table2[[#This Row],[Rank 1Y]]+Table2[[#This Row],[Rank 6M]]+Table2[[#This Row],[Rank Sharpe]])/3</f>
        <v>359.33333333333331</v>
      </c>
    </row>
    <row r="351" spans="1:48" x14ac:dyDescent="0.3">
      <c r="A351" t="s">
        <v>886</v>
      </c>
      <c r="B351" t="s">
        <v>887</v>
      </c>
      <c r="C351" t="s">
        <v>627</v>
      </c>
      <c r="D351" t="s">
        <v>627</v>
      </c>
      <c r="E351">
        <v>16919.396037866001</v>
      </c>
      <c r="F351">
        <v>175.87</v>
      </c>
      <c r="G351">
        <v>50.027897253073498</v>
      </c>
      <c r="H351">
        <f>(Table2[[#This Row],[1Y Return vs Nifty]]-AVERAGE(Table2[1Y Return vs Nifty]))/_xlfn.STDEV.P(Table2[1Y Return vs Nifty])</f>
        <v>9.6503865932412586E-2</v>
      </c>
      <c r="I351">
        <v>13.476831858535901</v>
      </c>
      <c r="J351">
        <f>(Table2[[#This Row],[1M Return vs Nifty]]-AVERAGE(Table2[1M Return vs Nifty]))/_xlfn.STDEV.P(Table2[1M Return vs Nifty])</f>
        <v>1.3008735931863864</v>
      </c>
      <c r="K351">
        <v>2.43827677602907</v>
      </c>
      <c r="L351">
        <f>(Table2[[#This Row],[6M Return vs Nifty]]-AVERAGE(Table2[6M Return vs Nifty]))/_xlfn.STDEV.P(Table2[6M Return vs Nifty])</f>
        <v>-0.14199865914599316</v>
      </c>
      <c r="M351">
        <v>2.2031450928005198</v>
      </c>
      <c r="N351">
        <f>(Table2[[#This Row],[1W Return vs Nifty]]-AVERAGE(Table2[1W Return vs Nifty]))/_xlfn.STDEV.P(Table2[1W Return vs Nifty])</f>
        <v>0.94232368073525941</v>
      </c>
      <c r="O351">
        <v>159.63999999999999</v>
      </c>
      <c r="P351">
        <v>152.10314225314301</v>
      </c>
      <c r="Q351">
        <v>141.804972055973</v>
      </c>
      <c r="R351">
        <v>78.702655061244201</v>
      </c>
      <c r="S351" s="2">
        <f>(Table2[[#This Row],[Close Price]]-Table2[[#This Row],[20D EMA]])/Table2[[#This Row],[20D EMA]]</f>
        <v>0.10166624906038599</v>
      </c>
      <c r="T351" s="2">
        <f>(Table2[[#This Row],[Close Price]]-Table2[[#This Row],[50D EMA]])/Table2[[#This Row],[50D EMA]]</f>
        <v>0.15625487675528865</v>
      </c>
      <c r="U351" s="2">
        <f>(Table2[[#This Row],[Close Price]]-Table2[[#This Row],[200D EMA]])/Table2[[#This Row],[200D EMA]]</f>
        <v>0.24022449601119009</v>
      </c>
      <c r="V351">
        <v>2.6271492365988101</v>
      </c>
      <c r="W351">
        <v>172.25</v>
      </c>
      <c r="X351">
        <v>177.35</v>
      </c>
      <c r="Y351">
        <v>167.03</v>
      </c>
      <c r="Z351">
        <v>177.25</v>
      </c>
      <c r="AA351">
        <v>149.32</v>
      </c>
      <c r="AB351">
        <v>178.79</v>
      </c>
      <c r="AC351" s="2">
        <f>(Table2[[#This Row],[Close Price]]/Table2[[#This Row],[Day Low]])-1</f>
        <v>2.1015965166908623E-2</v>
      </c>
      <c r="AD351" s="2">
        <f>(Table2[[#This Row],[Day High]]/Table2[[#This Row],[Close Price]])-1</f>
        <v>8.4153067606753673E-3</v>
      </c>
      <c r="AE351" s="2">
        <f>(Table2[[#This Row],[Close Price]]/Table2[[#This Row],[Current Week Low]])-1</f>
        <v>5.2924624318984703E-2</v>
      </c>
      <c r="AF351" s="2">
        <f>(Table2[[#This Row],[Current Week High]]/Table2[[#This Row],[Close Price]])-1</f>
        <v>7.8467049525217103E-3</v>
      </c>
      <c r="AG351" s="2">
        <f>(Table2[[#This Row],[Close Price]]/Table2[[#This Row],[Current Month Low]])-1</f>
        <v>0.17780605411197437</v>
      </c>
      <c r="AH351" s="2">
        <f>(Table2[[#This Row],[Current Month High]]/Table2[[#This Row],[Close Price]])-1</f>
        <v>1.6603172798089316E-2</v>
      </c>
      <c r="AI351">
        <v>1.6603172798089301</v>
      </c>
      <c r="AJ351">
        <v>79.918158567774896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0.04</v>
      </c>
      <c r="AM351" t="s">
        <v>10189</v>
      </c>
      <c r="AN351">
        <v>13.55</v>
      </c>
      <c r="AO351" t="s">
        <v>10189</v>
      </c>
      <c r="AP351">
        <v>1.3803021092601999E-2</v>
      </c>
      <c r="AQ351">
        <f>(Table2[[#This Row],[Sharpe Ratio]]-AVERAGE(Table2[Sharpe Ratio]))/_xlfn.STDEV.P(Table2[Sharpe Ratio])</f>
        <v>-0.4480456007681346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1.7496568799399306</v>
      </c>
      <c r="AS351">
        <f>_xlfn.RANK.AVG(Table2[[#This Row],[1Y Return vs Nifty Z-Score]],Table2[1Y Return vs Nifty Z-Score])</f>
        <v>252</v>
      </c>
      <c r="AT351">
        <f>_xlfn.RANK.AVG(Table2[[#This Row],[6M Return vs Nifty Z-Score]],Table2[6M Return vs Nifty Z-Score])</f>
        <v>369</v>
      </c>
      <c r="AU351">
        <f>_xlfn.RANK.AVG(Table2[[#This Row],[Sharpe Ratio Z-Score]],Table2[Sharpe Ratio Z-Score])</f>
        <v>458</v>
      </c>
      <c r="AV351">
        <f>(Table2[[#This Row],[Rank 1Y]]+Table2[[#This Row],[Rank 6M]]+Table2[[#This Row],[Rank Sharpe]])/3</f>
        <v>359.66666666666669</v>
      </c>
    </row>
    <row r="352" spans="1:48" x14ac:dyDescent="0.3">
      <c r="A352" t="s">
        <v>1394</v>
      </c>
      <c r="B352" t="s">
        <v>1395</v>
      </c>
      <c r="C352" t="s">
        <v>10149</v>
      </c>
      <c r="D352" t="s">
        <v>191</v>
      </c>
      <c r="E352">
        <v>7397.2774825249999</v>
      </c>
      <c r="F352">
        <v>534.25</v>
      </c>
      <c r="G352">
        <v>0.43852614992167099</v>
      </c>
      <c r="H352">
        <f>(Table2[[#This Row],[1Y Return vs Nifty]]-AVERAGE(Table2[1Y Return vs Nifty]))/_xlfn.STDEV.P(Table2[1Y Return vs Nifty])</f>
        <v>-0.53894516662439951</v>
      </c>
      <c r="I352">
        <v>-6.5835260601894401</v>
      </c>
      <c r="J352">
        <f>(Table2[[#This Row],[1M Return vs Nifty]]-AVERAGE(Table2[1M Return vs Nifty]))/_xlfn.STDEV.P(Table2[1M Return vs Nifty])</f>
        <v>-0.58071661460974133</v>
      </c>
      <c r="K352">
        <v>20.9066394115885</v>
      </c>
      <c r="L352">
        <f>(Table2[[#This Row],[6M Return vs Nifty]]-AVERAGE(Table2[6M Return vs Nifty]))/_xlfn.STDEV.P(Table2[6M Return vs Nifty])</f>
        <v>0.45640531244528565</v>
      </c>
      <c r="M352">
        <v>-7.20908504644677</v>
      </c>
      <c r="N352">
        <f>(Table2[[#This Row],[1W Return vs Nifty]]-AVERAGE(Table2[1W Return vs Nifty]))/_xlfn.STDEV.P(Table2[1W Return vs Nifty])</f>
        <v>-1.494084788811437</v>
      </c>
      <c r="O352">
        <v>516.88</v>
      </c>
      <c r="P352">
        <v>486.35040504757899</v>
      </c>
      <c r="Q352">
        <v>430.35592298945897</v>
      </c>
      <c r="R352">
        <v>62.941586506409799</v>
      </c>
      <c r="S352" s="2">
        <f>(Table2[[#This Row],[Close Price]]-Table2[[#This Row],[20D EMA]])/Table2[[#This Row],[20D EMA]]</f>
        <v>3.3605479028014251E-2</v>
      </c>
      <c r="T352" s="2">
        <f>(Table2[[#This Row],[Close Price]]-Table2[[#This Row],[50D EMA]])/Table2[[#This Row],[50D EMA]]</f>
        <v>9.8487827819810414E-2</v>
      </c>
      <c r="U352" s="2">
        <f>(Table2[[#This Row],[Close Price]]-Table2[[#This Row],[200D EMA]])/Table2[[#This Row],[200D EMA]]</f>
        <v>0.24141430722933441</v>
      </c>
      <c r="V352">
        <v>1.05087446452564</v>
      </c>
      <c r="W352">
        <v>522</v>
      </c>
      <c r="X352">
        <v>533.35</v>
      </c>
      <c r="Y352">
        <v>513.45000000000005</v>
      </c>
      <c r="Z352">
        <v>541.1</v>
      </c>
      <c r="AA352">
        <v>510.75</v>
      </c>
      <c r="AB352">
        <v>553.70000000000005</v>
      </c>
      <c r="AC352" s="2">
        <f>(Table2[[#This Row],[Close Price]]/Table2[[#This Row],[Day Low]])-1</f>
        <v>2.3467432950191602E-2</v>
      </c>
      <c r="AD352" s="2">
        <f>(Table2[[#This Row],[Day High]]/Table2[[#This Row],[Close Price]])-1</f>
        <v>-1.6846045858679437E-3</v>
      </c>
      <c r="AE352" s="2">
        <f>(Table2[[#This Row],[Close Price]]/Table2[[#This Row],[Current Week Low]])-1</f>
        <v>4.0510273639107863E-2</v>
      </c>
      <c r="AF352" s="2">
        <f>(Table2[[#This Row],[Current Week High]]/Table2[[#This Row],[Close Price]])-1</f>
        <v>1.2821712681329034E-2</v>
      </c>
      <c r="AG352" s="2">
        <f>(Table2[[#This Row],[Close Price]]/Table2[[#This Row],[Current Month Low]])-1</f>
        <v>4.6010768477728892E-2</v>
      </c>
      <c r="AH352" s="2">
        <f>(Table2[[#This Row],[Current Month High]]/Table2[[#This Row],[Close Price]])-1</f>
        <v>3.6406176883481578E-2</v>
      </c>
      <c r="AI352">
        <v>3.6406176883481498</v>
      </c>
      <c r="AJ352">
        <v>51.024734982332099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</v>
      </c>
      <c r="AM352" t="s">
        <v>10189</v>
      </c>
      <c r="AN352">
        <v>3.25</v>
      </c>
      <c r="AO352" t="s">
        <v>10189</v>
      </c>
      <c r="AP352">
        <v>3.7575576383104999E-2</v>
      </c>
      <c r="AQ352">
        <f>(Table2[[#This Row],[Sharpe Ratio]]-AVERAGE(Table2[Sharpe Ratio]))/_xlfn.STDEV.P(Table2[Sharpe Ratio])</f>
        <v>-0.17568671719320639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-2.3330279747934988</v>
      </c>
      <c r="AS352">
        <f>_xlfn.RANK.AVG(Table2[[#This Row],[1Y Return vs Nifty Z-Score]],Table2[1Y Return vs Nifty Z-Score])</f>
        <v>500</v>
      </c>
      <c r="AT352">
        <f>_xlfn.RANK.AVG(Table2[[#This Row],[6M Return vs Nifty Z-Score]],Table2[6M Return vs Nifty Z-Score])</f>
        <v>196</v>
      </c>
      <c r="AU352">
        <f>_xlfn.RANK.AVG(Table2[[#This Row],[Sharpe Ratio Z-Score]],Table2[Sharpe Ratio Z-Score])</f>
        <v>388</v>
      </c>
      <c r="AV352">
        <f>(Table2[[#This Row],[Rank 1Y]]+Table2[[#This Row],[Rank 6M]]+Table2[[#This Row],[Rank Sharpe]])/3</f>
        <v>361.33333333333331</v>
      </c>
    </row>
    <row r="353" spans="1:48" x14ac:dyDescent="0.3">
      <c r="A353" t="s">
        <v>468</v>
      </c>
      <c r="B353" t="s">
        <v>469</v>
      </c>
      <c r="C353" t="s">
        <v>10145</v>
      </c>
      <c r="D353" t="s">
        <v>49</v>
      </c>
      <c r="E353">
        <v>46647.781682499997</v>
      </c>
      <c r="F353">
        <v>4233.3999999999996</v>
      </c>
      <c r="G353">
        <v>40.674964333839398</v>
      </c>
      <c r="H353">
        <f>(Table2[[#This Row],[1Y Return vs Nifty]]-AVERAGE(Table2[1Y Return vs Nifty]))/_xlfn.STDEV.P(Table2[1Y Return vs Nifty])</f>
        <v>-2.3346659349169803E-2</v>
      </c>
      <c r="I353">
        <v>-13.0696772002293</v>
      </c>
      <c r="J353">
        <f>(Table2[[#This Row],[1M Return vs Nifty]]-AVERAGE(Table2[1M Return vs Nifty]))/_xlfn.STDEV.P(Table2[1M Return vs Nifty])</f>
        <v>-1.1890945169796987</v>
      </c>
      <c r="K353">
        <v>0.96098030873692097</v>
      </c>
      <c r="L353">
        <f>(Table2[[#This Row],[6M Return vs Nifty]]-AVERAGE(Table2[6M Return vs Nifty]))/_xlfn.STDEV.P(Table2[6M Return vs Nifty])</f>
        <v>-0.18986538619104665</v>
      </c>
      <c r="M353">
        <v>-9.7231521297847703</v>
      </c>
      <c r="N353">
        <f>(Table2[[#This Row],[1W Return vs Nifty]]-AVERAGE(Table2[1W Return vs Nifty]))/_xlfn.STDEV.P(Table2[1W Return vs Nifty])</f>
        <v>-2.1448651293082017</v>
      </c>
      <c r="O353">
        <v>4496.13</v>
      </c>
      <c r="P353">
        <v>4509.6337768018702</v>
      </c>
      <c r="Q353">
        <v>3975.3999243796702</v>
      </c>
      <c r="R353">
        <v>18.431039488844299</v>
      </c>
      <c r="S353" s="2">
        <f>(Table2[[#This Row],[Close Price]]-Table2[[#This Row],[20D EMA]])/Table2[[#This Row],[20D EMA]]</f>
        <v>-5.8434698284969624E-2</v>
      </c>
      <c r="T353" s="2">
        <f>(Table2[[#This Row],[Close Price]]-Table2[[#This Row],[50D EMA]])/Table2[[#This Row],[50D EMA]]</f>
        <v>-6.1254148446122668E-2</v>
      </c>
      <c r="U353" s="2">
        <f>(Table2[[#This Row],[Close Price]]-Table2[[#This Row],[200D EMA]])/Table2[[#This Row],[200D EMA]]</f>
        <v>6.489914990391521E-2</v>
      </c>
      <c r="V353">
        <v>0.249264171354974</v>
      </c>
      <c r="W353">
        <v>4205</v>
      </c>
      <c r="X353">
        <v>4260.1000000000004</v>
      </c>
      <c r="Y353">
        <v>4180.55</v>
      </c>
      <c r="Z353">
        <v>4458.7</v>
      </c>
      <c r="AA353">
        <v>4180.55</v>
      </c>
      <c r="AB353">
        <v>4743.8500000000004</v>
      </c>
      <c r="AC353" s="2">
        <f>(Table2[[#This Row],[Close Price]]/Table2[[#This Row],[Day Low]])-1</f>
        <v>6.7538644470868103E-3</v>
      </c>
      <c r="AD353" s="2">
        <f>(Table2[[#This Row],[Day High]]/Table2[[#This Row],[Close Price]])-1</f>
        <v>6.3069872915388903E-3</v>
      </c>
      <c r="AE353" s="2">
        <f>(Table2[[#This Row],[Close Price]]/Table2[[#This Row],[Current Week Low]])-1</f>
        <v>1.2641877264953028E-2</v>
      </c>
      <c r="AF353" s="2">
        <f>(Table2[[#This Row],[Current Week High]]/Table2[[#This Row],[Close Price]])-1</f>
        <v>5.3219634336467259E-2</v>
      </c>
      <c r="AG353" s="2">
        <f>(Table2[[#This Row],[Close Price]]/Table2[[#This Row],[Current Month Low]])-1</f>
        <v>1.2641877264953028E-2</v>
      </c>
      <c r="AH353" s="2">
        <f>(Table2[[#This Row],[Current Month High]]/Table2[[#This Row],[Close Price]])-1</f>
        <v>0.12057684130958579</v>
      </c>
      <c r="AI353">
        <v>18.061132895544901</v>
      </c>
      <c r="AJ353">
        <v>69.804660863984495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-0.19</v>
      </c>
      <c r="AM353" t="s">
        <v>10190</v>
      </c>
      <c r="AN353">
        <v>-8.48</v>
      </c>
      <c r="AO353" t="s">
        <v>10190</v>
      </c>
      <c r="AP353">
        <v>2.9127618594150001E-2</v>
      </c>
      <c r="AQ353">
        <f>(Table2[[#This Row],[Sharpe Ratio]]-AVERAGE(Table2[Sharpe Ratio]))/_xlfn.STDEV.P(Table2[Sharpe Ratio])</f>
        <v>-0.27247380313205327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288</v>
      </c>
      <c r="AT353">
        <f>_xlfn.RANK.AVG(Table2[[#This Row],[6M Return vs Nifty Z-Score]],Table2[6M Return vs Nifty Z-Score])</f>
        <v>389</v>
      </c>
      <c r="AU353">
        <f>_xlfn.RANK.AVG(Table2[[#This Row],[Sharpe Ratio Z-Score]],Table2[Sharpe Ratio Z-Score])</f>
        <v>409</v>
      </c>
      <c r="AV353">
        <f>(Table2[[#This Row],[Rank 1Y]]+Table2[[#This Row],[Rank 6M]]+Table2[[#This Row],[Rank Sharpe]])/3</f>
        <v>362</v>
      </c>
    </row>
    <row r="354" spans="1:48" x14ac:dyDescent="0.3">
      <c r="A354" t="s">
        <v>1329</v>
      </c>
      <c r="B354" t="s">
        <v>1330</v>
      </c>
      <c r="C354" t="s">
        <v>10145</v>
      </c>
      <c r="D354" t="s">
        <v>21</v>
      </c>
      <c r="E354">
        <v>8167.8172491119903</v>
      </c>
      <c r="F354">
        <v>29.49</v>
      </c>
      <c r="G354">
        <v>66.538570981893898</v>
      </c>
      <c r="H354">
        <f>(Table2[[#This Row],[1Y Return vs Nifty]]-AVERAGE(Table2[1Y Return vs Nifty]))/_xlfn.STDEV.P(Table2[1Y Return vs Nifty])</f>
        <v>0.30807524533176256</v>
      </c>
      <c r="I354">
        <v>-12.5364658774449</v>
      </c>
      <c r="J354">
        <f>(Table2[[#This Row],[1M Return vs Nifty]]-AVERAGE(Table2[1M Return vs Nifty]))/_xlfn.STDEV.P(Table2[1M Return vs Nifty])</f>
        <v>-1.1390811918086343</v>
      </c>
      <c r="K354">
        <v>-4.0623012388591597</v>
      </c>
      <c r="L354">
        <f>(Table2[[#This Row],[6M Return vs Nifty]]-AVERAGE(Table2[6M Return vs Nifty]))/_xlfn.STDEV.P(Table2[6M Return vs Nifty])</f>
        <v>-0.35262760219361466</v>
      </c>
      <c r="M354">
        <v>-3.9941643242398399</v>
      </c>
      <c r="N354">
        <f>(Table2[[#This Row],[1W Return vs Nifty]]-AVERAGE(Table2[1W Return vs Nifty]))/_xlfn.STDEV.P(Table2[1W Return vs Nifty])</f>
        <v>-0.66188455989389894</v>
      </c>
      <c r="O354">
        <v>30.32</v>
      </c>
      <c r="P354">
        <v>31.158863771616101</v>
      </c>
      <c r="Q354">
        <v>28.663599516616799</v>
      </c>
      <c r="R354">
        <v>30.716060594422999</v>
      </c>
      <c r="S354" s="2">
        <f>(Table2[[#This Row],[Close Price]]-Table2[[#This Row],[20D EMA]])/Table2[[#This Row],[20D EMA]]</f>
        <v>-2.737467018469663E-2</v>
      </c>
      <c r="T354" s="2">
        <f>(Table2[[#This Row],[Close Price]]-Table2[[#This Row],[50D EMA]])/Table2[[#This Row],[50D EMA]]</f>
        <v>-5.3559840430906204E-2</v>
      </c>
      <c r="U354" s="2">
        <f>(Table2[[#This Row],[Close Price]]-Table2[[#This Row],[200D EMA]])/Table2[[#This Row],[200D EMA]]</f>
        <v>2.8831008572531885E-2</v>
      </c>
      <c r="V354">
        <v>0.752714345103914</v>
      </c>
      <c r="W354">
        <v>29.1</v>
      </c>
      <c r="X354">
        <v>29.49</v>
      </c>
      <c r="Y354">
        <v>29.25</v>
      </c>
      <c r="Z354">
        <v>30.35</v>
      </c>
      <c r="AA354">
        <v>29.01</v>
      </c>
      <c r="AB354">
        <v>31.8</v>
      </c>
      <c r="AC354" s="2">
        <f>(Table2[[#This Row],[Close Price]]/Table2[[#This Row],[Day Low]])-1</f>
        <v>1.3402061855670055E-2</v>
      </c>
      <c r="AD354" s="2">
        <f>(Table2[[#This Row],[Day High]]/Table2[[#This Row],[Close Price]])-1</f>
        <v>0</v>
      </c>
      <c r="AE354" s="2">
        <f>(Table2[[#This Row],[Close Price]]/Table2[[#This Row],[Current Week Low]])-1</f>
        <v>8.2051282051280872E-3</v>
      </c>
      <c r="AF354" s="2">
        <f>(Table2[[#This Row],[Current Week High]]/Table2[[#This Row],[Close Price]])-1</f>
        <v>2.916242794167534E-2</v>
      </c>
      <c r="AG354" s="2">
        <f>(Table2[[#This Row],[Close Price]]/Table2[[#This Row],[Current Month Low]])-1</f>
        <v>1.6546018614270741E-2</v>
      </c>
      <c r="AH354" s="2">
        <f>(Table2[[#This Row],[Current Month High]]/Table2[[#This Row],[Close Price]])-1</f>
        <v>7.8331637843336743E-2</v>
      </c>
      <c r="AI354">
        <v>44.116649711766698</v>
      </c>
      <c r="AJ354">
        <v>115.255474452554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-0.28999999999999998</v>
      </c>
      <c r="AM354" t="s">
        <v>10190</v>
      </c>
      <c r="AN354">
        <v>-2.0299999999999998</v>
      </c>
      <c r="AO354" t="s">
        <v>10190</v>
      </c>
      <c r="AP354">
        <v>1.7167540125368998E-2</v>
      </c>
      <c r="AQ354">
        <f>(Table2[[#This Row],[Sharpe Ratio]]-AVERAGE(Table2[Sharpe Ratio]))/_xlfn.STDEV.P(Table2[Sharpe Ratio])</f>
        <v>-0.40949877076466851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197</v>
      </c>
      <c r="AT354">
        <f>_xlfn.RANK.AVG(Table2[[#This Row],[6M Return vs Nifty Z-Score]],Table2[6M Return vs Nifty Z-Score])</f>
        <v>447</v>
      </c>
      <c r="AU354">
        <f>_xlfn.RANK.AVG(Table2[[#This Row],[Sharpe Ratio Z-Score]],Table2[Sharpe Ratio Z-Score])</f>
        <v>442</v>
      </c>
      <c r="AV354">
        <f>(Table2[[#This Row],[Rank 1Y]]+Table2[[#This Row],[Rank 6M]]+Table2[[#This Row],[Rank Sharpe]])/3</f>
        <v>362</v>
      </c>
    </row>
    <row r="355" spans="1:48" x14ac:dyDescent="0.3">
      <c r="A355" t="s">
        <v>1349</v>
      </c>
      <c r="B355" t="s">
        <v>1350</v>
      </c>
      <c r="C355" t="s">
        <v>10163</v>
      </c>
      <c r="D355" t="s">
        <v>1351</v>
      </c>
      <c r="E355">
        <v>7854.6411027499998</v>
      </c>
      <c r="F355">
        <v>638.95000000000005</v>
      </c>
      <c r="G355">
        <v>-3.8855207829045799</v>
      </c>
      <c r="H355">
        <f>(Table2[[#This Row],[1Y Return vs Nifty]]-AVERAGE(Table2[1Y Return vs Nifty]))/_xlfn.STDEV.P(Table2[1Y Return vs Nifty])</f>
        <v>-0.59435444847391361</v>
      </c>
      <c r="I355">
        <v>15.4923604385634</v>
      </c>
      <c r="J355">
        <f>(Table2[[#This Row],[1M Return vs Nifty]]-AVERAGE(Table2[1M Return vs Nifty]))/_xlfn.STDEV.P(Table2[1M Return vs Nifty])</f>
        <v>1.4899230037242195</v>
      </c>
      <c r="K355">
        <v>-3.6653076067593502</v>
      </c>
      <c r="L355">
        <f>(Table2[[#This Row],[6M Return vs Nifty]]-AVERAGE(Table2[6M Return vs Nifty]))/_xlfn.STDEV.P(Table2[6M Return vs Nifty])</f>
        <v>-0.33976438465598818</v>
      </c>
      <c r="M355">
        <v>-5.5420685158566103</v>
      </c>
      <c r="N355">
        <f>(Table2[[#This Row],[1W Return vs Nifty]]-AVERAGE(Table2[1W Return vs Nifty]))/_xlfn.STDEV.P(Table2[1W Return vs Nifty])</f>
        <v>-1.06256822643284</v>
      </c>
      <c r="O355">
        <v>619.79</v>
      </c>
      <c r="P355">
        <v>577.48063684954695</v>
      </c>
      <c r="Q355">
        <v>527.21735078837901</v>
      </c>
      <c r="R355">
        <v>52.297386196066</v>
      </c>
      <c r="S355" s="2">
        <f>(Table2[[#This Row],[Close Price]]-Table2[[#This Row],[20D EMA]])/Table2[[#This Row],[20D EMA]]</f>
        <v>3.0913696574646383E-2</v>
      </c>
      <c r="T355" s="2">
        <f>(Table2[[#This Row],[Close Price]]-Table2[[#This Row],[50D EMA]])/Table2[[#This Row],[50D EMA]]</f>
        <v>0.10644402466167523</v>
      </c>
      <c r="U355" s="2">
        <f>(Table2[[#This Row],[Close Price]]-Table2[[#This Row],[200D EMA]])/Table2[[#This Row],[200D EMA]]</f>
        <v>0.21192900621449703</v>
      </c>
      <c r="V355">
        <v>1.14622508705187</v>
      </c>
      <c r="W355">
        <v>630.04999999999995</v>
      </c>
      <c r="X355">
        <v>641.70000000000005</v>
      </c>
      <c r="Y355">
        <v>635.1</v>
      </c>
      <c r="Z355">
        <v>672.85</v>
      </c>
      <c r="AA355">
        <v>585.04999999999995</v>
      </c>
      <c r="AB355">
        <v>710</v>
      </c>
      <c r="AC355" s="2">
        <f>(Table2[[#This Row],[Close Price]]/Table2[[#This Row],[Day Low]])-1</f>
        <v>1.4125863026744012E-2</v>
      </c>
      <c r="AD355" s="2">
        <f>(Table2[[#This Row],[Day High]]/Table2[[#This Row],[Close Price]])-1</f>
        <v>4.3039361452383851E-3</v>
      </c>
      <c r="AE355" s="2">
        <f>(Table2[[#This Row],[Close Price]]/Table2[[#This Row],[Current Week Low]])-1</f>
        <v>6.0620374744135841E-3</v>
      </c>
      <c r="AF355" s="2">
        <f>(Table2[[#This Row],[Current Week High]]/Table2[[#This Row],[Close Price]])-1</f>
        <v>5.305579466311916E-2</v>
      </c>
      <c r="AG355" s="2">
        <f>(Table2[[#This Row],[Close Price]]/Table2[[#This Row],[Current Month Low]])-1</f>
        <v>9.2128877873686177E-2</v>
      </c>
      <c r="AH355" s="2">
        <f>(Table2[[#This Row],[Current Month High]]/Table2[[#This Row],[Close Price]])-1</f>
        <v>0.1111980593160653</v>
      </c>
      <c r="AI355">
        <v>11.1198059316065</v>
      </c>
      <c r="AJ355">
        <v>57.009460621697997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0.05</v>
      </c>
      <c r="AM355" t="s">
        <v>10189</v>
      </c>
      <c r="AN355">
        <v>-3.69</v>
      </c>
      <c r="AO355" t="s">
        <v>10190</v>
      </c>
      <c r="AP355">
        <v>0.144025420082601</v>
      </c>
      <c r="AQ355">
        <f>(Table2[[#This Row],[Sharpe Ratio]]-AVERAGE(Table2[Sharpe Ratio]))/_xlfn.STDEV.P(Table2[Sharpe Ratio])</f>
        <v>1.0438944440420228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0.53713038820350056</v>
      </c>
      <c r="AS355">
        <f>_xlfn.RANK.AVG(Table2[[#This Row],[1Y Return vs Nifty Z-Score]],Table2[1Y Return vs Nifty Z-Score])</f>
        <v>532</v>
      </c>
      <c r="AT355">
        <f>_xlfn.RANK.AVG(Table2[[#This Row],[6M Return vs Nifty Z-Score]],Table2[6M Return vs Nifty Z-Score])</f>
        <v>442</v>
      </c>
      <c r="AU355">
        <f>_xlfn.RANK.AVG(Table2[[#This Row],[Sharpe Ratio Z-Score]],Table2[Sharpe Ratio Z-Score])</f>
        <v>113</v>
      </c>
      <c r="AV355">
        <f>(Table2[[#This Row],[Rank 1Y]]+Table2[[#This Row],[Rank 6M]]+Table2[[#This Row],[Rank Sharpe]])/3</f>
        <v>362.33333333333331</v>
      </c>
    </row>
    <row r="356" spans="1:48" x14ac:dyDescent="0.3">
      <c r="A356" t="s">
        <v>1023</v>
      </c>
      <c r="B356" t="s">
        <v>1024</v>
      </c>
      <c r="C356" t="s">
        <v>10150</v>
      </c>
      <c r="D356" t="s">
        <v>62</v>
      </c>
      <c r="E356">
        <v>12578.936360399999</v>
      </c>
      <c r="F356">
        <v>519</v>
      </c>
      <c r="G356">
        <v>41.840661976955403</v>
      </c>
      <c r="H356">
        <f>(Table2[[#This Row],[1Y Return vs Nifty]]-AVERAGE(Table2[1Y Return vs Nifty]))/_xlfn.STDEV.P(Table2[1Y Return vs Nifty])</f>
        <v>-8.409155140233774E-3</v>
      </c>
      <c r="I356">
        <v>7.5229843282621998</v>
      </c>
      <c r="J356">
        <f>(Table2[[#This Row],[1M Return vs Nifty]]-AVERAGE(Table2[1M Return vs Nifty]))/_xlfn.STDEV.P(Table2[1M Return vs Nifty])</f>
        <v>0.74242387573558299</v>
      </c>
      <c r="K356">
        <v>7.4300970087510096</v>
      </c>
      <c r="L356">
        <f>(Table2[[#This Row],[6M Return vs Nifty]]-AVERAGE(Table2[6M Return vs Nifty]))/_xlfn.STDEV.P(Table2[6M Return vs Nifty])</f>
        <v>1.9744160814614931E-2</v>
      </c>
      <c r="M356">
        <v>-1.4827787588210799</v>
      </c>
      <c r="N356">
        <f>(Table2[[#This Row],[1W Return vs Nifty]]-AVERAGE(Table2[1W Return vs Nifty]))/_xlfn.STDEV.P(Table2[1W Return vs Nifty])</f>
        <v>-1.179834532404222E-2</v>
      </c>
      <c r="O356">
        <v>503.62</v>
      </c>
      <c r="P356">
        <v>476.08813095343203</v>
      </c>
      <c r="Q356">
        <v>420.88698175826403</v>
      </c>
      <c r="R356">
        <v>64.085191767855804</v>
      </c>
      <c r="S356" s="2">
        <f>(Table2[[#This Row],[Close Price]]-Table2[[#This Row],[20D EMA]])/Table2[[#This Row],[20D EMA]]</f>
        <v>3.0538898375759491E-2</v>
      </c>
      <c r="T356" s="2">
        <f>(Table2[[#This Row],[Close Price]]-Table2[[#This Row],[50D EMA]])/Table2[[#This Row],[50D EMA]]</f>
        <v>9.013429711140046E-2</v>
      </c>
      <c r="U356" s="2">
        <f>(Table2[[#This Row],[Close Price]]-Table2[[#This Row],[200D EMA]])/Table2[[#This Row],[200D EMA]]</f>
        <v>0.23311012812006401</v>
      </c>
      <c r="V356">
        <v>0.927686054045752</v>
      </c>
      <c r="W356">
        <v>509.2</v>
      </c>
      <c r="X356">
        <v>517.79999999999995</v>
      </c>
      <c r="Y356">
        <v>509.9</v>
      </c>
      <c r="Z356">
        <v>525.35</v>
      </c>
      <c r="AA356">
        <v>484.55</v>
      </c>
      <c r="AB356">
        <v>530.65</v>
      </c>
      <c r="AC356" s="2">
        <f>(Table2[[#This Row],[Close Price]]/Table2[[#This Row],[Day Low]])-1</f>
        <v>1.9245875883739272E-2</v>
      </c>
      <c r="AD356" s="2">
        <f>(Table2[[#This Row],[Day High]]/Table2[[#This Row],[Close Price]])-1</f>
        <v>-2.3121387283238093E-3</v>
      </c>
      <c r="AE356" s="2">
        <f>(Table2[[#This Row],[Close Price]]/Table2[[#This Row],[Current Week Low]])-1</f>
        <v>1.7846636595410859E-2</v>
      </c>
      <c r="AF356" s="2">
        <f>(Table2[[#This Row],[Current Week High]]/Table2[[#This Row],[Close Price]])-1</f>
        <v>1.2235067437379676E-2</v>
      </c>
      <c r="AG356" s="2">
        <f>(Table2[[#This Row],[Close Price]]/Table2[[#This Row],[Current Month Low]])-1</f>
        <v>7.1096894025384438E-2</v>
      </c>
      <c r="AH356" s="2">
        <f>(Table2[[#This Row],[Current Month High]]/Table2[[#This Row],[Close Price]])-1</f>
        <v>2.2447013487475909E-2</v>
      </c>
      <c r="AI356">
        <v>2.24470134874759</v>
      </c>
      <c r="AJ356">
        <v>80.396246089676694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0.13</v>
      </c>
      <c r="AM356" t="s">
        <v>10189</v>
      </c>
      <c r="AN356">
        <v>4.92</v>
      </c>
      <c r="AO356" t="s">
        <v>10189</v>
      </c>
      <c r="AP356">
        <v>2.1802510101089998E-3</v>
      </c>
      <c r="AQ356">
        <f>(Table2[[#This Row],[Sharpe Ratio]]-AVERAGE(Table2[Sharpe Ratio]))/_xlfn.STDEV.P(Table2[Sharpe Ratio])</f>
        <v>-0.58120607279280145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0.16075446329312049</v>
      </c>
      <c r="AS356">
        <f>_xlfn.RANK.AVG(Table2[[#This Row],[1Y Return vs Nifty Z-Score]],Table2[1Y Return vs Nifty Z-Score])</f>
        <v>282</v>
      </c>
      <c r="AT356">
        <f>_xlfn.RANK.AVG(Table2[[#This Row],[6M Return vs Nifty Z-Score]],Table2[6M Return vs Nifty Z-Score])</f>
        <v>312</v>
      </c>
      <c r="AU356">
        <f>_xlfn.RANK.AVG(Table2[[#This Row],[Sharpe Ratio Z-Score]],Table2[Sharpe Ratio Z-Score])</f>
        <v>494</v>
      </c>
      <c r="AV356">
        <f>(Table2[[#This Row],[Rank 1Y]]+Table2[[#This Row],[Rank 6M]]+Table2[[#This Row],[Rank Sharpe]])/3</f>
        <v>362.66666666666669</v>
      </c>
    </row>
    <row r="357" spans="1:48" x14ac:dyDescent="0.3">
      <c r="A357" t="s">
        <v>1118</v>
      </c>
      <c r="B357" t="s">
        <v>1119</v>
      </c>
      <c r="C357" t="s">
        <v>10159</v>
      </c>
      <c r="D357" t="s">
        <v>269</v>
      </c>
      <c r="E357">
        <v>10806.75435252</v>
      </c>
      <c r="F357">
        <v>286.3</v>
      </c>
      <c r="G357">
        <v>58.123584969493699</v>
      </c>
      <c r="H357">
        <f>(Table2[[#This Row],[1Y Return vs Nifty]]-AVERAGE(Table2[1Y Return vs Nifty]))/_xlfn.STDEV.P(Table2[1Y Return vs Nifty])</f>
        <v>0.20024377657940026</v>
      </c>
      <c r="I357">
        <v>9.76897019437361</v>
      </c>
      <c r="J357">
        <f>(Table2[[#This Row],[1M Return vs Nifty]]-AVERAGE(Table2[1M Return vs Nifty]))/_xlfn.STDEV.P(Table2[1M Return vs Nifty])</f>
        <v>0.95308935985333898</v>
      </c>
      <c r="K357">
        <v>-23.4978071682654</v>
      </c>
      <c r="L357">
        <f>(Table2[[#This Row],[6M Return vs Nifty]]-AVERAGE(Table2[6M Return vs Nifty]))/_xlfn.STDEV.P(Table2[6M Return vs Nifty])</f>
        <v>-0.98236853632760845</v>
      </c>
      <c r="M357">
        <v>4.4016082705123498</v>
      </c>
      <c r="N357">
        <f>(Table2[[#This Row],[1W Return vs Nifty]]-AVERAGE(Table2[1W Return vs Nifty]))/_xlfn.STDEV.P(Table2[1W Return vs Nifty])</f>
        <v>1.5114081832304354</v>
      </c>
      <c r="O357">
        <v>268.33999999999997</v>
      </c>
      <c r="P357">
        <v>262.30025317399401</v>
      </c>
      <c r="Q357">
        <v>246.49090659695699</v>
      </c>
      <c r="R357">
        <v>69.349964389697902</v>
      </c>
      <c r="S357" s="2">
        <f>(Table2[[#This Row],[Close Price]]-Table2[[#This Row],[20D EMA]])/Table2[[#This Row],[20D EMA]]</f>
        <v>6.6930014161139001E-2</v>
      </c>
      <c r="T357" s="2">
        <f>(Table2[[#This Row],[Close Price]]-Table2[[#This Row],[50D EMA]])/Table2[[#This Row],[50D EMA]]</f>
        <v>9.1497230885576125E-2</v>
      </c>
      <c r="U357" s="2">
        <f>(Table2[[#This Row],[Close Price]]-Table2[[#This Row],[200D EMA]])/Table2[[#This Row],[200D EMA]]</f>
        <v>0.1615032941890055</v>
      </c>
      <c r="V357">
        <v>2.0458278574343698</v>
      </c>
      <c r="W357">
        <v>277.39999999999998</v>
      </c>
      <c r="X357">
        <v>285.5</v>
      </c>
      <c r="Y357">
        <v>271</v>
      </c>
      <c r="Z357">
        <v>297.5</v>
      </c>
      <c r="AA357">
        <v>252</v>
      </c>
      <c r="AB357">
        <v>297.5</v>
      </c>
      <c r="AC357" s="2">
        <f>(Table2[[#This Row],[Close Price]]/Table2[[#This Row],[Day Low]])-1</f>
        <v>3.208363374188905E-2</v>
      </c>
      <c r="AD357" s="2">
        <f>(Table2[[#This Row],[Day High]]/Table2[[#This Row],[Close Price]])-1</f>
        <v>-2.7942717429270125E-3</v>
      </c>
      <c r="AE357" s="2">
        <f>(Table2[[#This Row],[Close Price]]/Table2[[#This Row],[Current Week Low]])-1</f>
        <v>5.6457564575645769E-2</v>
      </c>
      <c r="AF357" s="2">
        <f>(Table2[[#This Row],[Current Week High]]/Table2[[#This Row],[Close Price]])-1</f>
        <v>3.9119804400977953E-2</v>
      </c>
      <c r="AG357" s="2">
        <f>(Table2[[#This Row],[Close Price]]/Table2[[#This Row],[Current Month Low]])-1</f>
        <v>0.13611111111111107</v>
      </c>
      <c r="AH357" s="2">
        <f>(Table2[[#This Row],[Current Month High]]/Table2[[#This Row],[Close Price]])-1</f>
        <v>3.9119804400977953E-2</v>
      </c>
      <c r="AI357">
        <v>19.979042961927998</v>
      </c>
      <c r="AJ357">
        <v>89.289256198347104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-0.03</v>
      </c>
      <c r="AM357" t="s">
        <v>10190</v>
      </c>
      <c r="AN357">
        <v>11.23</v>
      </c>
      <c r="AO357" t="s">
        <v>10189</v>
      </c>
      <c r="AP357">
        <v>8.3103174398475005E-2</v>
      </c>
      <c r="AQ357">
        <f>(Table2[[#This Row],[Sharpe Ratio]]-AVERAGE(Table2[Sharpe Ratio]))/_xlfn.STDEV.P(Table2[Sharpe Ratio])</f>
        <v>0.34591668705959439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2.0282894703951606</v>
      </c>
      <c r="AS357">
        <f>_xlfn.RANK.AVG(Table2[[#This Row],[1Y Return vs Nifty Z-Score]],Table2[1Y Return vs Nifty Z-Score])</f>
        <v>222</v>
      </c>
      <c r="AT357">
        <f>_xlfn.RANK.AVG(Table2[[#This Row],[6M Return vs Nifty Z-Score]],Table2[6M Return vs Nifty Z-Score])</f>
        <v>626</v>
      </c>
      <c r="AU357">
        <f>_xlfn.RANK.AVG(Table2[[#This Row],[Sharpe Ratio Z-Score]],Table2[Sharpe Ratio Z-Score])</f>
        <v>240</v>
      </c>
      <c r="AV357">
        <f>(Table2[[#This Row],[Rank 1Y]]+Table2[[#This Row],[Rank 6M]]+Table2[[#This Row],[Rank Sharpe]])/3</f>
        <v>362.66666666666669</v>
      </c>
    </row>
    <row r="358" spans="1:48" x14ac:dyDescent="0.3">
      <c r="A358" t="s">
        <v>380</v>
      </c>
      <c r="B358" t="s">
        <v>381</v>
      </c>
      <c r="C358" t="s">
        <v>10156</v>
      </c>
      <c r="D358" t="s">
        <v>382</v>
      </c>
      <c r="E358">
        <v>63348.333361559999</v>
      </c>
      <c r="F358">
        <v>1039.7</v>
      </c>
      <c r="G358">
        <v>27.082638905370001</v>
      </c>
      <c r="H358">
        <f>(Table2[[#This Row],[1Y Return vs Nifty]]-AVERAGE(Table2[1Y Return vs Nifty]))/_xlfn.STDEV.P(Table2[1Y Return vs Nifty])</f>
        <v>-0.19752168620627117</v>
      </c>
      <c r="I358">
        <v>-13.153418732631399</v>
      </c>
      <c r="J358">
        <f>(Table2[[#This Row],[1M Return vs Nifty]]-AVERAGE(Table2[1M Return vs Nifty]))/_xlfn.STDEV.P(Table2[1M Return vs Nifty])</f>
        <v>-1.1969491748074412</v>
      </c>
      <c r="K358">
        <v>7.6826247438267998</v>
      </c>
      <c r="L358">
        <f>(Table2[[#This Row],[6M Return vs Nifty]]-AVERAGE(Table2[6M Return vs Nifty]))/_xlfn.STDEV.P(Table2[6M Return vs Nifty])</f>
        <v>2.7926456267019863E-2</v>
      </c>
      <c r="M358">
        <v>-1.91297998804118</v>
      </c>
      <c r="N358">
        <f>(Table2[[#This Row],[1W Return vs Nifty]]-AVERAGE(Table2[1W Return vs Nifty]))/_xlfn.STDEV.P(Table2[1W Return vs Nifty])</f>
        <v>-0.12315834215525796</v>
      </c>
      <c r="O358">
        <v>1052.69</v>
      </c>
      <c r="P358">
        <v>1044.9418005170401</v>
      </c>
      <c r="Q358">
        <v>929.23482090600396</v>
      </c>
      <c r="R358">
        <v>41.032759745079197</v>
      </c>
      <c r="S358" s="2">
        <f>(Table2[[#This Row],[Close Price]]-Table2[[#This Row],[20D EMA]])/Table2[[#This Row],[20D EMA]]</f>
        <v>-1.2339815140259723E-2</v>
      </c>
      <c r="T358" s="2">
        <f>(Table2[[#This Row],[Close Price]]-Table2[[#This Row],[50D EMA]])/Table2[[#This Row],[50D EMA]]</f>
        <v>-5.0163564271678692E-3</v>
      </c>
      <c r="U358" s="2">
        <f>(Table2[[#This Row],[Close Price]]-Table2[[#This Row],[200D EMA]])/Table2[[#This Row],[200D EMA]]</f>
        <v>0.11887757174907902</v>
      </c>
      <c r="V358">
        <v>1.1085946494135801</v>
      </c>
      <c r="W358">
        <v>1027.3</v>
      </c>
      <c r="X358">
        <v>1040.5</v>
      </c>
      <c r="Y358">
        <v>1030</v>
      </c>
      <c r="Z358">
        <v>1075</v>
      </c>
      <c r="AA358">
        <v>1015</v>
      </c>
      <c r="AB358">
        <v>1075</v>
      </c>
      <c r="AC358" s="2">
        <f>(Table2[[#This Row],[Close Price]]/Table2[[#This Row],[Day Low]])-1</f>
        <v>1.2070476005061836E-2</v>
      </c>
      <c r="AD358" s="2">
        <f>(Table2[[#This Row],[Day High]]/Table2[[#This Row],[Close Price]])-1</f>
        <v>7.6945272674810994E-4</v>
      </c>
      <c r="AE358" s="2">
        <f>(Table2[[#This Row],[Close Price]]/Table2[[#This Row],[Current Week Low]])-1</f>
        <v>9.4174757281553223E-3</v>
      </c>
      <c r="AF358" s="2">
        <f>(Table2[[#This Row],[Current Week High]]/Table2[[#This Row],[Close Price]])-1</f>
        <v>3.3952101567759962E-2</v>
      </c>
      <c r="AG358" s="2">
        <f>(Table2[[#This Row],[Close Price]]/Table2[[#This Row],[Current Month Low]])-1</f>
        <v>2.4334975369458167E-2</v>
      </c>
      <c r="AH358" s="2">
        <f>(Table2[[#This Row],[Current Month High]]/Table2[[#This Row],[Close Price]])-1</f>
        <v>3.3952101567759962E-2</v>
      </c>
      <c r="AI358">
        <v>13.4942771953448</v>
      </c>
      <c r="AJ358">
        <v>60.969190277132697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-0.09</v>
      </c>
      <c r="AM358" t="s">
        <v>10190</v>
      </c>
      <c r="AN358">
        <v>0.32</v>
      </c>
      <c r="AO358" t="s">
        <v>10189</v>
      </c>
      <c r="AP358">
        <v>2.4348385541884E-2</v>
      </c>
      <c r="AQ358">
        <f>(Table2[[#This Row],[Sharpe Ratio]]-AVERAGE(Table2[Sharpe Ratio]))/_xlfn.STDEV.P(Table2[Sharpe Ratio])</f>
        <v>-0.32722881632071005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-1.8169315632226606</v>
      </c>
      <c r="AS358">
        <f>_xlfn.RANK.AVG(Table2[[#This Row],[1Y Return vs Nifty Z-Score]],Table2[1Y Return vs Nifty Z-Score])</f>
        <v>355</v>
      </c>
      <c r="AT358">
        <f>_xlfn.RANK.AVG(Table2[[#This Row],[6M Return vs Nifty Z-Score]],Table2[6M Return vs Nifty Z-Score])</f>
        <v>310</v>
      </c>
      <c r="AU358">
        <f>_xlfn.RANK.AVG(Table2[[#This Row],[Sharpe Ratio Z-Score]],Table2[Sharpe Ratio Z-Score])</f>
        <v>428</v>
      </c>
      <c r="AV358">
        <f>(Table2[[#This Row],[Rank 1Y]]+Table2[[#This Row],[Rank 6M]]+Table2[[#This Row],[Rank Sharpe]])/3</f>
        <v>364.33333333333331</v>
      </c>
    </row>
    <row r="359" spans="1:48" x14ac:dyDescent="0.3">
      <c r="A359" t="s">
        <v>1103</v>
      </c>
      <c r="B359" t="s">
        <v>1104</v>
      </c>
      <c r="C359" t="s">
        <v>10151</v>
      </c>
      <c r="D359" t="s">
        <v>67</v>
      </c>
      <c r="E359">
        <v>11211.365966105999</v>
      </c>
      <c r="F359">
        <v>27.91</v>
      </c>
      <c r="G359">
        <v>58.039728190877298</v>
      </c>
      <c r="H359">
        <f>(Table2[[#This Row],[1Y Return vs Nifty]]-AVERAGE(Table2[1Y Return vs Nifty]))/_xlfn.STDEV.P(Table2[1Y Return vs Nifty])</f>
        <v>0.19916921750232952</v>
      </c>
      <c r="I359">
        <v>-16.935064130793499</v>
      </c>
      <c r="J359">
        <f>(Table2[[#This Row],[1M Return vs Nifty]]-AVERAGE(Table2[1M Return vs Nifty]))/_xlfn.STDEV.P(Table2[1M Return vs Nifty])</f>
        <v>-1.5516540599030919</v>
      </c>
      <c r="K359">
        <v>-21.740558931350101</v>
      </c>
      <c r="L359">
        <f>(Table2[[#This Row],[6M Return vs Nifty]]-AVERAGE(Table2[6M Return vs Nifty]))/_xlfn.STDEV.P(Table2[6M Return vs Nifty])</f>
        <v>-0.92543093201518178</v>
      </c>
      <c r="M359">
        <v>0.230449956348595</v>
      </c>
      <c r="N359">
        <f>(Table2[[#This Row],[1W Return vs Nifty]]-AVERAGE(Table2[1W Return vs Nifty]))/_xlfn.STDEV.P(Table2[1W Return vs Nifty])</f>
        <v>0.43168049976971062</v>
      </c>
      <c r="O359">
        <v>28.3</v>
      </c>
      <c r="P359">
        <v>27.833212560908901</v>
      </c>
      <c r="Q359">
        <v>24.8927082403792</v>
      </c>
      <c r="R359">
        <v>44.215297736392401</v>
      </c>
      <c r="S359" s="2">
        <f>(Table2[[#This Row],[Close Price]]-Table2[[#This Row],[20D EMA]])/Table2[[#This Row],[20D EMA]]</f>
        <v>-1.3780918727915214E-2</v>
      </c>
      <c r="T359" s="2">
        <f>(Table2[[#This Row],[Close Price]]-Table2[[#This Row],[50D EMA]])/Table2[[#This Row],[50D EMA]]</f>
        <v>2.7588421179574915E-3</v>
      </c>
      <c r="U359" s="2">
        <f>(Table2[[#This Row],[Close Price]]-Table2[[#This Row],[200D EMA]])/Table2[[#This Row],[200D EMA]]</f>
        <v>0.12121187178526288</v>
      </c>
      <c r="V359">
        <v>0.69620937443971898</v>
      </c>
      <c r="W359">
        <v>27.12</v>
      </c>
      <c r="X359">
        <v>27.9</v>
      </c>
      <c r="Y359">
        <v>26.85</v>
      </c>
      <c r="Z359">
        <v>29.53</v>
      </c>
      <c r="AA359">
        <v>26.85</v>
      </c>
      <c r="AB359">
        <v>29.53</v>
      </c>
      <c r="AC359" s="2">
        <f>(Table2[[#This Row],[Close Price]]/Table2[[#This Row],[Day Low]])-1</f>
        <v>2.912979351032452E-2</v>
      </c>
      <c r="AD359" s="2">
        <f>(Table2[[#This Row],[Day High]]/Table2[[#This Row],[Close Price]])-1</f>
        <v>-3.5829451809388235E-4</v>
      </c>
      <c r="AE359" s="2">
        <f>(Table2[[#This Row],[Close Price]]/Table2[[#This Row],[Current Week Low]])-1</f>
        <v>3.9478584729981225E-2</v>
      </c>
      <c r="AF359" s="2">
        <f>(Table2[[#This Row],[Current Week High]]/Table2[[#This Row],[Close Price]])-1</f>
        <v>5.8043711931207387E-2</v>
      </c>
      <c r="AG359" s="2">
        <f>(Table2[[#This Row],[Close Price]]/Table2[[#This Row],[Current Month Low]])-1</f>
        <v>3.9478584729981225E-2</v>
      </c>
      <c r="AH359" s="2">
        <f>(Table2[[#This Row],[Current Month High]]/Table2[[#This Row],[Close Price]])-1</f>
        <v>5.8043711931207387E-2</v>
      </c>
      <c r="AI359">
        <v>23.432461483339299</v>
      </c>
      <c r="AJ359">
        <v>87.946127946127902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-0.05</v>
      </c>
      <c r="AM359" t="s">
        <v>10190</v>
      </c>
      <c r="AN359">
        <v>-3.73</v>
      </c>
      <c r="AO359" t="s">
        <v>10190</v>
      </c>
      <c r="AP359">
        <v>7.4914915340368995E-2</v>
      </c>
      <c r="AQ359">
        <f>(Table2[[#This Row],[Sharpe Ratio]]-AVERAGE(Table2[Sharpe Ratio]))/_xlfn.STDEV.P(Table2[Sharpe Ratio])</f>
        <v>0.25210493362226083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-1.5941303410239729</v>
      </c>
      <c r="AS359">
        <f>_xlfn.RANK.AVG(Table2[[#This Row],[1Y Return vs Nifty Z-Score]],Table2[1Y Return vs Nifty Z-Score])</f>
        <v>223</v>
      </c>
      <c r="AT359">
        <f>_xlfn.RANK.AVG(Table2[[#This Row],[6M Return vs Nifty Z-Score]],Table2[6M Return vs Nifty Z-Score])</f>
        <v>609</v>
      </c>
      <c r="AU359">
        <f>_xlfn.RANK.AVG(Table2[[#This Row],[Sharpe Ratio Z-Score]],Table2[Sharpe Ratio Z-Score])</f>
        <v>262</v>
      </c>
      <c r="AV359">
        <f>(Table2[[#This Row],[Rank 1Y]]+Table2[[#This Row],[Rank 6M]]+Table2[[#This Row],[Rank Sharpe]])/3</f>
        <v>364.66666666666669</v>
      </c>
    </row>
    <row r="360" spans="1:48" x14ac:dyDescent="0.3">
      <c r="A360" t="s">
        <v>1080</v>
      </c>
      <c r="B360" t="s">
        <v>1081</v>
      </c>
      <c r="C360" t="s">
        <v>10150</v>
      </c>
      <c r="D360" t="s">
        <v>62</v>
      </c>
      <c r="E360">
        <v>11616.487441200001</v>
      </c>
      <c r="F360">
        <v>1528.25</v>
      </c>
      <c r="G360">
        <v>52.259207877176301</v>
      </c>
      <c r="H360">
        <f>(Table2[[#This Row],[1Y Return vs Nifty]]-AVERAGE(Table2[1Y Return vs Nifty]))/_xlfn.STDEV.P(Table2[1Y Return vs Nifty])</f>
        <v>0.12509636762940918</v>
      </c>
      <c r="I360">
        <v>4.2881363121743297</v>
      </c>
      <c r="J360">
        <f>(Table2[[#This Row],[1M Return vs Nifty]]-AVERAGE(Table2[1M Return vs Nifty]))/_xlfn.STDEV.P(Table2[1M Return vs Nifty])</f>
        <v>0.43900663983980287</v>
      </c>
      <c r="K360">
        <v>-10.2027275848311</v>
      </c>
      <c r="L360">
        <f>(Table2[[#This Row],[6M Return vs Nifty]]-AVERAGE(Table2[6M Return vs Nifty]))/_xlfn.STDEV.P(Table2[6M Return vs Nifty])</f>
        <v>-0.55158706520623968</v>
      </c>
      <c r="M360">
        <v>-2.0593151483977601</v>
      </c>
      <c r="N360">
        <f>(Table2[[#This Row],[1W Return vs Nifty]]-AVERAGE(Table2[1W Return vs Nifty]))/_xlfn.STDEV.P(Table2[1W Return vs Nifty])</f>
        <v>-0.16103801772742349</v>
      </c>
      <c r="O360">
        <v>1470.51</v>
      </c>
      <c r="P360">
        <v>1415.73464540944</v>
      </c>
      <c r="Q360">
        <v>1291.17409011576</v>
      </c>
      <c r="R360">
        <v>66.085697244615702</v>
      </c>
      <c r="S360" s="2">
        <f>(Table2[[#This Row],[Close Price]]-Table2[[#This Row],[20D EMA]])/Table2[[#This Row],[20D EMA]]</f>
        <v>3.9265288913370194E-2</v>
      </c>
      <c r="T360" s="2">
        <f>(Table2[[#This Row],[Close Price]]-Table2[[#This Row],[50D EMA]])/Table2[[#This Row],[50D EMA]]</f>
        <v>7.9474889560267728E-2</v>
      </c>
      <c r="U360" s="2">
        <f>(Table2[[#This Row],[Close Price]]-Table2[[#This Row],[200D EMA]])/Table2[[#This Row],[200D EMA]]</f>
        <v>0.18361266052278433</v>
      </c>
      <c r="V360">
        <v>1.7653533260437599</v>
      </c>
      <c r="W360">
        <v>1472.2</v>
      </c>
      <c r="X360">
        <v>1523</v>
      </c>
      <c r="Y360">
        <v>1496.15</v>
      </c>
      <c r="Z360">
        <v>1594</v>
      </c>
      <c r="AA360">
        <v>1408</v>
      </c>
      <c r="AB360">
        <v>1594</v>
      </c>
      <c r="AC360" s="2">
        <f>(Table2[[#This Row],[Close Price]]/Table2[[#This Row],[Day Low]])-1</f>
        <v>3.8072272789023254E-2</v>
      </c>
      <c r="AD360" s="2">
        <f>(Table2[[#This Row],[Day High]]/Table2[[#This Row],[Close Price]])-1</f>
        <v>-3.4353018158024273E-3</v>
      </c>
      <c r="AE360" s="2">
        <f>(Table2[[#This Row],[Close Price]]/Table2[[#This Row],[Current Week Low]])-1</f>
        <v>2.1455068007886879E-2</v>
      </c>
      <c r="AF360" s="2">
        <f>(Table2[[#This Row],[Current Week High]]/Table2[[#This Row],[Close Price]])-1</f>
        <v>4.3023065597906029E-2</v>
      </c>
      <c r="AG360" s="2">
        <f>(Table2[[#This Row],[Close Price]]/Table2[[#This Row],[Current Month Low]])-1</f>
        <v>8.5404829545454586E-2</v>
      </c>
      <c r="AH360" s="2">
        <f>(Table2[[#This Row],[Current Month High]]/Table2[[#This Row],[Close Price]])-1</f>
        <v>4.3023065597906029E-2</v>
      </c>
      <c r="AI360">
        <v>5.94143628333061</v>
      </c>
      <c r="AJ360">
        <v>81.934523809523796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0.04</v>
      </c>
      <c r="AM360" t="s">
        <v>10189</v>
      </c>
      <c r="AN360">
        <v>5.23</v>
      </c>
      <c r="AO360" t="s">
        <v>10189</v>
      </c>
      <c r="AP360">
        <v>5.4325781568649999E-2</v>
      </c>
      <c r="AQ360">
        <f>(Table2[[#This Row],[Sharpe Ratio]]-AVERAGE(Table2[Sharpe Ratio]))/_xlfn.STDEV.P(Table2[Sharpe Ratio])</f>
        <v>1.6218070838079829E-2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-0.13230400462637132</v>
      </c>
      <c r="AS360">
        <f>_xlfn.RANK.AVG(Table2[[#This Row],[1Y Return vs Nifty Z-Score]],Table2[1Y Return vs Nifty Z-Score])</f>
        <v>245</v>
      </c>
      <c r="AT360">
        <f>_xlfn.RANK.AVG(Table2[[#This Row],[6M Return vs Nifty Z-Score]],Table2[6M Return vs Nifty Z-Score])</f>
        <v>513</v>
      </c>
      <c r="AU360">
        <f>_xlfn.RANK.AVG(Table2[[#This Row],[Sharpe Ratio Z-Score]],Table2[Sharpe Ratio Z-Score])</f>
        <v>337</v>
      </c>
      <c r="AV360">
        <f>(Table2[[#This Row],[Rank 1Y]]+Table2[[#This Row],[Rank 6M]]+Table2[[#This Row],[Rank Sharpe]])/3</f>
        <v>365</v>
      </c>
    </row>
    <row r="361" spans="1:48" x14ac:dyDescent="0.3">
      <c r="A361" t="s">
        <v>44</v>
      </c>
      <c r="B361" t="s">
        <v>45</v>
      </c>
      <c r="C361" t="s">
        <v>10148</v>
      </c>
      <c r="D361" t="s">
        <v>46</v>
      </c>
      <c r="E361">
        <v>502671.96378448</v>
      </c>
      <c r="F361">
        <v>3656.2</v>
      </c>
      <c r="G361">
        <v>22.164467925411799</v>
      </c>
      <c r="H361">
        <f>(Table2[[#This Row],[1Y Return vs Nifty]]-AVERAGE(Table2[1Y Return vs Nifty]))/_xlfn.STDEV.P(Table2[1Y Return vs Nifty])</f>
        <v>-0.26054420336347689</v>
      </c>
      <c r="I361">
        <v>-7.1977740852118703</v>
      </c>
      <c r="J361">
        <f>(Table2[[#This Row],[1M Return vs Nifty]]-AVERAGE(Table2[1M Return vs Nifty]))/_xlfn.STDEV.P(Table2[1M Return vs Nifty])</f>
        <v>-0.63833089416162647</v>
      </c>
      <c r="K361">
        <v>-13.8816026680884</v>
      </c>
      <c r="L361">
        <f>(Table2[[#This Row],[6M Return vs Nifty]]-AVERAGE(Table2[6M Return vs Nifty]))/_xlfn.STDEV.P(Table2[6M Return vs Nifty])</f>
        <v>-0.67078839909009103</v>
      </c>
      <c r="M361">
        <v>-2.4308515247873999</v>
      </c>
      <c r="N361">
        <f>(Table2[[#This Row],[1W Return vs Nifty]]-AVERAGE(Table2[1W Return vs Nifty]))/_xlfn.STDEV.P(Table2[1W Return vs Nifty])</f>
        <v>-0.25721228894565773</v>
      </c>
      <c r="O361">
        <v>3619.08</v>
      </c>
      <c r="P361">
        <v>3592.68739978965</v>
      </c>
      <c r="Q361">
        <v>3361.4027603499399</v>
      </c>
      <c r="R361">
        <v>58.305231605025398</v>
      </c>
      <c r="S361" s="2">
        <f>(Table2[[#This Row],[Close Price]]-Table2[[#This Row],[20D EMA]])/Table2[[#This Row],[20D EMA]]</f>
        <v>1.0256750334339084E-2</v>
      </c>
      <c r="T361" s="2">
        <f>(Table2[[#This Row],[Close Price]]-Table2[[#This Row],[50D EMA]])/Table2[[#This Row],[50D EMA]]</f>
        <v>1.7678298483210203E-2</v>
      </c>
      <c r="U361" s="2">
        <f>(Table2[[#This Row],[Close Price]]-Table2[[#This Row],[200D EMA]])/Table2[[#This Row],[200D EMA]]</f>
        <v>8.7700659714865584E-2</v>
      </c>
      <c r="V361">
        <v>0.64952478151255899</v>
      </c>
      <c r="W361">
        <v>3629.25</v>
      </c>
      <c r="X361">
        <v>3658.95</v>
      </c>
      <c r="Y361">
        <v>3598.65</v>
      </c>
      <c r="Z361">
        <v>3679.25</v>
      </c>
      <c r="AA361">
        <v>3514</v>
      </c>
      <c r="AB361">
        <v>3694</v>
      </c>
      <c r="AC361" s="2">
        <f>(Table2[[#This Row],[Close Price]]/Table2[[#This Row],[Day Low]])-1</f>
        <v>7.4257766756216093E-3</v>
      </c>
      <c r="AD361" s="2">
        <f>(Table2[[#This Row],[Day High]]/Table2[[#This Row],[Close Price]])-1</f>
        <v>7.521470379081574E-4</v>
      </c>
      <c r="AE361" s="2">
        <f>(Table2[[#This Row],[Close Price]]/Table2[[#This Row],[Current Week Low]])-1</f>
        <v>1.599210815166785E-2</v>
      </c>
      <c r="AF361" s="2">
        <f>(Table2[[#This Row],[Current Week High]]/Table2[[#This Row],[Close Price]])-1</f>
        <v>6.3043597177396826E-3</v>
      </c>
      <c r="AG361" s="2">
        <f>(Table2[[#This Row],[Close Price]]/Table2[[#This Row],[Current Month Low]])-1</f>
        <v>4.0466704610130799E-2</v>
      </c>
      <c r="AH361" s="2">
        <f>(Table2[[#This Row],[Current Month High]]/Table2[[#This Row],[Close Price]])-1</f>
        <v>1.0338602921065698E-2</v>
      </c>
      <c r="AI361">
        <v>7.21240632350528</v>
      </c>
      <c r="AJ361">
        <v>48.240350308141402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-0.08</v>
      </c>
      <c r="AM361" t="s">
        <v>10190</v>
      </c>
      <c r="AN361">
        <v>3.68</v>
      </c>
      <c r="AO361" t="s">
        <v>10189</v>
      </c>
      <c r="AP361">
        <v>0.116218435591528</v>
      </c>
      <c r="AQ361">
        <f>(Table2[[#This Row],[Sharpe Ratio]]-AVERAGE(Table2[Sharpe Ratio]))/_xlfn.STDEV.P(Table2[Sharpe Ratio])</f>
        <v>0.72531366216875282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-1.1015621233920991</v>
      </c>
      <c r="AS361">
        <f>_xlfn.RANK.AVG(Table2[[#This Row],[1Y Return vs Nifty Z-Score]],Table2[1Y Return vs Nifty Z-Score])</f>
        <v>376</v>
      </c>
      <c r="AT361">
        <f>_xlfn.RANK.AVG(Table2[[#This Row],[6M Return vs Nifty Z-Score]],Table2[6M Return vs Nifty Z-Score])</f>
        <v>552</v>
      </c>
      <c r="AU361">
        <f>_xlfn.RANK.AVG(Table2[[#This Row],[Sharpe Ratio Z-Score]],Table2[Sharpe Ratio Z-Score])</f>
        <v>170</v>
      </c>
      <c r="AV361">
        <f>(Table2[[#This Row],[Rank 1Y]]+Table2[[#This Row],[Rank 6M]]+Table2[[#This Row],[Rank Sharpe]])/3</f>
        <v>366</v>
      </c>
    </row>
    <row r="362" spans="1:48" x14ac:dyDescent="0.3">
      <c r="A362" t="s">
        <v>35</v>
      </c>
      <c r="B362" t="s">
        <v>36</v>
      </c>
      <c r="C362" t="s">
        <v>10145</v>
      </c>
      <c r="D362" t="s">
        <v>37</v>
      </c>
      <c r="E362">
        <v>701853.36989146494</v>
      </c>
      <c r="F362">
        <v>1109.6500000000001</v>
      </c>
      <c r="G362">
        <v>53.195272016608897</v>
      </c>
      <c r="H362">
        <f>(Table2[[#This Row],[1Y Return vs Nifty]]-AVERAGE(Table2[1Y Return vs Nifty]))/_xlfn.STDEV.P(Table2[1Y Return vs Nifty])</f>
        <v>0.13709129796591757</v>
      </c>
      <c r="I362">
        <v>-0.951443519758435</v>
      </c>
      <c r="J362">
        <f>(Table2[[#This Row],[1M Return vs Nifty]]-AVERAGE(Table2[1M Return vs Nifty]))/_xlfn.STDEV.P(Table2[1M Return vs Nifty])</f>
        <v>-5.2447308523108825E-2</v>
      </c>
      <c r="K362">
        <v>7.5745857683406497</v>
      </c>
      <c r="L362">
        <f>(Table2[[#This Row],[6M Return vs Nifty]]-AVERAGE(Table2[6M Return vs Nifty]))/_xlfn.STDEV.P(Table2[6M Return vs Nifty])</f>
        <v>2.4425823682890042E-2</v>
      </c>
      <c r="M362">
        <v>2.9975477288030201</v>
      </c>
      <c r="N362">
        <f>(Table2[[#This Row],[1W Return vs Nifty]]-AVERAGE(Table2[1W Return vs Nifty]))/_xlfn.STDEV.P(Table2[1W Return vs Nifty])</f>
        <v>1.1479592508342176</v>
      </c>
      <c r="O362">
        <v>1038.81</v>
      </c>
      <c r="P362">
        <v>1013.15685512406</v>
      </c>
      <c r="Q362">
        <v>903.89733278542201</v>
      </c>
      <c r="R362">
        <v>84.192765945062703</v>
      </c>
      <c r="S362" s="2">
        <f>(Table2[[#This Row],[Close Price]]-Table2[[#This Row],[20D EMA]])/Table2[[#This Row],[20D EMA]]</f>
        <v>6.8193413617504792E-2</v>
      </c>
      <c r="T362" s="2">
        <f>(Table2[[#This Row],[Close Price]]-Table2[[#This Row],[50D EMA]])/Table2[[#This Row],[50D EMA]]</f>
        <v>9.5240084877207462E-2</v>
      </c>
      <c r="U362" s="2">
        <f>(Table2[[#This Row],[Close Price]]-Table2[[#This Row],[200D EMA]])/Table2[[#This Row],[200D EMA]]</f>
        <v>0.22762835971706769</v>
      </c>
      <c r="V362">
        <v>1.4994925414692799</v>
      </c>
      <c r="W362">
        <v>1080</v>
      </c>
      <c r="X362">
        <v>1113.4000000000001</v>
      </c>
      <c r="Y362">
        <v>1038.5999999999999</v>
      </c>
      <c r="Z362">
        <v>1130</v>
      </c>
      <c r="AA362">
        <v>982.2</v>
      </c>
      <c r="AB362">
        <v>1130</v>
      </c>
      <c r="AC362" s="2">
        <f>(Table2[[#This Row],[Close Price]]/Table2[[#This Row],[Day Low]])-1</f>
        <v>2.7453703703703702E-2</v>
      </c>
      <c r="AD362" s="2">
        <f>(Table2[[#This Row],[Day High]]/Table2[[#This Row],[Close Price]])-1</f>
        <v>3.3794439688190625E-3</v>
      </c>
      <c r="AE362" s="2">
        <f>(Table2[[#This Row],[Close Price]]/Table2[[#This Row],[Current Week Low]])-1</f>
        <v>6.8409397265549954E-2</v>
      </c>
      <c r="AF362" s="2">
        <f>(Table2[[#This Row],[Current Week High]]/Table2[[#This Row],[Close Price]])-1</f>
        <v>1.8339115937457739E-2</v>
      </c>
      <c r="AG362" s="2">
        <f>(Table2[[#This Row],[Close Price]]/Table2[[#This Row],[Current Month Low]])-1</f>
        <v>0.12975972307065775</v>
      </c>
      <c r="AH362" s="2">
        <f>(Table2[[#This Row],[Current Month High]]/Table2[[#This Row],[Close Price]])-1</f>
        <v>1.8339115937457739E-2</v>
      </c>
      <c r="AI362">
        <v>5.8892443563285601</v>
      </c>
      <c r="AJ362">
        <v>85.762116012388006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0.04</v>
      </c>
      <c r="AM362" t="s">
        <v>10189</v>
      </c>
      <c r="AN362">
        <v>11.37</v>
      </c>
      <c r="AO362" t="s">
        <v>10189</v>
      </c>
      <c r="AP362">
        <v>-3.2576339076909998E-3</v>
      </c>
      <c r="AQ362">
        <f>(Table2[[#This Row],[Sharpe Ratio]]-AVERAGE(Table2[Sharpe Ratio]))/_xlfn.STDEV.P(Table2[Sharpe Ratio])</f>
        <v>-0.64350716946172459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0.61352189449819172</v>
      </c>
      <c r="AS362">
        <f>_xlfn.RANK.AVG(Table2[[#This Row],[1Y Return vs Nifty Z-Score]],Table2[1Y Return vs Nifty Z-Score])</f>
        <v>243</v>
      </c>
      <c r="AT362">
        <f>_xlfn.RANK.AVG(Table2[[#This Row],[6M Return vs Nifty Z-Score]],Table2[6M Return vs Nifty Z-Score])</f>
        <v>311</v>
      </c>
      <c r="AU362">
        <f>_xlfn.RANK.AVG(Table2[[#This Row],[Sharpe Ratio Z-Score]],Table2[Sharpe Ratio Z-Score])</f>
        <v>546</v>
      </c>
      <c r="AV362">
        <f>(Table2[[#This Row],[Rank 1Y]]+Table2[[#This Row],[Rank 6M]]+Table2[[#This Row],[Rank Sharpe]])/3</f>
        <v>366.66666666666669</v>
      </c>
    </row>
    <row r="363" spans="1:48" x14ac:dyDescent="0.3">
      <c r="A363" t="s">
        <v>1174</v>
      </c>
      <c r="B363" t="s">
        <v>1175</v>
      </c>
      <c r="C363" t="s">
        <v>10157</v>
      </c>
      <c r="D363" t="s">
        <v>148</v>
      </c>
      <c r="E363">
        <v>9965.0479995000005</v>
      </c>
      <c r="F363">
        <v>721.05</v>
      </c>
      <c r="G363">
        <v>20.4271793666551</v>
      </c>
      <c r="H363">
        <f>(Table2[[#This Row],[1Y Return vs Nifty]]-AVERAGE(Table2[1Y Return vs Nifty]))/_xlfn.STDEV.P(Table2[1Y Return vs Nifty])</f>
        <v>-0.28280619841152049</v>
      </c>
      <c r="I363">
        <v>-7.9734253541895503</v>
      </c>
      <c r="J363">
        <f>(Table2[[#This Row],[1M Return vs Nifty]]-AVERAGE(Table2[1M Return vs Nifty]))/_xlfn.STDEV.P(Table2[1M Return vs Nifty])</f>
        <v>-0.71108422380240577</v>
      </c>
      <c r="K363">
        <v>19.346092380250202</v>
      </c>
      <c r="L363">
        <f>(Table2[[#This Row],[6M Return vs Nifty]]-AVERAGE(Table2[6M Return vs Nifty]))/_xlfn.STDEV.P(Table2[6M Return vs Nifty])</f>
        <v>0.40584113630062923</v>
      </c>
      <c r="M363">
        <v>0.407751573485023</v>
      </c>
      <c r="N363">
        <f>(Table2[[#This Row],[1W Return vs Nifty]]-AVERAGE(Table2[1W Return vs Nifty]))/_xlfn.STDEV.P(Table2[1W Return vs Nifty])</f>
        <v>0.47757601605699779</v>
      </c>
      <c r="O363">
        <v>741.39</v>
      </c>
      <c r="P363">
        <v>736.19060342580099</v>
      </c>
      <c r="Q363">
        <v>615.68868177298702</v>
      </c>
      <c r="R363">
        <v>39.4048650321783</v>
      </c>
      <c r="S363" s="2">
        <f>(Table2[[#This Row],[Close Price]]-Table2[[#This Row],[20D EMA]])/Table2[[#This Row],[20D EMA]]</f>
        <v>-2.7434953263464616E-2</v>
      </c>
      <c r="T363" s="2">
        <f>(Table2[[#This Row],[Close Price]]-Table2[[#This Row],[50D EMA]])/Table2[[#This Row],[50D EMA]]</f>
        <v>-2.056614598902174E-2</v>
      </c>
      <c r="U363" s="2">
        <f>(Table2[[#This Row],[Close Price]]-Table2[[#This Row],[200D EMA]])/Table2[[#This Row],[200D EMA]]</f>
        <v>0.17112758662966801</v>
      </c>
      <c r="V363">
        <v>1.1212140001555899</v>
      </c>
      <c r="W363">
        <v>713</v>
      </c>
      <c r="X363">
        <v>727</v>
      </c>
      <c r="Y363">
        <v>698</v>
      </c>
      <c r="Z363">
        <v>733</v>
      </c>
      <c r="AA363">
        <v>695.55</v>
      </c>
      <c r="AB363">
        <v>794.95</v>
      </c>
      <c r="AC363" s="2">
        <f>(Table2[[#This Row],[Close Price]]/Table2[[#This Row],[Day Low]])-1</f>
        <v>1.1290322580645107E-2</v>
      </c>
      <c r="AD363" s="2">
        <f>(Table2[[#This Row],[Day High]]/Table2[[#This Row],[Close Price]])-1</f>
        <v>8.2518549337771141E-3</v>
      </c>
      <c r="AE363" s="2">
        <f>(Table2[[#This Row],[Close Price]]/Table2[[#This Row],[Current Week Low]])-1</f>
        <v>3.302292263610318E-2</v>
      </c>
      <c r="AF363" s="2">
        <f>(Table2[[#This Row],[Current Week High]]/Table2[[#This Row],[Close Price]])-1</f>
        <v>1.6573053186325515E-2</v>
      </c>
      <c r="AG363" s="2">
        <f>(Table2[[#This Row],[Close Price]]/Table2[[#This Row],[Current Month Low]])-1</f>
        <v>3.6661634677593202E-2</v>
      </c>
      <c r="AH363" s="2">
        <f>(Table2[[#This Row],[Current Month High]]/Table2[[#This Row],[Close Price]])-1</f>
        <v>0.10248942514388748</v>
      </c>
      <c r="AI363">
        <v>12.34311074128</v>
      </c>
      <c r="AJ363">
        <v>75.416615983456893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-0.12</v>
      </c>
      <c r="AM363" t="s">
        <v>10190</v>
      </c>
      <c r="AN363">
        <v>-7.71</v>
      </c>
      <c r="AO363" t="s">
        <v>10190</v>
      </c>
      <c r="AQ363">
        <f>(Table2[[#This Row],[Sharpe Ratio]]-AVERAGE(Table2[Sharpe Ratio]))/_xlfn.STDEV.P(Table2[Sharpe Ratio])</f>
        <v>-0.60618490757812304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-0.71665817743442228</v>
      </c>
      <c r="AS363">
        <f>_xlfn.RANK.AVG(Table2[[#This Row],[1Y Return vs Nifty Z-Score]],Table2[1Y Return vs Nifty Z-Score])</f>
        <v>383</v>
      </c>
      <c r="AT363">
        <f>_xlfn.RANK.AVG(Table2[[#This Row],[6M Return vs Nifty Z-Score]],Table2[6M Return vs Nifty Z-Score])</f>
        <v>207</v>
      </c>
      <c r="AU363">
        <f>_xlfn.RANK.AVG(Table2[[#This Row],[Sharpe Ratio Z-Score]],Table2[Sharpe Ratio Z-Score])</f>
        <v>518.5</v>
      </c>
      <c r="AV363">
        <f>(Table2[[#This Row],[Rank 1Y]]+Table2[[#This Row],[Rank 6M]]+Table2[[#This Row],[Rank Sharpe]])/3</f>
        <v>369.5</v>
      </c>
    </row>
    <row r="364" spans="1:48" x14ac:dyDescent="0.3">
      <c r="A364" t="s">
        <v>180</v>
      </c>
      <c r="B364" t="s">
        <v>181</v>
      </c>
      <c r="C364" t="s">
        <v>10147</v>
      </c>
      <c r="D364" t="s">
        <v>182</v>
      </c>
      <c r="E364">
        <v>149868.74870672499</v>
      </c>
      <c r="F364">
        <v>1465.25</v>
      </c>
      <c r="G364">
        <v>15.0470569343012</v>
      </c>
      <c r="H364">
        <f>(Table2[[#This Row],[1Y Return vs Nifty]]-AVERAGE(Table2[1Y Return vs Nifty]))/_xlfn.STDEV.P(Table2[1Y Return vs Nifty])</f>
        <v>-0.35174826237851431</v>
      </c>
      <c r="I364">
        <v>-0.98684574094842303</v>
      </c>
      <c r="J364">
        <f>(Table2[[#This Row],[1M Return vs Nifty]]-AVERAGE(Table2[1M Return vs Nifty]))/_xlfn.STDEV.P(Table2[1M Return vs Nifty])</f>
        <v>-5.5767910926874248E-2</v>
      </c>
      <c r="K364">
        <v>17.178258310194501</v>
      </c>
      <c r="L364">
        <f>(Table2[[#This Row],[6M Return vs Nifty]]-AVERAGE(Table2[6M Return vs Nifty]))/_xlfn.STDEV.P(Table2[6M Return vs Nifty])</f>
        <v>0.3355999057773299</v>
      </c>
      <c r="M364">
        <v>-1.84940163165376</v>
      </c>
      <c r="N364">
        <f>(Table2[[#This Row],[1W Return vs Nifty]]-AVERAGE(Table2[1W Return vs Nifty]))/_xlfn.STDEV.P(Table2[1W Return vs Nifty])</f>
        <v>-0.10670072863641172</v>
      </c>
      <c r="O364">
        <v>1411.6</v>
      </c>
      <c r="P364">
        <v>1365.7144161839301</v>
      </c>
      <c r="Q364">
        <v>1220.3656264020301</v>
      </c>
      <c r="R364">
        <v>71.028941312415</v>
      </c>
      <c r="S364" s="2">
        <f>(Table2[[#This Row],[Close Price]]-Table2[[#This Row],[20D EMA]])/Table2[[#This Row],[20D EMA]]</f>
        <v>3.8006517427033218E-2</v>
      </c>
      <c r="T364" s="2">
        <f>(Table2[[#This Row],[Close Price]]-Table2[[#This Row],[50D EMA]])/Table2[[#This Row],[50D EMA]]</f>
        <v>7.2881696668467152E-2</v>
      </c>
      <c r="U364" s="2">
        <f>(Table2[[#This Row],[Close Price]]-Table2[[#This Row],[200D EMA]])/Table2[[#This Row],[200D EMA]]</f>
        <v>0.20066475841339096</v>
      </c>
      <c r="V364">
        <v>0.92000635238104</v>
      </c>
      <c r="W364">
        <v>1457.5</v>
      </c>
      <c r="X364">
        <v>1476.95</v>
      </c>
      <c r="Y364">
        <v>1434.1</v>
      </c>
      <c r="Z364">
        <v>1472</v>
      </c>
      <c r="AA364">
        <v>1359.2</v>
      </c>
      <c r="AB364">
        <v>1472</v>
      </c>
      <c r="AC364" s="2">
        <f>(Table2[[#This Row],[Close Price]]/Table2[[#This Row],[Day Low]])-1</f>
        <v>5.3173241852486619E-3</v>
      </c>
      <c r="AD364" s="2">
        <f>(Table2[[#This Row],[Day High]]/Table2[[#This Row],[Close Price]])-1</f>
        <v>7.9849854973554901E-3</v>
      </c>
      <c r="AE364" s="2">
        <f>(Table2[[#This Row],[Close Price]]/Table2[[#This Row],[Current Week Low]])-1</f>
        <v>2.1720939962345698E-2</v>
      </c>
      <c r="AF364" s="2">
        <f>(Table2[[#This Row],[Current Week High]]/Table2[[#This Row],[Close Price]])-1</f>
        <v>4.6067224023205178E-3</v>
      </c>
      <c r="AG364" s="2">
        <f>(Table2[[#This Row],[Close Price]]/Table2[[#This Row],[Current Month Low]])-1</f>
        <v>7.8023837551500774E-2</v>
      </c>
      <c r="AH364" s="2">
        <f>(Table2[[#This Row],[Current Month High]]/Table2[[#This Row],[Close Price]])-1</f>
        <v>4.6067224023205178E-3</v>
      </c>
      <c r="AI364">
        <v>0.460672240232051</v>
      </c>
      <c r="AJ364">
        <v>52.662012919358197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7.0000000000000007E-2</v>
      </c>
      <c r="AM364" t="s">
        <v>10189</v>
      </c>
      <c r="AN364">
        <v>4.8099999999999996</v>
      </c>
      <c r="AO364" t="s">
        <v>10189</v>
      </c>
      <c r="AP364">
        <v>1.0507653367875999E-2</v>
      </c>
      <c r="AQ364">
        <f>(Table2[[#This Row],[Sharpe Ratio]]-AVERAGE(Table2[Sharpe Ratio]))/_xlfn.STDEV.P(Table2[Sharpe Ratio])</f>
        <v>-0.48580017378342089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-0.66441716994789135</v>
      </c>
      <c r="AS364">
        <f>_xlfn.RANK.AVG(Table2[[#This Row],[1Y Return vs Nifty Z-Score]],Table2[1Y Return vs Nifty Z-Score])</f>
        <v>414</v>
      </c>
      <c r="AT364">
        <f>_xlfn.RANK.AVG(Table2[[#This Row],[6M Return vs Nifty Z-Score]],Table2[6M Return vs Nifty Z-Score])</f>
        <v>229</v>
      </c>
      <c r="AU364">
        <f>_xlfn.RANK.AVG(Table2[[#This Row],[Sharpe Ratio Z-Score]],Table2[Sharpe Ratio Z-Score])</f>
        <v>466</v>
      </c>
      <c r="AV364">
        <f>(Table2[[#This Row],[Rank 1Y]]+Table2[[#This Row],[Rank 6M]]+Table2[[#This Row],[Rank Sharpe]])/3</f>
        <v>369.66666666666669</v>
      </c>
    </row>
    <row r="365" spans="1:48" x14ac:dyDescent="0.3">
      <c r="A365" t="s">
        <v>472</v>
      </c>
      <c r="B365" t="s">
        <v>473</v>
      </c>
      <c r="C365" t="s">
        <v>10145</v>
      </c>
      <c r="D365" t="s">
        <v>49</v>
      </c>
      <c r="E365">
        <v>46007.633815064</v>
      </c>
      <c r="F365">
        <v>184.57</v>
      </c>
      <c r="G365">
        <v>16.017011012430601</v>
      </c>
      <c r="H365">
        <f>(Table2[[#This Row],[1Y Return vs Nifty]]-AVERAGE(Table2[1Y Return vs Nifty]))/_xlfn.STDEV.P(Table2[1Y Return vs Nifty])</f>
        <v>-0.33931905896535208</v>
      </c>
      <c r="I365">
        <v>-3.6499090492999202</v>
      </c>
      <c r="J365">
        <f>(Table2[[#This Row],[1M Return vs Nifty]]-AVERAGE(Table2[1M Return vs Nifty]))/_xlfn.STDEV.P(Table2[1M Return vs Nifty])</f>
        <v>-0.30555377536840606</v>
      </c>
      <c r="K365">
        <v>-4.6695329841734301</v>
      </c>
      <c r="L365">
        <f>(Table2[[#This Row],[6M Return vs Nifty]]-AVERAGE(Table2[6M Return vs Nifty]))/_xlfn.STDEV.P(Table2[6M Return vs Nifty])</f>
        <v>-0.37230286497910503</v>
      </c>
      <c r="M365">
        <v>-0.50778942746032696</v>
      </c>
      <c r="N365">
        <f>(Table2[[#This Row],[1W Return vs Nifty]]-AVERAGE(Table2[1W Return vs Nifty]))/_xlfn.STDEV.P(Table2[1W Return vs Nifty])</f>
        <v>0.24058310195270052</v>
      </c>
      <c r="O365">
        <v>181.92</v>
      </c>
      <c r="P365">
        <v>175.04633514588801</v>
      </c>
      <c r="Q365">
        <v>157.935404166729</v>
      </c>
      <c r="R365">
        <v>53.803995008825297</v>
      </c>
      <c r="S365" s="2">
        <f>(Table2[[#This Row],[Close Price]]-Table2[[#This Row],[20D EMA]])/Table2[[#This Row],[20D EMA]]</f>
        <v>1.4566842568161861E-2</v>
      </c>
      <c r="T365" s="2">
        <f>(Table2[[#This Row],[Close Price]]-Table2[[#This Row],[50D EMA]])/Table2[[#This Row],[50D EMA]]</f>
        <v>5.4406536681700438E-2</v>
      </c>
      <c r="U365" s="2">
        <f>(Table2[[#This Row],[Close Price]]-Table2[[#This Row],[200D EMA]])/Table2[[#This Row],[200D EMA]]</f>
        <v>0.16864233813688426</v>
      </c>
      <c r="V365">
        <v>1.1826594219770601</v>
      </c>
      <c r="W365">
        <v>182.29</v>
      </c>
      <c r="X365">
        <v>185.44</v>
      </c>
      <c r="Y365">
        <v>180.32</v>
      </c>
      <c r="Z365">
        <v>189.95</v>
      </c>
      <c r="AA365">
        <v>177.76</v>
      </c>
      <c r="AB365">
        <v>194.25</v>
      </c>
      <c r="AC365" s="2">
        <f>(Table2[[#This Row],[Close Price]]/Table2[[#This Row],[Day Low]])-1</f>
        <v>1.2507542926106785E-2</v>
      </c>
      <c r="AD365" s="2">
        <f>(Table2[[#This Row],[Day High]]/Table2[[#This Row],[Close Price]])-1</f>
        <v>4.7136587744487368E-3</v>
      </c>
      <c r="AE365" s="2">
        <f>(Table2[[#This Row],[Close Price]]/Table2[[#This Row],[Current Week Low]])-1</f>
        <v>2.356921029281267E-2</v>
      </c>
      <c r="AF365" s="2">
        <f>(Table2[[#This Row],[Current Week High]]/Table2[[#This Row],[Close Price]])-1</f>
        <v>2.9148832421303617E-2</v>
      </c>
      <c r="AG365" s="2">
        <f>(Table2[[#This Row],[Close Price]]/Table2[[#This Row],[Current Month Low]])-1</f>
        <v>3.8310081008100738E-2</v>
      </c>
      <c r="AH365" s="2">
        <f>(Table2[[#This Row],[Current Month High]]/Table2[[#This Row],[Close Price]])-1</f>
        <v>5.2446226363981108E-2</v>
      </c>
      <c r="AI365">
        <v>5.2446226363981099</v>
      </c>
      <c r="AJ365">
        <v>58.429184549356201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</v>
      </c>
      <c r="AM365" t="s">
        <v>10191</v>
      </c>
      <c r="AN365">
        <v>-2.91</v>
      </c>
      <c r="AO365" t="s">
        <v>10190</v>
      </c>
      <c r="AP365">
        <v>7.5634093153360005E-2</v>
      </c>
      <c r="AQ365">
        <f>(Table2[[#This Row],[Sharpe Ratio]]-AVERAGE(Table2[Sharpe Ratio]))/_xlfn.STDEV.P(Table2[Sharpe Ratio])</f>
        <v>0.26034445452544036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-0.51624814283472231</v>
      </c>
      <c r="AS365">
        <f>_xlfn.RANK.AVG(Table2[[#This Row],[1Y Return vs Nifty Z-Score]],Table2[1Y Return vs Nifty Z-Score])</f>
        <v>407</v>
      </c>
      <c r="AT365">
        <f>_xlfn.RANK.AVG(Table2[[#This Row],[6M Return vs Nifty Z-Score]],Table2[6M Return vs Nifty Z-Score])</f>
        <v>450</v>
      </c>
      <c r="AU365">
        <f>_xlfn.RANK.AVG(Table2[[#This Row],[Sharpe Ratio Z-Score]],Table2[Sharpe Ratio Z-Score])</f>
        <v>256</v>
      </c>
      <c r="AV365">
        <f>(Table2[[#This Row],[Rank 1Y]]+Table2[[#This Row],[Rank 6M]]+Table2[[#This Row],[Rank Sharpe]])/3</f>
        <v>371</v>
      </c>
    </row>
    <row r="366" spans="1:48" x14ac:dyDescent="0.3">
      <c r="A366" t="s">
        <v>1231</v>
      </c>
      <c r="B366" t="s">
        <v>1232</v>
      </c>
      <c r="C366" t="s">
        <v>10155</v>
      </c>
      <c r="D366" t="s">
        <v>312</v>
      </c>
      <c r="E366">
        <v>9117.7695803999995</v>
      </c>
      <c r="F366">
        <v>452.4</v>
      </c>
      <c r="G366">
        <v>7.5388589993609401</v>
      </c>
      <c r="H366">
        <f>(Table2[[#This Row],[1Y Return vs Nifty]]-AVERAGE(Table2[1Y Return vs Nifty]))/_xlfn.STDEV.P(Table2[1Y Return vs Nifty])</f>
        <v>-0.44795995064692229</v>
      </c>
      <c r="I366">
        <v>-0.81301118502994096</v>
      </c>
      <c r="J366">
        <f>(Table2[[#This Row],[1M Return vs Nifty]]-AVERAGE(Table2[1M Return vs Nifty]))/_xlfn.STDEV.P(Table2[1M Return vs Nifty])</f>
        <v>-3.9462848000380475E-2</v>
      </c>
      <c r="K366">
        <v>1.25299046362084</v>
      </c>
      <c r="L366">
        <f>(Table2[[#This Row],[6M Return vs Nifty]]-AVERAGE(Table2[6M Return vs Nifty]))/_xlfn.STDEV.P(Table2[6M Return vs Nifty])</f>
        <v>-0.18040379829201583</v>
      </c>
      <c r="M366">
        <v>-3.3838191163430702</v>
      </c>
      <c r="N366">
        <f>(Table2[[#This Row],[1W Return vs Nifty]]-AVERAGE(Table2[1W Return vs Nifty]))/_xlfn.STDEV.P(Table2[1W Return vs Nifty])</f>
        <v>-0.50389328557664659</v>
      </c>
      <c r="O366">
        <v>447.97</v>
      </c>
      <c r="P366">
        <v>434.89514219938098</v>
      </c>
      <c r="Q366">
        <v>402.794753995571</v>
      </c>
      <c r="R366">
        <v>53.003281974676902</v>
      </c>
      <c r="S366" s="2">
        <f>(Table2[[#This Row],[Close Price]]-Table2[[#This Row],[20D EMA]])/Table2[[#This Row],[20D EMA]]</f>
        <v>9.8890550706519399E-3</v>
      </c>
      <c r="T366" s="2">
        <f>(Table2[[#This Row],[Close Price]]-Table2[[#This Row],[50D EMA]])/Table2[[#This Row],[50D EMA]]</f>
        <v>4.0250754956912708E-2</v>
      </c>
      <c r="U366" s="2">
        <f>(Table2[[#This Row],[Close Price]]-Table2[[#This Row],[200D EMA]])/Table2[[#This Row],[200D EMA]]</f>
        <v>0.12315266152888978</v>
      </c>
      <c r="V366">
        <v>0.64241861170903103</v>
      </c>
      <c r="W366">
        <v>444.55</v>
      </c>
      <c r="X366">
        <v>452.8</v>
      </c>
      <c r="Y366">
        <v>438.5</v>
      </c>
      <c r="Z366">
        <v>464.05</v>
      </c>
      <c r="AA366">
        <v>437.05</v>
      </c>
      <c r="AB366">
        <v>469.95</v>
      </c>
      <c r="AC366" s="2">
        <f>(Table2[[#This Row],[Close Price]]/Table2[[#This Row],[Day Low]])-1</f>
        <v>1.7658306152288805E-2</v>
      </c>
      <c r="AD366" s="2">
        <f>(Table2[[#This Row],[Day High]]/Table2[[#This Row],[Close Price]])-1</f>
        <v>8.8417329796652844E-4</v>
      </c>
      <c r="AE366" s="2">
        <f>(Table2[[#This Row],[Close Price]]/Table2[[#This Row],[Current Week Low]])-1</f>
        <v>3.1698973774230366E-2</v>
      </c>
      <c r="AF366" s="2">
        <f>(Table2[[#This Row],[Current Week High]]/Table2[[#This Row],[Close Price]])-1</f>
        <v>2.5751547303271449E-2</v>
      </c>
      <c r="AG366" s="2">
        <f>(Table2[[#This Row],[Close Price]]/Table2[[#This Row],[Current Month Low]])-1</f>
        <v>3.5121839606452321E-2</v>
      </c>
      <c r="AH366" s="2">
        <f>(Table2[[#This Row],[Current Month High]]/Table2[[#This Row],[Close Price]])-1</f>
        <v>3.8793103448275801E-2</v>
      </c>
      <c r="AI366">
        <v>11.6268788682581</v>
      </c>
      <c r="AJ366">
        <v>37.821782178217802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-0.05</v>
      </c>
      <c r="AM366" t="s">
        <v>10190</v>
      </c>
      <c r="AN366">
        <v>-1.76</v>
      </c>
      <c r="AO366" t="s">
        <v>10190</v>
      </c>
      <c r="AP366">
        <v>6.8693165941523998E-2</v>
      </c>
      <c r="AQ366">
        <f>(Table2[[#This Row],[Sharpe Ratio]]-AVERAGE(Table2[Sharpe Ratio]))/_xlfn.STDEV.P(Table2[Sharpe Ratio])</f>
        <v>0.1808232098258557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-0.9908966726901095</v>
      </c>
      <c r="AS366">
        <f>_xlfn.RANK.AVG(Table2[[#This Row],[1Y Return vs Nifty Z-Score]],Table2[1Y Return vs Nifty Z-Score])</f>
        <v>447</v>
      </c>
      <c r="AT366">
        <f>_xlfn.RANK.AVG(Table2[[#This Row],[6M Return vs Nifty Z-Score]],Table2[6M Return vs Nifty Z-Score])</f>
        <v>385</v>
      </c>
      <c r="AU366">
        <f>_xlfn.RANK.AVG(Table2[[#This Row],[Sharpe Ratio Z-Score]],Table2[Sharpe Ratio Z-Score])</f>
        <v>281</v>
      </c>
      <c r="AV366">
        <f>(Table2[[#This Row],[Rank 1Y]]+Table2[[#This Row],[Rank 6M]]+Table2[[#This Row],[Rank Sharpe]])/3</f>
        <v>371</v>
      </c>
    </row>
    <row r="367" spans="1:48" x14ac:dyDescent="0.3">
      <c r="A367" t="s">
        <v>712</v>
      </c>
      <c r="B367" t="s">
        <v>713</v>
      </c>
      <c r="C367" t="s">
        <v>10149</v>
      </c>
      <c r="D367" t="s">
        <v>191</v>
      </c>
      <c r="E367">
        <v>23014.018600705</v>
      </c>
      <c r="F367">
        <v>606.65</v>
      </c>
      <c r="G367">
        <v>-10.0794942193482</v>
      </c>
      <c r="H367">
        <f>(Table2[[#This Row],[1Y Return vs Nifty]]-AVERAGE(Table2[1Y Return vs Nifty]))/_xlfn.STDEV.P(Table2[1Y Return vs Nifty])</f>
        <v>-0.67372537696751034</v>
      </c>
      <c r="I367">
        <v>1.0693367089997201</v>
      </c>
      <c r="J367">
        <f>(Table2[[#This Row],[1M Return vs Nifty]]-AVERAGE(Table2[1M Return vs Nifty]))/_xlfn.STDEV.P(Table2[1M Return vs Nifty])</f>
        <v>0.13709468798285207</v>
      </c>
      <c r="K367">
        <v>7.3225811717642202</v>
      </c>
      <c r="L367">
        <f>(Table2[[#This Row],[6M Return vs Nifty]]-AVERAGE(Table2[6M Return vs Nifty]))/_xlfn.STDEV.P(Table2[6M Return vs Nifty])</f>
        <v>1.6260478739952958E-2</v>
      </c>
      <c r="M367">
        <v>-0.41883889517094097</v>
      </c>
      <c r="N367">
        <f>(Table2[[#This Row],[1W Return vs Nifty]]-AVERAGE(Table2[1W Return vs Nifty]))/_xlfn.STDEV.P(Table2[1W Return vs Nifty])</f>
        <v>0.26360844525968835</v>
      </c>
      <c r="O367">
        <v>592.29</v>
      </c>
      <c r="P367">
        <v>561.863149181533</v>
      </c>
      <c r="Q367">
        <v>502.693331543721</v>
      </c>
      <c r="R367">
        <v>56.936574673334299</v>
      </c>
      <c r="S367" s="2">
        <f>(Table2[[#This Row],[Close Price]]-Table2[[#This Row],[20D EMA]])/Table2[[#This Row],[20D EMA]]</f>
        <v>2.4244880041871406E-2</v>
      </c>
      <c r="T367" s="2">
        <f>(Table2[[#This Row],[Close Price]]-Table2[[#This Row],[50D EMA]])/Table2[[#This Row],[50D EMA]]</f>
        <v>7.9711315617883208E-2</v>
      </c>
      <c r="U367" s="2">
        <f>(Table2[[#This Row],[Close Price]]-Table2[[#This Row],[200D EMA]])/Table2[[#This Row],[200D EMA]]</f>
        <v>0.20679937833477607</v>
      </c>
      <c r="V367">
        <v>0.58248205980171297</v>
      </c>
      <c r="W367">
        <v>578.5</v>
      </c>
      <c r="X367">
        <v>595.6</v>
      </c>
      <c r="Y367">
        <v>588.1</v>
      </c>
      <c r="Z367">
        <v>618.20000000000005</v>
      </c>
      <c r="AA367">
        <v>572.45000000000005</v>
      </c>
      <c r="AB367">
        <v>622.4</v>
      </c>
      <c r="AC367" s="2">
        <f>(Table2[[#This Row],[Close Price]]/Table2[[#This Row],[Day Low]])-1</f>
        <v>4.8660328435609301E-2</v>
      </c>
      <c r="AD367" s="2">
        <f>(Table2[[#This Row],[Day High]]/Table2[[#This Row],[Close Price]])-1</f>
        <v>-1.8214786120497761E-2</v>
      </c>
      <c r="AE367" s="2">
        <f>(Table2[[#This Row],[Close Price]]/Table2[[#This Row],[Current Week Low]])-1</f>
        <v>3.1542254718585294E-2</v>
      </c>
      <c r="AF367" s="2">
        <f>(Table2[[#This Row],[Current Week High]]/Table2[[#This Row],[Close Price]])-1</f>
        <v>1.9038984587488761E-2</v>
      </c>
      <c r="AG367" s="2">
        <f>(Table2[[#This Row],[Close Price]]/Table2[[#This Row],[Current Month Low]])-1</f>
        <v>5.9743209013887633E-2</v>
      </c>
      <c r="AH367" s="2">
        <f>(Table2[[#This Row],[Current Month High]]/Table2[[#This Row],[Close Price]])-1</f>
        <v>2.5962251710211826E-2</v>
      </c>
      <c r="AI367">
        <v>2.5962251710211799</v>
      </c>
      <c r="AJ367">
        <v>49.127335299901603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0.08</v>
      </c>
      <c r="AM367" t="s">
        <v>10189</v>
      </c>
      <c r="AN367">
        <v>3.51</v>
      </c>
      <c r="AO367" t="s">
        <v>10189</v>
      </c>
      <c r="AP367">
        <v>8.4621570669466004E-2</v>
      </c>
      <c r="AQ367">
        <f>(Table2[[#This Row],[Sharpe Ratio]]-AVERAGE(Table2[Sharpe Ratio]))/_xlfn.STDEV.P(Table2[Sharpe Ratio])</f>
        <v>0.36331274348423348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0.10655097849921652</v>
      </c>
      <c r="AS367">
        <f>_xlfn.RANK.AVG(Table2[[#This Row],[1Y Return vs Nifty Z-Score]],Table2[1Y Return vs Nifty Z-Score])</f>
        <v>565</v>
      </c>
      <c r="AT367">
        <f>_xlfn.RANK.AVG(Table2[[#This Row],[6M Return vs Nifty Z-Score]],Table2[6M Return vs Nifty Z-Score])</f>
        <v>313</v>
      </c>
      <c r="AU367">
        <f>_xlfn.RANK.AVG(Table2[[#This Row],[Sharpe Ratio Z-Score]],Table2[Sharpe Ratio Z-Score])</f>
        <v>237</v>
      </c>
      <c r="AV367">
        <f>(Table2[[#This Row],[Rank 1Y]]+Table2[[#This Row],[Rank 6M]]+Table2[[#This Row],[Rank Sharpe]])/3</f>
        <v>371.66666666666669</v>
      </c>
    </row>
    <row r="368" spans="1:48" x14ac:dyDescent="0.3">
      <c r="A368" t="s">
        <v>394</v>
      </c>
      <c r="B368" t="s">
        <v>395</v>
      </c>
      <c r="C368" t="s">
        <v>10152</v>
      </c>
      <c r="D368" t="s">
        <v>130</v>
      </c>
      <c r="E368">
        <v>61086.338499020902</v>
      </c>
      <c r="F368">
        <v>147.88999999999999</v>
      </c>
      <c r="G368">
        <v>38.1976083564074</v>
      </c>
      <c r="H368">
        <f>(Table2[[#This Row],[1Y Return vs Nifty]]-AVERAGE(Table2[1Y Return vs Nifty]))/_xlfn.STDEV.P(Table2[1Y Return vs Nifty])</f>
        <v>-5.509203994460838E-2</v>
      </c>
      <c r="I368">
        <v>-7.3578614643681703</v>
      </c>
      <c r="J368">
        <f>(Table2[[#This Row],[1M Return vs Nifty]]-AVERAGE(Table2[1M Return vs Nifty]))/_xlfn.STDEV.P(Table2[1M Return vs Nifty])</f>
        <v>-0.65334652081358502</v>
      </c>
      <c r="K368">
        <v>15.262537043882</v>
      </c>
      <c r="L368">
        <f>(Table2[[#This Row],[6M Return vs Nifty]]-AVERAGE(Table2[6M Return vs Nifty]))/_xlfn.STDEV.P(Table2[6M Return vs Nifty])</f>
        <v>0.27352752627921378</v>
      </c>
      <c r="M368">
        <v>-2.76309176903478</v>
      </c>
      <c r="N368">
        <f>(Table2[[#This Row],[1W Return vs Nifty]]-AVERAGE(Table2[1W Return vs Nifty]))/_xlfn.STDEV.P(Table2[1W Return vs Nifty])</f>
        <v>-0.34321453634430826</v>
      </c>
      <c r="O368">
        <v>151.38999999999999</v>
      </c>
      <c r="P368">
        <v>151.749842901579</v>
      </c>
      <c r="Q368">
        <v>132.13558086792401</v>
      </c>
      <c r="R368">
        <v>39.216337650152099</v>
      </c>
      <c r="S368" s="2">
        <f>(Table2[[#This Row],[Close Price]]-Table2[[#This Row],[20D EMA]])/Table2[[#This Row],[20D EMA]]</f>
        <v>-2.3119096373604601E-2</v>
      </c>
      <c r="T368" s="2">
        <f>(Table2[[#This Row],[Close Price]]-Table2[[#This Row],[50D EMA]])/Table2[[#This Row],[50D EMA]]</f>
        <v>-2.5435564398458115E-2</v>
      </c>
      <c r="U368" s="2">
        <f>(Table2[[#This Row],[Close Price]]-Table2[[#This Row],[200D EMA]])/Table2[[#This Row],[200D EMA]]</f>
        <v>0.1192291964707318</v>
      </c>
      <c r="V368">
        <v>0.83330490310106498</v>
      </c>
      <c r="W368">
        <v>144.80000000000001</v>
      </c>
      <c r="X368">
        <v>147.44999999999999</v>
      </c>
      <c r="Y368">
        <v>146.69999999999999</v>
      </c>
      <c r="Z368">
        <v>153.94999999999999</v>
      </c>
      <c r="AA368">
        <v>145.4</v>
      </c>
      <c r="AB368">
        <v>158.75</v>
      </c>
      <c r="AC368" s="2">
        <f>(Table2[[#This Row],[Close Price]]/Table2[[#This Row],[Day Low]])-1</f>
        <v>2.133977900552475E-2</v>
      </c>
      <c r="AD368" s="2">
        <f>(Table2[[#This Row],[Day High]]/Table2[[#This Row],[Close Price]])-1</f>
        <v>-2.9751842585705734E-3</v>
      </c>
      <c r="AE368" s="2">
        <f>(Table2[[#This Row],[Close Price]]/Table2[[#This Row],[Current Week Low]])-1</f>
        <v>8.111792774369464E-3</v>
      </c>
      <c r="AF368" s="2">
        <f>(Table2[[#This Row],[Current Week High]]/Table2[[#This Row],[Close Price]])-1</f>
        <v>4.0976401379403615E-2</v>
      </c>
      <c r="AG368" s="2">
        <f>(Table2[[#This Row],[Close Price]]/Table2[[#This Row],[Current Month Low]])-1</f>
        <v>1.7125171939477157E-2</v>
      </c>
      <c r="AH368" s="2">
        <f>(Table2[[#This Row],[Current Month High]]/Table2[[#This Row],[Close Price]])-1</f>
        <v>7.3432956927446114E-2</v>
      </c>
      <c r="AI368">
        <v>18.567854486442599</v>
      </c>
      <c r="AJ368">
        <v>80.794621026894802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-0.14000000000000001</v>
      </c>
      <c r="AM368" t="s">
        <v>10190</v>
      </c>
      <c r="AN368">
        <v>-0.78</v>
      </c>
      <c r="AO368" t="s">
        <v>10190</v>
      </c>
      <c r="AP368">
        <v>-1.3641440293753001E-2</v>
      </c>
      <c r="AQ368">
        <f>(Table2[[#This Row],[Sharpe Ratio]]-AVERAGE(Table2[Sharpe Ratio]))/_xlfn.STDEV.P(Table2[Sharpe Ratio])</f>
        <v>-0.76247300548591823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302</v>
      </c>
      <c r="AT368">
        <f>_xlfn.RANK.AVG(Table2[[#This Row],[6M Return vs Nifty Z-Score]],Table2[6M Return vs Nifty Z-Score])</f>
        <v>245</v>
      </c>
      <c r="AU368">
        <f>_xlfn.RANK.AVG(Table2[[#This Row],[Sharpe Ratio Z-Score]],Table2[Sharpe Ratio Z-Score])</f>
        <v>571</v>
      </c>
      <c r="AV368">
        <f>(Table2[[#This Row],[Rank 1Y]]+Table2[[#This Row],[Rank 6M]]+Table2[[#This Row],[Rank Sharpe]])/3</f>
        <v>372.66666666666669</v>
      </c>
    </row>
    <row r="369" spans="1:48" x14ac:dyDescent="0.3">
      <c r="A369" t="s">
        <v>57</v>
      </c>
      <c r="B369" t="s">
        <v>58</v>
      </c>
      <c r="C369" t="s">
        <v>10149</v>
      </c>
      <c r="D369" t="s">
        <v>59</v>
      </c>
      <c r="E369">
        <v>397532.18657846999</v>
      </c>
      <c r="F369">
        <v>12644.05</v>
      </c>
      <c r="G369">
        <v>5.23558243271638</v>
      </c>
      <c r="H369">
        <f>(Table2[[#This Row],[1Y Return vs Nifty]]-AVERAGE(Table2[1Y Return vs Nifty]))/_xlfn.STDEV.P(Table2[1Y Return vs Nifty])</f>
        <v>-0.47747463965034942</v>
      </c>
      <c r="I369">
        <v>-6.4578673690717601</v>
      </c>
      <c r="J369">
        <f>(Table2[[#This Row],[1M Return vs Nifty]]-AVERAGE(Table2[1M Return vs Nifty]))/_xlfn.STDEV.P(Table2[1M Return vs Nifty])</f>
        <v>-0.56893027641530647</v>
      </c>
      <c r="K369">
        <v>11.8467030478533</v>
      </c>
      <c r="L369">
        <f>(Table2[[#This Row],[6M Return vs Nifty]]-AVERAGE(Table2[6M Return vs Nifty]))/_xlfn.STDEV.P(Table2[6M Return vs Nifty])</f>
        <v>0.1628491369787772</v>
      </c>
      <c r="M369">
        <v>-3.3982697725590101</v>
      </c>
      <c r="N369">
        <f>(Table2[[#This Row],[1W Return vs Nifty]]-AVERAGE(Table2[1W Return vs Nifty]))/_xlfn.STDEV.P(Table2[1W Return vs Nifty])</f>
        <v>-0.50763391884571785</v>
      </c>
      <c r="O369">
        <v>12465.02</v>
      </c>
      <c r="P369">
        <v>12425.667663979901</v>
      </c>
      <c r="Q369">
        <v>11519.014550675</v>
      </c>
      <c r="R369">
        <v>61.316058302249601</v>
      </c>
      <c r="S369" s="2">
        <f>(Table2[[#This Row],[Close Price]]-Table2[[#This Row],[20D EMA]])/Table2[[#This Row],[20D EMA]]</f>
        <v>1.4362592278231308E-2</v>
      </c>
      <c r="T369" s="2">
        <f>(Table2[[#This Row],[Close Price]]-Table2[[#This Row],[50D EMA]])/Table2[[#This Row],[50D EMA]]</f>
        <v>1.7575098733177565E-2</v>
      </c>
      <c r="U369" s="2">
        <f>(Table2[[#This Row],[Close Price]]-Table2[[#This Row],[200D EMA]])/Table2[[#This Row],[200D EMA]]</f>
        <v>9.7667681933701012E-2</v>
      </c>
      <c r="V369">
        <v>1.3488133328277601</v>
      </c>
      <c r="W369">
        <v>12556.5</v>
      </c>
      <c r="X369">
        <v>12710</v>
      </c>
      <c r="Y369">
        <v>12463</v>
      </c>
      <c r="Z369">
        <v>12798</v>
      </c>
      <c r="AA369">
        <v>11960</v>
      </c>
      <c r="AB369">
        <v>13300</v>
      </c>
      <c r="AC369" s="2">
        <f>(Table2[[#This Row],[Close Price]]/Table2[[#This Row],[Day Low]])-1</f>
        <v>6.9724843706446826E-3</v>
      </c>
      <c r="AD369" s="2">
        <f>(Table2[[#This Row],[Day High]]/Table2[[#This Row],[Close Price]])-1</f>
        <v>5.2158920599016945E-3</v>
      </c>
      <c r="AE369" s="2">
        <f>(Table2[[#This Row],[Close Price]]/Table2[[#This Row],[Current Week Low]])-1</f>
        <v>1.4526999919762362E-2</v>
      </c>
      <c r="AF369" s="2">
        <f>(Table2[[#This Row],[Current Week High]]/Table2[[#This Row],[Close Price]])-1</f>
        <v>1.2175687378648492E-2</v>
      </c>
      <c r="AG369" s="2">
        <f>(Table2[[#This Row],[Close Price]]/Table2[[#This Row],[Current Month Low]])-1</f>
        <v>5.7194816053511621E-2</v>
      </c>
      <c r="AH369" s="2">
        <f>(Table2[[#This Row],[Current Month High]]/Table2[[#This Row],[Close Price]])-1</f>
        <v>5.1878156128772002E-2</v>
      </c>
      <c r="AI369">
        <v>5.1878156128772002</v>
      </c>
      <c r="AJ369">
        <v>36.631133059222002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-0.14000000000000001</v>
      </c>
      <c r="AM369" t="s">
        <v>10190</v>
      </c>
      <c r="AN369">
        <v>4.42</v>
      </c>
      <c r="AO369" t="s">
        <v>10189</v>
      </c>
      <c r="AP369">
        <v>3.8617177447951997E-2</v>
      </c>
      <c r="AQ369">
        <f>(Table2[[#This Row],[Sharpe Ratio]]-AVERAGE(Table2[Sharpe Ratio]))/_xlfn.STDEV.P(Table2[Sharpe Ratio])</f>
        <v>-0.16375323761200558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-1.5549429355446023</v>
      </c>
      <c r="AS369">
        <f>_xlfn.RANK.AVG(Table2[[#This Row],[1Y Return vs Nifty Z-Score]],Table2[1Y Return vs Nifty Z-Score])</f>
        <v>465</v>
      </c>
      <c r="AT369">
        <f>_xlfn.RANK.AVG(Table2[[#This Row],[6M Return vs Nifty Z-Score]],Table2[6M Return vs Nifty Z-Score])</f>
        <v>272</v>
      </c>
      <c r="AU369">
        <f>_xlfn.RANK.AVG(Table2[[#This Row],[Sharpe Ratio Z-Score]],Table2[Sharpe Ratio Z-Score])</f>
        <v>382</v>
      </c>
      <c r="AV369">
        <f>(Table2[[#This Row],[Rank 1Y]]+Table2[[#This Row],[Rank 6M]]+Table2[[#This Row],[Rank Sharpe]])/3</f>
        <v>373</v>
      </c>
    </row>
    <row r="370" spans="1:48" x14ac:dyDescent="0.3">
      <c r="A370" t="s">
        <v>209</v>
      </c>
      <c r="B370" t="s">
        <v>210</v>
      </c>
      <c r="C370" t="s">
        <v>10145</v>
      </c>
      <c r="D370" t="s">
        <v>49</v>
      </c>
      <c r="E370">
        <v>121822.369222119</v>
      </c>
      <c r="F370">
        <v>1449.85</v>
      </c>
      <c r="G370">
        <v>-2.6937502377304998</v>
      </c>
      <c r="H370">
        <f>(Table2[[#This Row],[1Y Return vs Nifty]]-AVERAGE(Table2[1Y Return vs Nifty]))/_xlfn.STDEV.P(Table2[1Y Return vs Nifty])</f>
        <v>-0.57908284040319868</v>
      </c>
      <c r="I370">
        <v>-8.0985909175347306</v>
      </c>
      <c r="J370">
        <f>(Table2[[#This Row],[1M Return vs Nifty]]-AVERAGE(Table2[1M Return vs Nifty]))/_xlfn.STDEV.P(Table2[1M Return vs Nifty])</f>
        <v>-0.72282430836608846</v>
      </c>
      <c r="K370">
        <v>-3.3077850088674499</v>
      </c>
      <c r="L370">
        <f>(Table2[[#This Row],[6M Return vs Nifty]]-AVERAGE(Table2[6M Return vs Nifty]))/_xlfn.STDEV.P(Table2[6M Return vs Nifty])</f>
        <v>-0.3281800906536485</v>
      </c>
      <c r="M370">
        <v>-3.2320224439578902</v>
      </c>
      <c r="N370">
        <f>(Table2[[#This Row],[1W Return vs Nifty]]-AVERAGE(Table2[1W Return vs Nifty]))/_xlfn.STDEV.P(Table2[1W Return vs Nifty])</f>
        <v>-0.46459986703749528</v>
      </c>
      <c r="O370">
        <v>1407.95</v>
      </c>
      <c r="P370">
        <v>1354.37847172641</v>
      </c>
      <c r="Q370">
        <v>1216.1905296329701</v>
      </c>
      <c r="R370">
        <v>62.589925425712799</v>
      </c>
      <c r="S370" s="2">
        <f>(Table2[[#This Row],[Close Price]]-Table2[[#This Row],[20D EMA]])/Table2[[#This Row],[20D EMA]]</f>
        <v>2.9759579530523002E-2</v>
      </c>
      <c r="T370" s="2">
        <f>(Table2[[#This Row],[Close Price]]-Table2[[#This Row],[50D EMA]])/Table2[[#This Row],[50D EMA]]</f>
        <v>7.049102615452349E-2</v>
      </c>
      <c r="U370" s="2">
        <f>(Table2[[#This Row],[Close Price]]-Table2[[#This Row],[200D EMA]])/Table2[[#This Row],[200D EMA]]</f>
        <v>0.19212406664401926</v>
      </c>
      <c r="V370">
        <v>0.72846447836733397</v>
      </c>
      <c r="W370">
        <v>1435.55</v>
      </c>
      <c r="X370">
        <v>1456.85</v>
      </c>
      <c r="Y370">
        <v>1373.9</v>
      </c>
      <c r="Z370">
        <v>1454.45</v>
      </c>
      <c r="AA370">
        <v>1373.9</v>
      </c>
      <c r="AB370">
        <v>1454.45</v>
      </c>
      <c r="AC370" s="2">
        <f>(Table2[[#This Row],[Close Price]]/Table2[[#This Row],[Day Low]])-1</f>
        <v>9.9613388596704322E-3</v>
      </c>
      <c r="AD370" s="2">
        <f>(Table2[[#This Row],[Day High]]/Table2[[#This Row],[Close Price]])-1</f>
        <v>4.828085664034143E-3</v>
      </c>
      <c r="AE370" s="2">
        <f>(Table2[[#This Row],[Close Price]]/Table2[[#This Row],[Current Week Low]])-1</f>
        <v>5.5280588106848993E-2</v>
      </c>
      <c r="AF370" s="2">
        <f>(Table2[[#This Row],[Current Week High]]/Table2[[#This Row],[Close Price]])-1</f>
        <v>3.1727420077940494E-3</v>
      </c>
      <c r="AG370" s="2">
        <f>(Table2[[#This Row],[Close Price]]/Table2[[#This Row],[Current Month Low]])-1</f>
        <v>5.5280588106848993E-2</v>
      </c>
      <c r="AH370" s="2">
        <f>(Table2[[#This Row],[Current Month High]]/Table2[[#This Row],[Close Price]])-1</f>
        <v>3.1727420077940494E-3</v>
      </c>
      <c r="AI370">
        <v>1.81742938924718</v>
      </c>
      <c r="AJ370">
        <v>45.384808222612101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0.14000000000000001</v>
      </c>
      <c r="AM370" t="s">
        <v>10189</v>
      </c>
      <c r="AN370">
        <v>1.06</v>
      </c>
      <c r="AO370" t="s">
        <v>10189</v>
      </c>
      <c r="AP370">
        <v>0.124330559442437</v>
      </c>
      <c r="AQ370">
        <f>(Table2[[#This Row],[Sharpe Ratio]]-AVERAGE(Table2[Sharpe Ratio]))/_xlfn.STDEV.P(Table2[Sharpe Ratio])</f>
        <v>0.8182531450495758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-1.2764339614108551</v>
      </c>
      <c r="AS370">
        <f>_xlfn.RANK.AVG(Table2[[#This Row],[1Y Return vs Nifty Z-Score]],Table2[1Y Return vs Nifty Z-Score])</f>
        <v>524</v>
      </c>
      <c r="AT370">
        <f>_xlfn.RANK.AVG(Table2[[#This Row],[6M Return vs Nifty Z-Score]],Table2[6M Return vs Nifty Z-Score])</f>
        <v>439</v>
      </c>
      <c r="AU370">
        <f>_xlfn.RANK.AVG(Table2[[#This Row],[Sharpe Ratio Z-Score]],Table2[Sharpe Ratio Z-Score])</f>
        <v>156</v>
      </c>
      <c r="AV370">
        <f>(Table2[[#This Row],[Rank 1Y]]+Table2[[#This Row],[Rank 6M]]+Table2[[#This Row],[Rank Sharpe]])/3</f>
        <v>373</v>
      </c>
    </row>
    <row r="371" spans="1:48" x14ac:dyDescent="0.3">
      <c r="A371" t="s">
        <v>556</v>
      </c>
      <c r="B371" t="s">
        <v>557</v>
      </c>
      <c r="C371" t="s">
        <v>10149</v>
      </c>
      <c r="D371" t="s">
        <v>391</v>
      </c>
      <c r="E371">
        <v>34927.376525270003</v>
      </c>
      <c r="F371">
        <v>549.95000000000005</v>
      </c>
      <c r="G371">
        <v>5.4028657343195299</v>
      </c>
      <c r="H371">
        <f>(Table2[[#This Row],[1Y Return vs Nifty]]-AVERAGE(Table2[1Y Return vs Nifty]))/_xlfn.STDEV.P(Table2[1Y Return vs Nifty])</f>
        <v>-0.47533103488582212</v>
      </c>
      <c r="I371">
        <v>9.5803972854212294</v>
      </c>
      <c r="J371">
        <f>(Table2[[#This Row],[1M Return vs Nifty]]-AVERAGE(Table2[1M Return vs Nifty]))/_xlfn.STDEV.P(Table2[1M Return vs Nifty])</f>
        <v>0.93540189184414535</v>
      </c>
      <c r="K371">
        <v>-5.5766828819802798</v>
      </c>
      <c r="L371">
        <f>(Table2[[#This Row],[6M Return vs Nifty]]-AVERAGE(Table2[6M Return vs Nifty]))/_xlfn.STDEV.P(Table2[6M Return vs Nifty])</f>
        <v>-0.40169594721320845</v>
      </c>
      <c r="M371">
        <v>1.50306233741288</v>
      </c>
      <c r="N371">
        <f>(Table2[[#This Row],[1W Return vs Nifty]]-AVERAGE(Table2[1W Return vs Nifty]))/_xlfn.STDEV.P(Table2[1W Return vs Nifty])</f>
        <v>0.76110333981970668</v>
      </c>
      <c r="O371">
        <v>524.9</v>
      </c>
      <c r="P371">
        <v>507.43641592970801</v>
      </c>
      <c r="Q371">
        <v>469.4992038291</v>
      </c>
      <c r="R371">
        <v>68.874730344573294</v>
      </c>
      <c r="S371" s="2">
        <f>(Table2[[#This Row],[Close Price]]-Table2[[#This Row],[20D EMA]])/Table2[[#This Row],[20D EMA]]</f>
        <v>4.7723375881120349E-2</v>
      </c>
      <c r="T371" s="2">
        <f>(Table2[[#This Row],[Close Price]]-Table2[[#This Row],[50D EMA]])/Table2[[#This Row],[50D EMA]]</f>
        <v>8.3781105840423531E-2</v>
      </c>
      <c r="U371" s="2">
        <f>(Table2[[#This Row],[Close Price]]-Table2[[#This Row],[200D EMA]])/Table2[[#This Row],[200D EMA]]</f>
        <v>0.17135448902738615</v>
      </c>
      <c r="V371">
        <v>1.0754524955306399</v>
      </c>
      <c r="W371">
        <v>501.55</v>
      </c>
      <c r="X371">
        <v>538</v>
      </c>
      <c r="Y371">
        <v>522.5</v>
      </c>
      <c r="Z371">
        <v>555.15</v>
      </c>
      <c r="AA371">
        <v>518</v>
      </c>
      <c r="AB371">
        <v>555.15</v>
      </c>
      <c r="AC371" s="2">
        <f>(Table2[[#This Row],[Close Price]]/Table2[[#This Row],[Day Low]])-1</f>
        <v>9.6500847373143239E-2</v>
      </c>
      <c r="AD371" s="2">
        <f>(Table2[[#This Row],[Day High]]/Table2[[#This Row],[Close Price]])-1</f>
        <v>-2.1729248113464994E-2</v>
      </c>
      <c r="AE371" s="2">
        <f>(Table2[[#This Row],[Close Price]]/Table2[[#This Row],[Current Week Low]])-1</f>
        <v>5.2535885167464214E-2</v>
      </c>
      <c r="AF371" s="2">
        <f>(Table2[[#This Row],[Current Week High]]/Table2[[#This Row],[Close Price]])-1</f>
        <v>9.4554050368214071E-3</v>
      </c>
      <c r="AG371" s="2">
        <f>(Table2[[#This Row],[Close Price]]/Table2[[#This Row],[Current Month Low]])-1</f>
        <v>6.167953667953685E-2</v>
      </c>
      <c r="AH371" s="2">
        <f>(Table2[[#This Row],[Current Month High]]/Table2[[#This Row],[Close Price]])-1</f>
        <v>9.4554050368214071E-3</v>
      </c>
      <c r="AI371">
        <v>1.4455859623601901</v>
      </c>
      <c r="AJ371">
        <v>50.671232876712303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-0.04</v>
      </c>
      <c r="AM371" t="s">
        <v>10190</v>
      </c>
      <c r="AN371">
        <v>0.74</v>
      </c>
      <c r="AO371" t="s">
        <v>10189</v>
      </c>
      <c r="AP371">
        <v>0.105522573610095</v>
      </c>
      <c r="AQ371">
        <f>(Table2[[#This Row],[Sharpe Ratio]]-AVERAGE(Table2[Sharpe Ratio]))/_xlfn.STDEV.P(Table2[Sharpe Ratio])</f>
        <v>0.60277264827537536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1.4222508978401969</v>
      </c>
      <c r="AS371">
        <f>_xlfn.RANK.AVG(Table2[[#This Row],[1Y Return vs Nifty Z-Score]],Table2[1Y Return vs Nifty Z-Score])</f>
        <v>463</v>
      </c>
      <c r="AT371">
        <f>_xlfn.RANK.AVG(Table2[[#This Row],[6M Return vs Nifty Z-Score]],Table2[6M Return vs Nifty Z-Score])</f>
        <v>463</v>
      </c>
      <c r="AU371">
        <f>_xlfn.RANK.AVG(Table2[[#This Row],[Sharpe Ratio Z-Score]],Table2[Sharpe Ratio Z-Score])</f>
        <v>194</v>
      </c>
      <c r="AV371">
        <f>(Table2[[#This Row],[Rank 1Y]]+Table2[[#This Row],[Rank 6M]]+Table2[[#This Row],[Rank Sharpe]])/3</f>
        <v>373.33333333333331</v>
      </c>
    </row>
    <row r="372" spans="1:48" x14ac:dyDescent="0.3">
      <c r="A372" t="s">
        <v>613</v>
      </c>
      <c r="B372" t="s">
        <v>614</v>
      </c>
      <c r="C372" t="s">
        <v>10160</v>
      </c>
      <c r="D372" t="s">
        <v>168</v>
      </c>
      <c r="E372">
        <v>29812.281661845002</v>
      </c>
      <c r="F372">
        <v>885.45</v>
      </c>
      <c r="G372">
        <v>56.743967490351203</v>
      </c>
      <c r="H372">
        <f>(Table2[[#This Row],[1Y Return vs Nifty]]-AVERAGE(Table2[1Y Return vs Nifty]))/_xlfn.STDEV.P(Table2[1Y Return vs Nifty])</f>
        <v>0.18256505686754962</v>
      </c>
      <c r="I372">
        <v>3.0366473761539199</v>
      </c>
      <c r="J372">
        <f>(Table2[[#This Row],[1M Return vs Nifty]]-AVERAGE(Table2[1M Return vs Nifty]))/_xlfn.STDEV.P(Table2[1M Return vs Nifty])</f>
        <v>0.32162142982901243</v>
      </c>
      <c r="K372">
        <v>-6.9847819102234903</v>
      </c>
      <c r="L372">
        <f>(Table2[[#This Row],[6M Return vs Nifty]]-AVERAGE(Table2[6M Return vs Nifty]))/_xlfn.STDEV.P(Table2[6M Return vs Nifty])</f>
        <v>-0.44732056849242091</v>
      </c>
      <c r="M372">
        <v>-3.813931132565</v>
      </c>
      <c r="N372">
        <f>(Table2[[#This Row],[1W Return vs Nifty]]-AVERAGE(Table2[1W Return vs Nifty]))/_xlfn.STDEV.P(Table2[1W Return vs Nifty])</f>
        <v>-0.61523018912379257</v>
      </c>
      <c r="O372">
        <v>880.21</v>
      </c>
      <c r="P372">
        <v>854.41965792660005</v>
      </c>
      <c r="Q372">
        <v>767.26167997722996</v>
      </c>
      <c r="R372">
        <v>46.404370823615203</v>
      </c>
      <c r="S372" s="2">
        <f>(Table2[[#This Row],[Close Price]]-Table2[[#This Row],[20D EMA]])/Table2[[#This Row],[20D EMA]]</f>
        <v>5.9531248224855534E-3</v>
      </c>
      <c r="T372" s="2">
        <f>(Table2[[#This Row],[Close Price]]-Table2[[#This Row],[50D EMA]])/Table2[[#This Row],[50D EMA]]</f>
        <v>3.6317448674695274E-2</v>
      </c>
      <c r="U372" s="2">
        <f>(Table2[[#This Row],[Close Price]]-Table2[[#This Row],[200D EMA]])/Table2[[#This Row],[200D EMA]]</f>
        <v>0.1540391278582785</v>
      </c>
      <c r="V372">
        <v>1.0145573904290499</v>
      </c>
      <c r="W372">
        <v>883</v>
      </c>
      <c r="X372">
        <v>890</v>
      </c>
      <c r="Y372">
        <v>880.8</v>
      </c>
      <c r="Z372">
        <v>913.4</v>
      </c>
      <c r="AA372">
        <v>858.05</v>
      </c>
      <c r="AB372">
        <v>928.15</v>
      </c>
      <c r="AC372" s="2">
        <f>(Table2[[#This Row],[Close Price]]/Table2[[#This Row],[Day Low]])-1</f>
        <v>2.7746319365797856E-3</v>
      </c>
      <c r="AD372" s="2">
        <f>(Table2[[#This Row],[Day High]]/Table2[[#This Row],[Close Price]])-1</f>
        <v>5.1386300751030678E-3</v>
      </c>
      <c r="AE372" s="2">
        <f>(Table2[[#This Row],[Close Price]]/Table2[[#This Row],[Current Week Low]])-1</f>
        <v>5.2792915531336693E-3</v>
      </c>
      <c r="AF372" s="2">
        <f>(Table2[[#This Row],[Current Week High]]/Table2[[#This Row],[Close Price]])-1</f>
        <v>3.156587046134729E-2</v>
      </c>
      <c r="AG372" s="2">
        <f>(Table2[[#This Row],[Close Price]]/Table2[[#This Row],[Current Month Low]])-1</f>
        <v>3.1932871044811018E-2</v>
      </c>
      <c r="AH372" s="2">
        <f>(Table2[[#This Row],[Current Month High]]/Table2[[#This Row],[Close Price]])-1</f>
        <v>4.822406685865932E-2</v>
      </c>
      <c r="AI372">
        <v>11.807555480264201</v>
      </c>
      <c r="AJ372">
        <v>88.996798292422596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-0.09</v>
      </c>
      <c r="AM372" t="s">
        <v>10190</v>
      </c>
      <c r="AN372">
        <v>-0.08</v>
      </c>
      <c r="AO372" t="s">
        <v>10190</v>
      </c>
      <c r="AP372">
        <v>2.7487380633812002E-2</v>
      </c>
      <c r="AQ372">
        <f>(Table2[[#This Row],[Sharpe Ratio]]-AVERAGE(Table2[Sharpe Ratio]))/_xlfn.STDEV.P(Table2[Sharpe Ratio])</f>
        <v>-0.29126578296828659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-0.849630053887938</v>
      </c>
      <c r="AS372">
        <f>_xlfn.RANK.AVG(Table2[[#This Row],[1Y Return vs Nifty Z-Score]],Table2[1Y Return vs Nifty Z-Score])</f>
        <v>228</v>
      </c>
      <c r="AT372">
        <f>_xlfn.RANK.AVG(Table2[[#This Row],[6M Return vs Nifty Z-Score]],Table2[6M Return vs Nifty Z-Score])</f>
        <v>477</v>
      </c>
      <c r="AU372">
        <f>_xlfn.RANK.AVG(Table2[[#This Row],[Sharpe Ratio Z-Score]],Table2[Sharpe Ratio Z-Score])</f>
        <v>415</v>
      </c>
      <c r="AV372">
        <f>(Table2[[#This Row],[Rank 1Y]]+Table2[[#This Row],[Rank 6M]]+Table2[[#This Row],[Rank Sharpe]])/3</f>
        <v>373.33333333333331</v>
      </c>
    </row>
    <row r="373" spans="1:48" x14ac:dyDescent="0.3">
      <c r="A373" t="s">
        <v>755</v>
      </c>
      <c r="B373" t="s">
        <v>756</v>
      </c>
      <c r="C373" t="s">
        <v>10144</v>
      </c>
      <c r="D373" t="s">
        <v>21</v>
      </c>
      <c r="E373">
        <v>20687.811879345001</v>
      </c>
      <c r="F373">
        <v>749.45</v>
      </c>
      <c r="G373">
        <v>65.461327530802393</v>
      </c>
      <c r="H373">
        <f>(Table2[[#This Row],[1Y Return vs Nifty]]-AVERAGE(Table2[1Y Return vs Nifty]))/_xlfn.STDEV.P(Table2[1Y Return vs Nifty])</f>
        <v>0.29427121245946924</v>
      </c>
      <c r="I373">
        <v>1.99791920725784</v>
      </c>
      <c r="J373">
        <f>(Table2[[#This Row],[1M Return vs Nifty]]-AVERAGE(Table2[1M Return vs Nifty]))/_xlfn.STDEV.P(Table2[1M Return vs Nifty])</f>
        <v>0.22419242287532914</v>
      </c>
      <c r="K373">
        <v>-19.206774523455699</v>
      </c>
      <c r="L373">
        <f>(Table2[[#This Row],[6M Return vs Nifty]]-AVERAGE(Table2[6M Return vs Nifty]))/_xlfn.STDEV.P(Table2[6M Return vs Nifty])</f>
        <v>-0.84333233547145314</v>
      </c>
      <c r="M373">
        <v>2.0633710986884402</v>
      </c>
      <c r="N373">
        <f>(Table2[[#This Row],[1W Return vs Nifty]]-AVERAGE(Table2[1W Return vs Nifty]))/_xlfn.STDEV.P(Table2[1W Return vs Nifty])</f>
        <v>0.90614239978070388</v>
      </c>
      <c r="O373">
        <v>706.51</v>
      </c>
      <c r="P373">
        <v>688.20689863141695</v>
      </c>
      <c r="Q373">
        <v>649.93875578957</v>
      </c>
      <c r="R373">
        <v>74.139293116422195</v>
      </c>
      <c r="S373" s="2">
        <f>(Table2[[#This Row],[Close Price]]-Table2[[#This Row],[20D EMA]])/Table2[[#This Row],[20D EMA]]</f>
        <v>6.0777625228234641E-2</v>
      </c>
      <c r="T373" s="2">
        <f>(Table2[[#This Row],[Close Price]]-Table2[[#This Row],[50D EMA]])/Table2[[#This Row],[50D EMA]]</f>
        <v>8.8989374402338089E-2</v>
      </c>
      <c r="U373" s="2">
        <f>(Table2[[#This Row],[Close Price]]-Table2[[#This Row],[200D EMA]])/Table2[[#This Row],[200D EMA]]</f>
        <v>0.15310864804413771</v>
      </c>
      <c r="V373">
        <v>1.1893597159407701</v>
      </c>
      <c r="W373">
        <v>739.3</v>
      </c>
      <c r="X373">
        <v>760.45</v>
      </c>
      <c r="Y373">
        <v>723.5</v>
      </c>
      <c r="Z373">
        <v>753.65</v>
      </c>
      <c r="AA373">
        <v>683.05</v>
      </c>
      <c r="AB373">
        <v>753.65</v>
      </c>
      <c r="AC373" s="2">
        <f>(Table2[[#This Row],[Close Price]]/Table2[[#This Row],[Day Low]])-1</f>
        <v>1.372920330041949E-2</v>
      </c>
      <c r="AD373" s="2">
        <f>(Table2[[#This Row],[Day High]]/Table2[[#This Row],[Close Price]])-1</f>
        <v>1.4677430115418E-2</v>
      </c>
      <c r="AE373" s="2">
        <f>(Table2[[#This Row],[Close Price]]/Table2[[#This Row],[Current Week Low]])-1</f>
        <v>3.5867311679336655E-2</v>
      </c>
      <c r="AF373" s="2">
        <f>(Table2[[#This Row],[Current Week High]]/Table2[[#This Row],[Close Price]])-1</f>
        <v>5.6041096804322343E-3</v>
      </c>
      <c r="AG373" s="2">
        <f>(Table2[[#This Row],[Close Price]]/Table2[[#This Row],[Current Month Low]])-1</f>
        <v>9.7211038723373333E-2</v>
      </c>
      <c r="AH373" s="2">
        <f>(Table2[[#This Row],[Current Month High]]/Table2[[#This Row],[Close Price]])-1</f>
        <v>5.6041096804322343E-3</v>
      </c>
      <c r="AI373">
        <v>14.9976649542998</v>
      </c>
      <c r="AJ373">
        <v>99.800053319114895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-7.0000000000000007E-2</v>
      </c>
      <c r="AM373" t="s">
        <v>10190</v>
      </c>
      <c r="AN373">
        <v>4.4400000000000004</v>
      </c>
      <c r="AO373" t="s">
        <v>10189</v>
      </c>
      <c r="AP373">
        <v>5.4643044094944998E-2</v>
      </c>
      <c r="AQ373">
        <f>(Table2[[#This Row],[Sharpe Ratio]]-AVERAGE(Table2[Sharpe Ratio]))/_xlfn.STDEV.P(Table2[Sharpe Ratio])</f>
        <v>1.9852903795914503E-2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0.6011266034399636</v>
      </c>
      <c r="AS373">
        <f>_xlfn.RANK.AVG(Table2[[#This Row],[1Y Return vs Nifty Z-Score]],Table2[1Y Return vs Nifty Z-Score])</f>
        <v>201</v>
      </c>
      <c r="AT373">
        <f>_xlfn.RANK.AVG(Table2[[#This Row],[6M Return vs Nifty Z-Score]],Table2[6M Return vs Nifty Z-Score])</f>
        <v>589</v>
      </c>
      <c r="AU373">
        <f>_xlfn.RANK.AVG(Table2[[#This Row],[Sharpe Ratio Z-Score]],Table2[Sharpe Ratio Z-Score])</f>
        <v>333</v>
      </c>
      <c r="AV373">
        <f>(Table2[[#This Row],[Rank 1Y]]+Table2[[#This Row],[Rank 6M]]+Table2[[#This Row],[Rank Sharpe]])/3</f>
        <v>374.33333333333331</v>
      </c>
    </row>
    <row r="374" spans="1:48" x14ac:dyDescent="0.3">
      <c r="A374" t="s">
        <v>319</v>
      </c>
      <c r="B374" t="s">
        <v>320</v>
      </c>
      <c r="C374" t="s">
        <v>10149</v>
      </c>
      <c r="D374" t="s">
        <v>321</v>
      </c>
      <c r="E374">
        <v>79168.986364319993</v>
      </c>
      <c r="F374">
        <v>4093.2</v>
      </c>
      <c r="G374">
        <v>0.32524586573379399</v>
      </c>
      <c r="H374">
        <f>(Table2[[#This Row],[1Y Return vs Nifty]]-AVERAGE(Table2[1Y Return vs Nifty]))/_xlfn.STDEV.P(Table2[1Y Return vs Nifty])</f>
        <v>-0.54039676492850408</v>
      </c>
      <c r="I374">
        <v>-10.4952111282205</v>
      </c>
      <c r="J374">
        <f>(Table2[[#This Row],[1M Return vs Nifty]]-AVERAGE(Table2[1M Return vs Nifty]))/_xlfn.STDEV.P(Table2[1M Return vs Nifty])</f>
        <v>-0.94761875812130858</v>
      </c>
      <c r="K374">
        <v>-9.2263737635759799</v>
      </c>
      <c r="L374">
        <f>(Table2[[#This Row],[6M Return vs Nifty]]-AVERAGE(Table2[6M Return vs Nifty]))/_xlfn.STDEV.P(Table2[6M Return vs Nifty])</f>
        <v>-0.51995166710156693</v>
      </c>
      <c r="M374">
        <v>-9.7661617118037505</v>
      </c>
      <c r="N374">
        <f>(Table2[[#This Row],[1W Return vs Nifty]]-AVERAGE(Table2[1W Return vs Nifty]))/_xlfn.STDEV.P(Table2[1W Return vs Nifty])</f>
        <v>-2.1559984004195569</v>
      </c>
      <c r="O374">
        <v>4186.5200000000004</v>
      </c>
      <c r="P374">
        <v>4057.0024382572001</v>
      </c>
      <c r="Q374">
        <v>3663.6061897090799</v>
      </c>
      <c r="R374">
        <v>40.488803144070403</v>
      </c>
      <c r="S374" s="2">
        <f>(Table2[[#This Row],[Close Price]]-Table2[[#This Row],[20D EMA]])/Table2[[#This Row],[20D EMA]]</f>
        <v>-2.2290589797731915E-2</v>
      </c>
      <c r="T374" s="2">
        <f>(Table2[[#This Row],[Close Price]]-Table2[[#This Row],[50D EMA]])/Table2[[#This Row],[50D EMA]]</f>
        <v>8.9222430337876305E-3</v>
      </c>
      <c r="U374" s="2">
        <f>(Table2[[#This Row],[Close Price]]-Table2[[#This Row],[200D EMA]])/Table2[[#This Row],[200D EMA]]</f>
        <v>0.11725982216582977</v>
      </c>
      <c r="V374">
        <v>1.4207849855261501</v>
      </c>
      <c r="W374">
        <v>4031</v>
      </c>
      <c r="X374">
        <v>4095.8</v>
      </c>
      <c r="Y374">
        <v>3982</v>
      </c>
      <c r="Z374">
        <v>4160.75</v>
      </c>
      <c r="AA374">
        <v>3982</v>
      </c>
      <c r="AB374">
        <v>4681.7</v>
      </c>
      <c r="AC374" s="2">
        <f>(Table2[[#This Row],[Close Price]]/Table2[[#This Row],[Day Low]])-1</f>
        <v>1.5430414289258287E-2</v>
      </c>
      <c r="AD374" s="2">
        <f>(Table2[[#This Row],[Day High]]/Table2[[#This Row],[Close Price]])-1</f>
        <v>6.3519984364313054E-4</v>
      </c>
      <c r="AE374" s="2">
        <f>(Table2[[#This Row],[Close Price]]/Table2[[#This Row],[Current Week Low]])-1</f>
        <v>2.7925665494726193E-2</v>
      </c>
      <c r="AF374" s="2">
        <f>(Table2[[#This Row],[Current Week High]]/Table2[[#This Row],[Close Price]])-1</f>
        <v>1.6502980553112501E-2</v>
      </c>
      <c r="AG374" s="2">
        <f>(Table2[[#This Row],[Close Price]]/Table2[[#This Row],[Current Month Low]])-1</f>
        <v>2.7925665494726193E-2</v>
      </c>
      <c r="AH374" s="2">
        <f>(Table2[[#This Row],[Current Month High]]/Table2[[#This Row],[Close Price]])-1</f>
        <v>0.14377504153229737</v>
      </c>
      <c r="AI374">
        <v>14.377504153229699</v>
      </c>
      <c r="AJ374">
        <v>48.411892675852002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-0.05</v>
      </c>
      <c r="AM374" t="s">
        <v>10190</v>
      </c>
      <c r="AN374">
        <v>-3.35</v>
      </c>
      <c r="AO374" t="s">
        <v>10190</v>
      </c>
      <c r="AP374">
        <v>0.141020841410019</v>
      </c>
      <c r="AQ374">
        <f>(Table2[[#This Row],[Sharpe Ratio]]-AVERAGE(Table2[Sharpe Ratio]))/_xlfn.STDEV.P(Table2[Sharpe Ratio])</f>
        <v>1.0094714010465402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-3.1544941895243963</v>
      </c>
      <c r="AS374">
        <f>_xlfn.RANK.AVG(Table2[[#This Row],[1Y Return vs Nifty Z-Score]],Table2[1Y Return vs Nifty Z-Score])</f>
        <v>503</v>
      </c>
      <c r="AT374">
        <f>_xlfn.RANK.AVG(Table2[[#This Row],[6M Return vs Nifty Z-Score]],Table2[6M Return vs Nifty Z-Score])</f>
        <v>504</v>
      </c>
      <c r="AU374">
        <f>_xlfn.RANK.AVG(Table2[[#This Row],[Sharpe Ratio Z-Score]],Table2[Sharpe Ratio Z-Score])</f>
        <v>117</v>
      </c>
      <c r="AV374">
        <f>(Table2[[#This Row],[Rank 1Y]]+Table2[[#This Row],[Rank 6M]]+Table2[[#This Row],[Rank Sharpe]])/3</f>
        <v>374.66666666666669</v>
      </c>
    </row>
    <row r="375" spans="1:48" x14ac:dyDescent="0.3">
      <c r="A375" t="s">
        <v>541</v>
      </c>
      <c r="B375" t="s">
        <v>542</v>
      </c>
      <c r="C375" t="s">
        <v>10157</v>
      </c>
      <c r="D375" t="s">
        <v>543</v>
      </c>
      <c r="E375">
        <v>36297.592458899999</v>
      </c>
      <c r="F375">
        <v>1334.75</v>
      </c>
      <c r="G375">
        <v>-1.0451978067066401</v>
      </c>
      <c r="H375">
        <f>(Table2[[#This Row],[1Y Return vs Nifty]]-AVERAGE(Table2[1Y Return vs Nifty]))/_xlfn.STDEV.P(Table2[1Y Return vs Nifty])</f>
        <v>-0.55795792947754452</v>
      </c>
      <c r="I375">
        <v>10.267333545329601</v>
      </c>
      <c r="J375">
        <f>(Table2[[#This Row],[1M Return vs Nifty]]-AVERAGE(Table2[1M Return vs Nifty]))/_xlfn.STDEV.P(Table2[1M Return vs Nifty])</f>
        <v>0.99983406923900486</v>
      </c>
      <c r="K375">
        <v>-5.5231224328234401</v>
      </c>
      <c r="L375">
        <f>(Table2[[#This Row],[6M Return vs Nifty]]-AVERAGE(Table2[6M Return vs Nifty]))/_xlfn.STDEV.P(Table2[6M Return vs Nifty])</f>
        <v>-0.39996050449269599</v>
      </c>
      <c r="M375">
        <v>0.54658718720119603</v>
      </c>
      <c r="N375">
        <f>(Table2[[#This Row],[1W Return vs Nifty]]-AVERAGE(Table2[1W Return vs Nifty]))/_xlfn.STDEV.P(Table2[1W Return vs Nifty])</f>
        <v>0.51351439199218807</v>
      </c>
      <c r="O375">
        <v>1272.82</v>
      </c>
      <c r="P375">
        <v>1212.4833373592201</v>
      </c>
      <c r="Q375">
        <v>1143.8191666510099</v>
      </c>
      <c r="R375">
        <v>71.103867034425406</v>
      </c>
      <c r="S375" s="2">
        <f>(Table2[[#This Row],[Close Price]]-Table2[[#This Row],[20D EMA]])/Table2[[#This Row],[20D EMA]]</f>
        <v>4.8655740796027767E-2</v>
      </c>
      <c r="T375" s="2">
        <f>(Table2[[#This Row],[Close Price]]-Table2[[#This Row],[50D EMA]])/Table2[[#This Row],[50D EMA]]</f>
        <v>0.10083987043242661</v>
      </c>
      <c r="U375" s="2">
        <f>(Table2[[#This Row],[Close Price]]-Table2[[#This Row],[200D EMA]])/Table2[[#This Row],[200D EMA]]</f>
        <v>0.16692396745546481</v>
      </c>
      <c r="V375">
        <v>2.4313514243585099</v>
      </c>
      <c r="W375">
        <v>1328</v>
      </c>
      <c r="X375">
        <v>1345.65</v>
      </c>
      <c r="Y375">
        <v>1318.3</v>
      </c>
      <c r="Z375">
        <v>1358</v>
      </c>
      <c r="AA375">
        <v>1210.6500000000001</v>
      </c>
      <c r="AB375">
        <v>1398</v>
      </c>
      <c r="AC375" s="2">
        <f>(Table2[[#This Row],[Close Price]]/Table2[[#This Row],[Day Low]])-1</f>
        <v>5.0828313253012958E-3</v>
      </c>
      <c r="AD375" s="2">
        <f>(Table2[[#This Row],[Day High]]/Table2[[#This Row],[Close Price]])-1</f>
        <v>8.1663232815134545E-3</v>
      </c>
      <c r="AE375" s="2">
        <f>(Table2[[#This Row],[Close Price]]/Table2[[#This Row],[Current Week Low]])-1</f>
        <v>1.2478191610407308E-2</v>
      </c>
      <c r="AF375" s="2">
        <f>(Table2[[#This Row],[Current Week High]]/Table2[[#This Row],[Close Price]])-1</f>
        <v>1.7418992320659354E-2</v>
      </c>
      <c r="AG375" s="2">
        <f>(Table2[[#This Row],[Close Price]]/Table2[[#This Row],[Current Month Low]])-1</f>
        <v>0.10250691777144505</v>
      </c>
      <c r="AH375" s="2">
        <f>(Table2[[#This Row],[Current Month High]]/Table2[[#This Row],[Close Price]])-1</f>
        <v>4.7387151151901064E-2</v>
      </c>
      <c r="AI375">
        <v>7.9752762689642296</v>
      </c>
      <c r="AJ375">
        <v>35.845504045595597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0.12</v>
      </c>
      <c r="AM375" t="s">
        <v>10189</v>
      </c>
      <c r="AN375">
        <v>7.86</v>
      </c>
      <c r="AO375" t="s">
        <v>10189</v>
      </c>
      <c r="AP375">
        <v>0.12756148184539901</v>
      </c>
      <c r="AQ375">
        <f>(Table2[[#This Row],[Sharpe Ratio]]-AVERAGE(Table2[Sharpe Ratio]))/_xlfn.STDEV.P(Table2[Sharpe Ratio])</f>
        <v>0.85526937691168026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1.4106994041726328</v>
      </c>
      <c r="AS375">
        <f>_xlfn.RANK.AVG(Table2[[#This Row],[1Y Return vs Nifty Z-Score]],Table2[1Y Return vs Nifty Z-Score])</f>
        <v>514</v>
      </c>
      <c r="AT375">
        <f>_xlfn.RANK.AVG(Table2[[#This Row],[6M Return vs Nifty Z-Score]],Table2[6M Return vs Nifty Z-Score])</f>
        <v>460</v>
      </c>
      <c r="AU375">
        <f>_xlfn.RANK.AVG(Table2[[#This Row],[Sharpe Ratio Z-Score]],Table2[Sharpe Ratio Z-Score])</f>
        <v>150</v>
      </c>
      <c r="AV375">
        <f>(Table2[[#This Row],[Rank 1Y]]+Table2[[#This Row],[Rank 6M]]+Table2[[#This Row],[Rank Sharpe]])/3</f>
        <v>374.66666666666669</v>
      </c>
    </row>
    <row r="376" spans="1:48" x14ac:dyDescent="0.3">
      <c r="A376" t="s">
        <v>486</v>
      </c>
      <c r="B376" t="s">
        <v>487</v>
      </c>
      <c r="C376" t="s">
        <v>10150</v>
      </c>
      <c r="D376" t="s">
        <v>62</v>
      </c>
      <c r="E376">
        <v>43429.777906409901</v>
      </c>
      <c r="F376">
        <v>2563.65</v>
      </c>
      <c r="G376">
        <v>55.796665304434804</v>
      </c>
      <c r="H376">
        <f>(Table2[[#This Row],[1Y Return vs Nifty]]-AVERAGE(Table2[1Y Return vs Nifty]))/_xlfn.STDEV.P(Table2[1Y Return vs Nifty])</f>
        <v>0.1704261197487994</v>
      </c>
      <c r="I376">
        <v>-8.1296369980619794</v>
      </c>
      <c r="J376">
        <f>(Table2[[#This Row],[1M Return vs Nifty]]-AVERAGE(Table2[1M Return vs Nifty]))/_xlfn.STDEV.P(Table2[1M Return vs Nifty])</f>
        <v>-0.72573632027271517</v>
      </c>
      <c r="K376">
        <v>-5.5230655560438802</v>
      </c>
      <c r="L376">
        <f>(Table2[[#This Row],[6M Return vs Nifty]]-AVERAGE(Table2[6M Return vs Nifty]))/_xlfn.STDEV.P(Table2[6M Return vs Nifty])</f>
        <v>-0.3999586615956589</v>
      </c>
      <c r="M376">
        <v>0.93487858005059399</v>
      </c>
      <c r="N376">
        <f>(Table2[[#This Row],[1W Return vs Nifty]]-AVERAGE(Table2[1W Return vs Nifty]))/_xlfn.STDEV.P(Table2[1W Return vs Nifty])</f>
        <v>0.6140257930304559</v>
      </c>
      <c r="O376">
        <v>2566.17</v>
      </c>
      <c r="P376">
        <v>2465.54638225998</v>
      </c>
      <c r="Q376">
        <v>2092.8844176559701</v>
      </c>
      <c r="R376">
        <v>48.297795571346001</v>
      </c>
      <c r="S376" s="2">
        <f>(Table2[[#This Row],[Close Price]]-Table2[[#This Row],[20D EMA]])/Table2[[#This Row],[20D EMA]]</f>
        <v>-9.8200820678286376E-4</v>
      </c>
      <c r="T376" s="2">
        <f>(Table2[[#This Row],[Close Price]]-Table2[[#This Row],[50D EMA]])/Table2[[#This Row],[50D EMA]]</f>
        <v>3.9789808233133279E-2</v>
      </c>
      <c r="U376" s="2">
        <f>(Table2[[#This Row],[Close Price]]-Table2[[#This Row],[200D EMA]])/Table2[[#This Row],[200D EMA]]</f>
        <v>0.22493625466010556</v>
      </c>
      <c r="V376">
        <v>0.62399180269380095</v>
      </c>
      <c r="W376">
        <v>2541</v>
      </c>
      <c r="X376">
        <v>2575.35</v>
      </c>
      <c r="Y376">
        <v>2525</v>
      </c>
      <c r="Z376">
        <v>2690</v>
      </c>
      <c r="AA376">
        <v>2501</v>
      </c>
      <c r="AB376">
        <v>2698.95</v>
      </c>
      <c r="AC376" s="2">
        <f>(Table2[[#This Row],[Close Price]]/Table2[[#This Row],[Day Low]])-1</f>
        <v>8.9138134592681162E-3</v>
      </c>
      <c r="AD376" s="2">
        <f>(Table2[[#This Row],[Day High]]/Table2[[#This Row],[Close Price]])-1</f>
        <v>4.5638055116727916E-3</v>
      </c>
      <c r="AE376" s="2">
        <f>(Table2[[#This Row],[Close Price]]/Table2[[#This Row],[Current Week Low]])-1</f>
        <v>1.5306930693069321E-2</v>
      </c>
      <c r="AF376" s="2">
        <f>(Table2[[#This Row],[Current Week High]]/Table2[[#This Row],[Close Price]])-1</f>
        <v>4.9285198837594857E-2</v>
      </c>
      <c r="AG376" s="2">
        <f>(Table2[[#This Row],[Close Price]]/Table2[[#This Row],[Current Month Low]])-1</f>
        <v>2.5049980007996853E-2</v>
      </c>
      <c r="AH376" s="2">
        <f>(Table2[[#This Row],[Current Month High]]/Table2[[#This Row],[Close Price]])-1</f>
        <v>5.2776315019600784E-2</v>
      </c>
      <c r="AI376">
        <v>7.6590018138201303</v>
      </c>
      <c r="AJ376">
        <v>86.142675621709898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0.12</v>
      </c>
      <c r="AM376" t="s">
        <v>10189</v>
      </c>
      <c r="AN376">
        <v>-1.59</v>
      </c>
      <c r="AO376" t="s">
        <v>10190</v>
      </c>
      <c r="AP376">
        <v>2.0544219299470999E-2</v>
      </c>
      <c r="AQ376">
        <f>(Table2[[#This Row],[Sharpe Ratio]]-AVERAGE(Table2[Sharpe Ratio]))/_xlfn.STDEV.P(Table2[Sharpe Ratio])</f>
        <v>-0.37081262370093521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-0.71205569279005398</v>
      </c>
      <c r="AS376">
        <f>_xlfn.RANK.AVG(Table2[[#This Row],[1Y Return vs Nifty Z-Score]],Table2[1Y Return vs Nifty Z-Score])</f>
        <v>234</v>
      </c>
      <c r="AT376">
        <f>_xlfn.RANK.AVG(Table2[[#This Row],[6M Return vs Nifty Z-Score]],Table2[6M Return vs Nifty Z-Score])</f>
        <v>459</v>
      </c>
      <c r="AU376">
        <f>_xlfn.RANK.AVG(Table2[[#This Row],[Sharpe Ratio Z-Score]],Table2[Sharpe Ratio Z-Score])</f>
        <v>433</v>
      </c>
      <c r="AV376">
        <f>(Table2[[#This Row],[Rank 1Y]]+Table2[[#This Row],[Rank 6M]]+Table2[[#This Row],[Rank Sharpe]])/3</f>
        <v>375.33333333333331</v>
      </c>
    </row>
    <row r="377" spans="1:48" x14ac:dyDescent="0.3">
      <c r="A377" t="s">
        <v>1317</v>
      </c>
      <c r="B377" t="s">
        <v>1318</v>
      </c>
      <c r="C377" t="s">
        <v>10153</v>
      </c>
      <c r="D377" t="s">
        <v>77</v>
      </c>
      <c r="E377">
        <v>8351.1757760539895</v>
      </c>
      <c r="F377">
        <v>206.62</v>
      </c>
      <c r="G377">
        <v>19.4177983663159</v>
      </c>
      <c r="H377">
        <f>(Table2[[#This Row],[1Y Return vs Nifty]]-AVERAGE(Table2[1Y Return vs Nifty]))/_xlfn.STDEV.P(Table2[1Y Return vs Nifty])</f>
        <v>-0.29574062701745224</v>
      </c>
      <c r="I377">
        <v>-14.013365942796099</v>
      </c>
      <c r="J377">
        <f>(Table2[[#This Row],[1M Return vs Nifty]]-AVERAGE(Table2[1M Return vs Nifty]))/_xlfn.STDEV.P(Table2[1M Return vs Nifty])</f>
        <v>-1.2776091638476723</v>
      </c>
      <c r="K377">
        <v>2.0424937319462599</v>
      </c>
      <c r="L377">
        <f>(Table2[[#This Row],[6M Return vs Nifty]]-AVERAGE(Table2[6M Return vs Nifty]))/_xlfn.STDEV.P(Table2[6M Return vs Nifty])</f>
        <v>-0.15482265172948434</v>
      </c>
      <c r="M377">
        <v>-4.71928280765216</v>
      </c>
      <c r="N377">
        <f>(Table2[[#This Row],[1W Return vs Nifty]]-AVERAGE(Table2[1W Return vs Nifty]))/_xlfn.STDEV.P(Table2[1W Return vs Nifty])</f>
        <v>-0.84958553918082458</v>
      </c>
      <c r="O377">
        <v>210.29</v>
      </c>
      <c r="P377">
        <v>213.86114312369901</v>
      </c>
      <c r="Q377">
        <v>196.49645996868301</v>
      </c>
      <c r="R377">
        <v>37.814826333897102</v>
      </c>
      <c r="S377" s="2">
        <f>(Table2[[#This Row],[Close Price]]-Table2[[#This Row],[20D EMA]])/Table2[[#This Row],[20D EMA]]</f>
        <v>-1.7452089970992381E-2</v>
      </c>
      <c r="T377" s="2">
        <f>(Table2[[#This Row],[Close Price]]-Table2[[#This Row],[50D EMA]])/Table2[[#This Row],[50D EMA]]</f>
        <v>-3.3859087340193765E-2</v>
      </c>
      <c r="U377" s="2">
        <f>(Table2[[#This Row],[Close Price]]-Table2[[#This Row],[200D EMA]])/Table2[[#This Row],[200D EMA]]</f>
        <v>5.1520215849845077E-2</v>
      </c>
      <c r="V377">
        <v>0.45937014128821901</v>
      </c>
      <c r="W377">
        <v>204.4</v>
      </c>
      <c r="X377">
        <v>208.2</v>
      </c>
      <c r="Y377">
        <v>203.5</v>
      </c>
      <c r="Z377">
        <v>207.4</v>
      </c>
      <c r="AA377">
        <v>203.5</v>
      </c>
      <c r="AB377">
        <v>214</v>
      </c>
      <c r="AC377" s="2">
        <f>(Table2[[#This Row],[Close Price]]/Table2[[#This Row],[Day Low]])-1</f>
        <v>1.0861056751467757E-2</v>
      </c>
      <c r="AD377" s="2">
        <f>(Table2[[#This Row],[Day High]]/Table2[[#This Row],[Close Price]])-1</f>
        <v>7.6468880069693324E-3</v>
      </c>
      <c r="AE377" s="2">
        <f>(Table2[[#This Row],[Close Price]]/Table2[[#This Row],[Current Week Low]])-1</f>
        <v>1.5331695331695316E-2</v>
      </c>
      <c r="AF377" s="2">
        <f>(Table2[[#This Row],[Current Week High]]/Table2[[#This Row],[Close Price]])-1</f>
        <v>3.7750459781240586E-3</v>
      </c>
      <c r="AG377" s="2">
        <f>(Table2[[#This Row],[Close Price]]/Table2[[#This Row],[Current Month Low]])-1</f>
        <v>1.5331695331695316E-2</v>
      </c>
      <c r="AH377" s="2">
        <f>(Table2[[#This Row],[Current Month High]]/Table2[[#This Row],[Close Price]])-1</f>
        <v>3.5717742716097067E-2</v>
      </c>
      <c r="AI377">
        <v>23.8989449230471</v>
      </c>
      <c r="AJ377">
        <v>47.480371163454599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-0.17</v>
      </c>
      <c r="AM377" t="s">
        <v>10190</v>
      </c>
      <c r="AN377">
        <v>-2.36</v>
      </c>
      <c r="AO377" t="s">
        <v>10190</v>
      </c>
      <c r="AP377">
        <v>4.5723282458142001E-2</v>
      </c>
      <c r="AQ377">
        <f>(Table2[[#This Row],[Sharpe Ratio]]-AVERAGE(Table2[Sharpe Ratio]))/_xlfn.STDEV.P(Table2[Sharpe Ratio])</f>
        <v>-8.2339573683553643E-2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391</v>
      </c>
      <c r="AT377">
        <f>_xlfn.RANK.AVG(Table2[[#This Row],[6M Return vs Nifty Z-Score]],Table2[6M Return vs Nifty Z-Score])</f>
        <v>376</v>
      </c>
      <c r="AU377">
        <f>_xlfn.RANK.AVG(Table2[[#This Row],[Sharpe Ratio Z-Score]],Table2[Sharpe Ratio Z-Score])</f>
        <v>360</v>
      </c>
      <c r="AV377">
        <f>(Table2[[#This Row],[Rank 1Y]]+Table2[[#This Row],[Rank 6M]]+Table2[[#This Row],[Rank Sharpe]])/3</f>
        <v>375.66666666666669</v>
      </c>
    </row>
    <row r="378" spans="1:48" x14ac:dyDescent="0.3">
      <c r="A378" t="s">
        <v>405</v>
      </c>
      <c r="B378" t="s">
        <v>406</v>
      </c>
      <c r="C378" t="s">
        <v>10145</v>
      </c>
      <c r="D378" t="s">
        <v>407</v>
      </c>
      <c r="E378">
        <v>57958.887932432997</v>
      </c>
      <c r="F378">
        <v>222.73</v>
      </c>
      <c r="G378">
        <v>-3.9347824302960199</v>
      </c>
      <c r="H378">
        <f>(Table2[[#This Row],[1Y Return vs Nifty]]-AVERAGE(Table2[1Y Return vs Nifty]))/_xlfn.STDEV.P(Table2[1Y Return vs Nifty])</f>
        <v>-0.59498569798324763</v>
      </c>
      <c r="I378">
        <v>-10.158211936395499</v>
      </c>
      <c r="J378">
        <f>(Table2[[#This Row],[1M Return vs Nifty]]-AVERAGE(Table2[1M Return vs Nifty]))/_xlfn.STDEV.P(Table2[1M Return vs Nifty])</f>
        <v>-0.91600943280706604</v>
      </c>
      <c r="K378">
        <v>11.645914104466099</v>
      </c>
      <c r="L378">
        <f>(Table2[[#This Row],[6M Return vs Nifty]]-AVERAGE(Table2[6M Return vs Nifty]))/_xlfn.STDEV.P(Table2[6M Return vs Nifty])</f>
        <v>0.15634325968226082</v>
      </c>
      <c r="M378">
        <v>-4.1258883723447397</v>
      </c>
      <c r="N378">
        <f>(Table2[[#This Row],[1W Return vs Nifty]]-AVERAGE(Table2[1W Return vs Nifty]))/_xlfn.STDEV.P(Table2[1W Return vs Nifty])</f>
        <v>-0.69598206725376677</v>
      </c>
      <c r="O378">
        <v>230.52</v>
      </c>
      <c r="P378">
        <v>226.778971696719</v>
      </c>
      <c r="Q378">
        <v>200.437135892762</v>
      </c>
      <c r="R378">
        <v>24.060860011336501</v>
      </c>
      <c r="S378" s="2">
        <f>(Table2[[#This Row],[Close Price]]-Table2[[#This Row],[20D EMA]])/Table2[[#This Row],[20D EMA]]</f>
        <v>-3.3793163283012406E-2</v>
      </c>
      <c r="T378" s="2">
        <f>(Table2[[#This Row],[Close Price]]-Table2[[#This Row],[50D EMA]])/Table2[[#This Row],[50D EMA]]</f>
        <v>-1.7854264292784017E-2</v>
      </c>
      <c r="U378" s="2">
        <f>(Table2[[#This Row],[Close Price]]-Table2[[#This Row],[200D EMA]])/Table2[[#This Row],[200D EMA]]</f>
        <v>0.11122122658530269</v>
      </c>
      <c r="V378">
        <v>0.41563687415489398</v>
      </c>
      <c r="W378">
        <v>218.53</v>
      </c>
      <c r="X378">
        <v>223.34</v>
      </c>
      <c r="Y378">
        <v>221.6</v>
      </c>
      <c r="Z378">
        <v>228.18</v>
      </c>
      <c r="AA378">
        <v>221.6</v>
      </c>
      <c r="AB378">
        <v>242.41</v>
      </c>
      <c r="AC378" s="2">
        <f>(Table2[[#This Row],[Close Price]]/Table2[[#This Row],[Day Low]])-1</f>
        <v>1.9219329153891795E-2</v>
      </c>
      <c r="AD378" s="2">
        <f>(Table2[[#This Row],[Day High]]/Table2[[#This Row],[Close Price]])-1</f>
        <v>2.7387419745881214E-3</v>
      </c>
      <c r="AE378" s="2">
        <f>(Table2[[#This Row],[Close Price]]/Table2[[#This Row],[Current Week Low]])-1</f>
        <v>5.0992779783394226E-3</v>
      </c>
      <c r="AF378" s="2">
        <f>(Table2[[#This Row],[Current Week High]]/Table2[[#This Row],[Close Price]])-1</f>
        <v>2.4469088133614703E-2</v>
      </c>
      <c r="AG378" s="2">
        <f>(Table2[[#This Row],[Close Price]]/Table2[[#This Row],[Current Month Low]])-1</f>
        <v>5.0992779783394226E-3</v>
      </c>
      <c r="AH378" s="2">
        <f>(Table2[[#This Row],[Current Month High]]/Table2[[#This Row],[Close Price]])-1</f>
        <v>8.8358101737529671E-2</v>
      </c>
      <c r="AI378">
        <v>10.851703856687401</v>
      </c>
      <c r="AJ378">
        <v>43.696774193548301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-0.15</v>
      </c>
      <c r="AM378" t="s">
        <v>10190</v>
      </c>
      <c r="AN378">
        <v>-7.27</v>
      </c>
      <c r="AO378" t="s">
        <v>10190</v>
      </c>
      <c r="AP378">
        <v>5.5820497741800999E-2</v>
      </c>
      <c r="AQ378">
        <f>(Table2[[#This Row],[Sharpe Ratio]]-AVERAGE(Table2[Sharpe Ratio]))/_xlfn.STDEV.P(Table2[Sharpe Ratio])</f>
        <v>3.3342827651388386E-2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-2.0172911107104312</v>
      </c>
      <c r="AS378">
        <f>_xlfn.RANK.AVG(Table2[[#This Row],[1Y Return vs Nifty Z-Score]],Table2[1Y Return vs Nifty Z-Score])</f>
        <v>534</v>
      </c>
      <c r="AT378">
        <f>_xlfn.RANK.AVG(Table2[[#This Row],[6M Return vs Nifty Z-Score]],Table2[6M Return vs Nifty Z-Score])</f>
        <v>274</v>
      </c>
      <c r="AU378">
        <f>_xlfn.RANK.AVG(Table2[[#This Row],[Sharpe Ratio Z-Score]],Table2[Sharpe Ratio Z-Score])</f>
        <v>327</v>
      </c>
      <c r="AV378">
        <f>(Table2[[#This Row],[Rank 1Y]]+Table2[[#This Row],[Rank 6M]]+Table2[[#This Row],[Rank Sharpe]])/3</f>
        <v>378.33333333333331</v>
      </c>
    </row>
    <row r="379" spans="1:48" x14ac:dyDescent="0.3">
      <c r="A379" t="s">
        <v>1182</v>
      </c>
      <c r="B379" t="s">
        <v>1183</v>
      </c>
      <c r="C379" t="s">
        <v>10148</v>
      </c>
      <c r="D379" t="s">
        <v>46</v>
      </c>
      <c r="E379">
        <v>9893.8332279999995</v>
      </c>
      <c r="F379">
        <v>351.8</v>
      </c>
      <c r="G379">
        <v>19.344067179440401</v>
      </c>
      <c r="H379">
        <f>(Table2[[#This Row],[1Y Return vs Nifty]]-AVERAGE(Table2[1Y Return vs Nifty]))/_xlfn.STDEV.P(Table2[1Y Return vs Nifty])</f>
        <v>-0.29668543455033752</v>
      </c>
      <c r="I379">
        <v>-13.923627751576401</v>
      </c>
      <c r="J379">
        <f>(Table2[[#This Row],[1M Return vs Nifty]]-AVERAGE(Table2[1M Return vs Nifty]))/_xlfn.STDEV.P(Table2[1M Return vs Nifty])</f>
        <v>-1.2691920407560295</v>
      </c>
      <c r="K379">
        <v>21.118751692666301</v>
      </c>
      <c r="L379">
        <f>(Table2[[#This Row],[6M Return vs Nifty]]-AVERAGE(Table2[6M Return vs Nifty]))/_xlfn.STDEV.P(Table2[6M Return vs Nifty])</f>
        <v>0.46327808367709206</v>
      </c>
      <c r="M379">
        <v>-5.7510407498402696</v>
      </c>
      <c r="N379">
        <f>(Table2[[#This Row],[1W Return vs Nifty]]-AVERAGE(Table2[1W Return vs Nifty]))/_xlfn.STDEV.P(Table2[1W Return vs Nifty])</f>
        <v>-1.1166618592112028</v>
      </c>
      <c r="O379">
        <v>355.91</v>
      </c>
      <c r="P379">
        <v>333.02832233634803</v>
      </c>
      <c r="Q379">
        <v>289.74586434157101</v>
      </c>
      <c r="R379">
        <v>40.531453279018798</v>
      </c>
      <c r="S379" s="2">
        <f>(Table2[[#This Row],[Close Price]]-Table2[[#This Row],[20D EMA]])/Table2[[#This Row],[20D EMA]]</f>
        <v>-1.1547863223848763E-2</v>
      </c>
      <c r="T379" s="2">
        <f>(Table2[[#This Row],[Close Price]]-Table2[[#This Row],[50D EMA]])/Table2[[#This Row],[50D EMA]]</f>
        <v>5.6366610298967869E-2</v>
      </c>
      <c r="U379" s="2">
        <f>(Table2[[#This Row],[Close Price]]-Table2[[#This Row],[200D EMA]])/Table2[[#This Row],[200D EMA]]</f>
        <v>0.21416745947157198</v>
      </c>
      <c r="V379">
        <v>0.71569391639206703</v>
      </c>
      <c r="W379">
        <v>346</v>
      </c>
      <c r="X379">
        <v>353.4</v>
      </c>
      <c r="Y379">
        <v>351</v>
      </c>
      <c r="Z379">
        <v>368.75</v>
      </c>
      <c r="AA379">
        <v>339.5</v>
      </c>
      <c r="AB379">
        <v>381.75</v>
      </c>
      <c r="AC379" s="2">
        <f>(Table2[[#This Row],[Close Price]]/Table2[[#This Row],[Day Low]])-1</f>
        <v>1.6763005780346951E-2</v>
      </c>
      <c r="AD379" s="2">
        <f>(Table2[[#This Row],[Day High]]/Table2[[#This Row],[Close Price]])-1</f>
        <v>4.5480386583285348E-3</v>
      </c>
      <c r="AE379" s="2">
        <f>(Table2[[#This Row],[Close Price]]/Table2[[#This Row],[Current Week Low]])-1</f>
        <v>2.2792022792024191E-3</v>
      </c>
      <c r="AF379" s="2">
        <f>(Table2[[#This Row],[Current Week High]]/Table2[[#This Row],[Close Price]])-1</f>
        <v>4.818078453666863E-2</v>
      </c>
      <c r="AG379" s="2">
        <f>(Table2[[#This Row],[Close Price]]/Table2[[#This Row],[Current Month Low]])-1</f>
        <v>3.6229749631811581E-2</v>
      </c>
      <c r="AH379" s="2">
        <f>(Table2[[#This Row],[Current Month High]]/Table2[[#This Row],[Close Price]])-1</f>
        <v>8.5133598635588337E-2</v>
      </c>
      <c r="AI379">
        <v>15.6907333712336</v>
      </c>
      <c r="AJ379">
        <v>48.595564941921801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0.2</v>
      </c>
      <c r="AM379" t="s">
        <v>10189</v>
      </c>
      <c r="AN379">
        <v>1.87</v>
      </c>
      <c r="AO379" t="s">
        <v>10189</v>
      </c>
      <c r="AP379">
        <v>-5.1484281233409998E-3</v>
      </c>
      <c r="AQ379">
        <f>(Table2[[#This Row],[Sharpe Ratio]]-AVERAGE(Table2[Sharpe Ratio]))/_xlfn.STDEV.P(Table2[Sharpe Ratio])</f>
        <v>-0.66516973771958854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-2.8844309885600659</v>
      </c>
      <c r="AS379">
        <f>_xlfn.RANK.AVG(Table2[[#This Row],[1Y Return vs Nifty Z-Score]],Table2[1Y Return vs Nifty Z-Score])</f>
        <v>392</v>
      </c>
      <c r="AT379">
        <f>_xlfn.RANK.AVG(Table2[[#This Row],[6M Return vs Nifty Z-Score]],Table2[6M Return vs Nifty Z-Score])</f>
        <v>193</v>
      </c>
      <c r="AU379">
        <f>_xlfn.RANK.AVG(Table2[[#This Row],[Sharpe Ratio Z-Score]],Table2[Sharpe Ratio Z-Score])</f>
        <v>551</v>
      </c>
      <c r="AV379">
        <f>(Table2[[#This Row],[Rank 1Y]]+Table2[[#This Row],[Rank 6M]]+Table2[[#This Row],[Rank Sharpe]])/3</f>
        <v>378.66666666666669</v>
      </c>
    </row>
    <row r="380" spans="1:48" x14ac:dyDescent="0.3">
      <c r="A380" t="s">
        <v>1477</v>
      </c>
      <c r="B380" t="s">
        <v>1478</v>
      </c>
      <c r="C380" t="s">
        <v>10155</v>
      </c>
      <c r="D380" t="s">
        <v>627</v>
      </c>
      <c r="E380">
        <v>6622.1136165150001</v>
      </c>
      <c r="F380">
        <v>497.15</v>
      </c>
      <c r="G380">
        <v>22.963280628672798</v>
      </c>
      <c r="H380">
        <f>(Table2[[#This Row],[1Y Return vs Nifty]]-AVERAGE(Table2[1Y Return vs Nifty]))/_xlfn.STDEV.P(Table2[1Y Return vs Nifty])</f>
        <v>-0.25030804290833791</v>
      </c>
      <c r="I380">
        <v>-0.97418456240093398</v>
      </c>
      <c r="J380">
        <f>(Table2[[#This Row],[1M Return vs Nifty]]-AVERAGE(Table2[1M Return vs Nifty]))/_xlfn.STDEV.P(Table2[1M Return vs Nifty])</f>
        <v>-5.4580337421424673E-2</v>
      </c>
      <c r="K380">
        <v>-12.7006110188035</v>
      </c>
      <c r="L380">
        <f>(Table2[[#This Row],[6M Return vs Nifty]]-AVERAGE(Table2[6M Return vs Nifty]))/_xlfn.STDEV.P(Table2[6M Return vs Nifty])</f>
        <v>-0.63252241377813367</v>
      </c>
      <c r="M380">
        <v>-3.9766716128695698</v>
      </c>
      <c r="N380">
        <f>(Table2[[#This Row],[1W Return vs Nifty]]-AVERAGE(Table2[1W Return vs Nifty]))/_xlfn.STDEV.P(Table2[1W Return vs Nifty])</f>
        <v>-0.65735647361600968</v>
      </c>
      <c r="O380">
        <v>508.27</v>
      </c>
      <c r="P380">
        <v>492.03762925820098</v>
      </c>
      <c r="Q380">
        <v>442.59715362924601</v>
      </c>
      <c r="R380">
        <v>33.716136342871302</v>
      </c>
      <c r="S380" s="2">
        <f>(Table2[[#This Row],[Close Price]]-Table2[[#This Row],[20D EMA]])/Table2[[#This Row],[20D EMA]]</f>
        <v>-2.1878135636571122E-2</v>
      </c>
      <c r="T380" s="2">
        <f>(Table2[[#This Row],[Close Price]]-Table2[[#This Row],[50D EMA]])/Table2[[#This Row],[50D EMA]]</f>
        <v>1.0390202776780386E-2</v>
      </c>
      <c r="U380" s="2">
        <f>(Table2[[#This Row],[Close Price]]-Table2[[#This Row],[200D EMA]])/Table2[[#This Row],[200D EMA]]</f>
        <v>0.1232562069670509</v>
      </c>
      <c r="V380">
        <v>1.23068568974231</v>
      </c>
      <c r="W380">
        <v>488</v>
      </c>
      <c r="X380">
        <v>498.6</v>
      </c>
      <c r="Y380">
        <v>494.8</v>
      </c>
      <c r="Z380">
        <v>524.70000000000005</v>
      </c>
      <c r="AA380">
        <v>494.8</v>
      </c>
      <c r="AB380">
        <v>541.29999999999995</v>
      </c>
      <c r="AC380" s="2">
        <f>(Table2[[#This Row],[Close Price]]/Table2[[#This Row],[Day Low]])-1</f>
        <v>1.8750000000000044E-2</v>
      </c>
      <c r="AD380" s="2">
        <f>(Table2[[#This Row],[Day High]]/Table2[[#This Row],[Close Price]])-1</f>
        <v>2.9166247611385199E-3</v>
      </c>
      <c r="AE380" s="2">
        <f>(Table2[[#This Row],[Close Price]]/Table2[[#This Row],[Current Week Low]])-1</f>
        <v>4.749393694421844E-3</v>
      </c>
      <c r="AF380" s="2">
        <f>(Table2[[#This Row],[Current Week High]]/Table2[[#This Row],[Close Price]])-1</f>
        <v>5.5415870461631433E-2</v>
      </c>
      <c r="AG380" s="2">
        <f>(Table2[[#This Row],[Close Price]]/Table2[[#This Row],[Current Month Low]])-1</f>
        <v>4.749393694421844E-3</v>
      </c>
      <c r="AH380" s="2">
        <f>(Table2[[#This Row],[Current Month High]]/Table2[[#This Row],[Close Price]])-1</f>
        <v>8.8806195313285707E-2</v>
      </c>
      <c r="AI380">
        <v>12.601830433470701</v>
      </c>
      <c r="AJ380">
        <v>66.940899932840793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-0.05</v>
      </c>
      <c r="AM380" t="s">
        <v>10190</v>
      </c>
      <c r="AN380">
        <v>-3.33</v>
      </c>
      <c r="AO380" t="s">
        <v>10190</v>
      </c>
      <c r="AP380">
        <v>8.9090591112395007E-2</v>
      </c>
      <c r="AQ380">
        <f>(Table2[[#This Row],[Sharpe Ratio]]-AVERAGE(Table2[Sharpe Ratio]))/_xlfn.STDEV.P(Table2[Sharpe Ratio])</f>
        <v>0.41451369364022828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-1.1802535740836777</v>
      </c>
      <c r="AS380">
        <f>_xlfn.RANK.AVG(Table2[[#This Row],[1Y Return vs Nifty Z-Score]],Table2[1Y Return vs Nifty Z-Score])</f>
        <v>372</v>
      </c>
      <c r="AT380">
        <f>_xlfn.RANK.AVG(Table2[[#This Row],[6M Return vs Nifty Z-Score]],Table2[6M Return vs Nifty Z-Score])</f>
        <v>535</v>
      </c>
      <c r="AU380">
        <f>_xlfn.RANK.AVG(Table2[[#This Row],[Sharpe Ratio Z-Score]],Table2[Sharpe Ratio Z-Score])</f>
        <v>230</v>
      </c>
      <c r="AV380">
        <f>(Table2[[#This Row],[Rank 1Y]]+Table2[[#This Row],[Rank 6M]]+Table2[[#This Row],[Rank Sharpe]])/3</f>
        <v>379</v>
      </c>
    </row>
    <row r="381" spans="1:48" x14ac:dyDescent="0.3">
      <c r="A381" t="s">
        <v>131</v>
      </c>
      <c r="B381" t="s">
        <v>132</v>
      </c>
      <c r="C381" t="s">
        <v>10145</v>
      </c>
      <c r="D381" t="s">
        <v>49</v>
      </c>
      <c r="E381">
        <v>214105.67713560001</v>
      </c>
      <c r="F381">
        <v>337</v>
      </c>
      <c r="G381">
        <v>9.8170483997965796</v>
      </c>
      <c r="H381">
        <f>(Table2[[#This Row],[1Y Return vs Nifty]]-AVERAGE(Table2[1Y Return vs Nifty]))/_xlfn.STDEV.P(Table2[1Y Return vs Nifty])</f>
        <v>-0.41876673407079995</v>
      </c>
      <c r="I381">
        <v>-9.2778225755637003</v>
      </c>
      <c r="J381">
        <f>(Table2[[#This Row],[1M Return vs Nifty]]-AVERAGE(Table2[1M Return vs Nifty]))/_xlfn.STDEV.P(Table2[1M Return vs Nifty])</f>
        <v>-0.83343204275747407</v>
      </c>
      <c r="K381">
        <v>22.984911112782601</v>
      </c>
      <c r="L381">
        <f>(Table2[[#This Row],[6M Return vs Nifty]]-AVERAGE(Table2[6M Return vs Nifty]))/_xlfn.STDEV.P(Table2[6M Return vs Nifty])</f>
        <v>0.52374458147424474</v>
      </c>
      <c r="M381">
        <v>-3.5385658686413701</v>
      </c>
      <c r="N381">
        <f>(Table2[[#This Row],[1W Return vs Nifty]]-AVERAGE(Table2[1W Return vs Nifty]))/_xlfn.STDEV.P(Table2[1W Return vs Nifty])</f>
        <v>-0.54395034881846971</v>
      </c>
      <c r="O381">
        <v>350.53</v>
      </c>
      <c r="P381">
        <v>351.67003746924303</v>
      </c>
      <c r="Q381">
        <v>296.21987804066799</v>
      </c>
      <c r="R381">
        <v>28.719396690092001</v>
      </c>
      <c r="S381" s="2">
        <f>(Table2[[#This Row],[Close Price]]-Table2[[#This Row],[20D EMA]])/Table2[[#This Row],[20D EMA]]</f>
        <v>-3.8598693407126274E-2</v>
      </c>
      <c r="T381" s="2">
        <f>(Table2[[#This Row],[Close Price]]-Table2[[#This Row],[50D EMA]])/Table2[[#This Row],[50D EMA]]</f>
        <v>-4.1715346507238522E-2</v>
      </c>
      <c r="U381" s="2">
        <f>(Table2[[#This Row],[Close Price]]-Table2[[#This Row],[200D EMA]])/Table2[[#This Row],[200D EMA]]</f>
        <v>0.13766841789642931</v>
      </c>
      <c r="V381">
        <v>0.71118932824571002</v>
      </c>
      <c r="W381">
        <v>334.1</v>
      </c>
      <c r="X381">
        <v>337.95</v>
      </c>
      <c r="Y381">
        <v>336</v>
      </c>
      <c r="Z381">
        <v>356.7</v>
      </c>
      <c r="AA381">
        <v>336</v>
      </c>
      <c r="AB381">
        <v>358.4</v>
      </c>
      <c r="AC381" s="2">
        <f>(Table2[[#This Row],[Close Price]]/Table2[[#This Row],[Day Low]])-1</f>
        <v>8.6800359173899722E-3</v>
      </c>
      <c r="AD381" s="2">
        <f>(Table2[[#This Row],[Day High]]/Table2[[#This Row],[Close Price]])-1</f>
        <v>2.8189910979228294E-3</v>
      </c>
      <c r="AE381" s="2">
        <f>(Table2[[#This Row],[Close Price]]/Table2[[#This Row],[Current Week Low]])-1</f>
        <v>2.9761904761904656E-3</v>
      </c>
      <c r="AF381" s="2">
        <f>(Table2[[#This Row],[Current Week High]]/Table2[[#This Row],[Close Price]])-1</f>
        <v>5.8456973293768533E-2</v>
      </c>
      <c r="AG381" s="2">
        <f>(Table2[[#This Row],[Close Price]]/Table2[[#This Row],[Current Month Low]])-1</f>
        <v>2.9761904761904656E-3</v>
      </c>
      <c r="AH381" s="2">
        <f>(Table2[[#This Row],[Current Month High]]/Table2[[#This Row],[Close Price]])-1</f>
        <v>6.3501483679525128E-2</v>
      </c>
      <c r="AI381">
        <v>17.1216617210682</v>
      </c>
      <c r="AJ381">
        <v>66.173570019723797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-0.19</v>
      </c>
      <c r="AM381" t="s">
        <v>10190</v>
      </c>
      <c r="AN381">
        <v>-4.4800000000000004</v>
      </c>
      <c r="AO381" t="s">
        <v>10190</v>
      </c>
      <c r="AQ381">
        <f>(Table2[[#This Row],[Sharpe Ratio]]-AVERAGE(Table2[Sharpe Ratio]))/_xlfn.STDEV.P(Table2[Sharpe Ratio])</f>
        <v>-0.60618490757812304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437</v>
      </c>
      <c r="AT381">
        <f>_xlfn.RANK.AVG(Table2[[#This Row],[6M Return vs Nifty Z-Score]],Table2[6M Return vs Nifty Z-Score])</f>
        <v>182</v>
      </c>
      <c r="AU381">
        <f>_xlfn.RANK.AVG(Table2[[#This Row],[Sharpe Ratio Z-Score]],Table2[Sharpe Ratio Z-Score])</f>
        <v>518.5</v>
      </c>
      <c r="AV381">
        <f>(Table2[[#This Row],[Rank 1Y]]+Table2[[#This Row],[Rank 6M]]+Table2[[#This Row],[Rank Sharpe]])/3</f>
        <v>379.16666666666669</v>
      </c>
    </row>
    <row r="382" spans="1:48" x14ac:dyDescent="0.3">
      <c r="A382" t="s">
        <v>588</v>
      </c>
      <c r="B382" t="s">
        <v>589</v>
      </c>
      <c r="C382" t="s">
        <v>10161</v>
      </c>
      <c r="D382" t="s">
        <v>590</v>
      </c>
      <c r="E382">
        <v>31574.059754400001</v>
      </c>
      <c r="F382">
        <v>801.2</v>
      </c>
      <c r="G382">
        <v>32.168895246140998</v>
      </c>
      <c r="H382">
        <f>(Table2[[#This Row],[1Y Return vs Nifty]]-AVERAGE(Table2[1Y Return vs Nifty]))/_xlfn.STDEV.P(Table2[1Y Return vs Nifty])</f>
        <v>-0.13234528652264102</v>
      </c>
      <c r="I382">
        <v>0.94463922273227596</v>
      </c>
      <c r="J382">
        <f>(Table2[[#This Row],[1M Return vs Nifty]]-AVERAGE(Table2[1M Return vs Nifty]))/_xlfn.STDEV.P(Table2[1M Return vs Nifty])</f>
        <v>0.12539850738387082</v>
      </c>
      <c r="K382">
        <v>3.8215034261861902</v>
      </c>
      <c r="L382">
        <f>(Table2[[#This Row],[6M Return vs Nifty]]-AVERAGE(Table2[6M Return vs Nifty]))/_xlfn.STDEV.P(Table2[6M Return vs Nifty])</f>
        <v>-9.7179942002590683E-2</v>
      </c>
      <c r="M382">
        <v>1.5878102552953901</v>
      </c>
      <c r="N382">
        <f>(Table2[[#This Row],[1W Return vs Nifty]]-AVERAGE(Table2[1W Return vs Nifty]))/_xlfn.STDEV.P(Table2[1W Return vs Nifty])</f>
        <v>0.78304081285751614</v>
      </c>
      <c r="O382">
        <v>781.76</v>
      </c>
      <c r="P382">
        <v>739.33611263543798</v>
      </c>
      <c r="Q382">
        <v>659.36220438133898</v>
      </c>
      <c r="R382">
        <v>57.862013416417</v>
      </c>
      <c r="S382" s="2">
        <f>(Table2[[#This Row],[Close Price]]-Table2[[#This Row],[20D EMA]])/Table2[[#This Row],[20D EMA]]</f>
        <v>2.486696684404428E-2</v>
      </c>
      <c r="T382" s="2">
        <f>(Table2[[#This Row],[Close Price]]-Table2[[#This Row],[50D EMA]])/Table2[[#This Row],[50D EMA]]</f>
        <v>8.3674916330059967E-2</v>
      </c>
      <c r="U382" s="2">
        <f>(Table2[[#This Row],[Close Price]]-Table2[[#This Row],[200D EMA]])/Table2[[#This Row],[200D EMA]]</f>
        <v>0.21511362749665561</v>
      </c>
      <c r="V382">
        <v>0.99044484501530805</v>
      </c>
      <c r="W382">
        <v>786.65</v>
      </c>
      <c r="X382">
        <v>801.25</v>
      </c>
      <c r="Y382">
        <v>790</v>
      </c>
      <c r="Z382">
        <v>823.45</v>
      </c>
      <c r="AA382">
        <v>753.55</v>
      </c>
      <c r="AB382">
        <v>823.45</v>
      </c>
      <c r="AC382" s="2">
        <f>(Table2[[#This Row],[Close Price]]/Table2[[#This Row],[Day Low]])-1</f>
        <v>1.8496154579546342E-2</v>
      </c>
      <c r="AD382" s="2">
        <f>(Table2[[#This Row],[Day High]]/Table2[[#This Row],[Close Price]])-1</f>
        <v>6.2406390414215807E-5</v>
      </c>
      <c r="AE382" s="2">
        <f>(Table2[[#This Row],[Close Price]]/Table2[[#This Row],[Current Week Low]])-1</f>
        <v>1.4177215189873582E-2</v>
      </c>
      <c r="AF382" s="2">
        <f>(Table2[[#This Row],[Current Week High]]/Table2[[#This Row],[Close Price]])-1</f>
        <v>2.777084373439842E-2</v>
      </c>
      <c r="AG382" s="2">
        <f>(Table2[[#This Row],[Close Price]]/Table2[[#This Row],[Current Month Low]])-1</f>
        <v>6.3234025612102895E-2</v>
      </c>
      <c r="AH382" s="2">
        <f>(Table2[[#This Row],[Current Month High]]/Table2[[#This Row],[Close Price]])-1</f>
        <v>2.777084373439842E-2</v>
      </c>
      <c r="AI382">
        <v>2.7770843734398398</v>
      </c>
      <c r="AJ382">
        <v>59.936121369398101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0.16</v>
      </c>
      <c r="AM382" t="s">
        <v>10189</v>
      </c>
      <c r="AN382">
        <v>2.96</v>
      </c>
      <c r="AO382" t="s">
        <v>10189</v>
      </c>
      <c r="AP382">
        <v>1.390454607302E-2</v>
      </c>
      <c r="AQ382">
        <f>(Table2[[#This Row],[Sharpe Ratio]]-AVERAGE(Table2[Sharpe Ratio]))/_xlfn.STDEV.P(Table2[Sharpe Ratio])</f>
        <v>-0.4468824430855165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0.23203164863063874</v>
      </c>
      <c r="AS382">
        <f>_xlfn.RANK.AVG(Table2[[#This Row],[1Y Return vs Nifty Z-Score]],Table2[1Y Return vs Nifty Z-Score])</f>
        <v>331</v>
      </c>
      <c r="AT382">
        <f>_xlfn.RANK.AVG(Table2[[#This Row],[6M Return vs Nifty Z-Score]],Table2[6M Return vs Nifty Z-Score])</f>
        <v>351</v>
      </c>
      <c r="AU382">
        <f>_xlfn.RANK.AVG(Table2[[#This Row],[Sharpe Ratio Z-Score]],Table2[Sharpe Ratio Z-Score])</f>
        <v>457</v>
      </c>
      <c r="AV382">
        <f>(Table2[[#This Row],[Rank 1Y]]+Table2[[#This Row],[Rank 6M]]+Table2[[#This Row],[Rank Sharpe]])/3</f>
        <v>379.66666666666669</v>
      </c>
    </row>
    <row r="383" spans="1:48" x14ac:dyDescent="0.3">
      <c r="A383" t="s">
        <v>615</v>
      </c>
      <c r="B383" t="s">
        <v>616</v>
      </c>
      <c r="C383" t="s">
        <v>10154</v>
      </c>
      <c r="D383" t="s">
        <v>257</v>
      </c>
      <c r="E383">
        <v>29493.64169507</v>
      </c>
      <c r="F383">
        <v>3921.05</v>
      </c>
      <c r="G383">
        <v>-8.1661672220722394</v>
      </c>
      <c r="H383">
        <f>(Table2[[#This Row],[1Y Return vs Nifty]]-AVERAGE(Table2[1Y Return vs Nifty]))/_xlfn.STDEV.P(Table2[1Y Return vs Nifty])</f>
        <v>-0.64920758691821157</v>
      </c>
      <c r="I383">
        <v>-20.423864759535999</v>
      </c>
      <c r="J383">
        <f>(Table2[[#This Row],[1M Return vs Nifty]]-AVERAGE(Table2[1M Return vs Nifty]))/_xlfn.STDEV.P(Table2[1M Return vs Nifty])</f>
        <v>-1.8788911474262031</v>
      </c>
      <c r="K383">
        <v>3.6052455617558401</v>
      </c>
      <c r="L383">
        <f>(Table2[[#This Row],[6M Return vs Nifty]]-AVERAGE(Table2[6M Return vs Nifty]))/_xlfn.STDEV.P(Table2[6M Return vs Nifty])</f>
        <v>-0.10418703664961702</v>
      </c>
      <c r="M383">
        <v>-9.0114588042208794</v>
      </c>
      <c r="N383">
        <f>(Table2[[#This Row],[1W Return vs Nifty]]-AVERAGE(Table2[1W Return vs Nifty]))/_xlfn.STDEV.P(Table2[1W Return vs Nifty])</f>
        <v>-1.9606393272962692</v>
      </c>
      <c r="O383">
        <v>4172.75</v>
      </c>
      <c r="P383">
        <v>4029.7555204586902</v>
      </c>
      <c r="Q383">
        <v>3475.2531365998502</v>
      </c>
      <c r="R383">
        <v>19.818315158541601</v>
      </c>
      <c r="S383" s="2">
        <f>(Table2[[#This Row],[Close Price]]-Table2[[#This Row],[20D EMA]])/Table2[[#This Row],[20D EMA]]</f>
        <v>-6.0319932897968921E-2</v>
      </c>
      <c r="T383" s="2">
        <f>(Table2[[#This Row],[Close Price]]-Table2[[#This Row],[50D EMA]])/Table2[[#This Row],[50D EMA]]</f>
        <v>-2.6975711034280436E-2</v>
      </c>
      <c r="U383" s="2">
        <f>(Table2[[#This Row],[Close Price]]-Table2[[#This Row],[200D EMA]])/Table2[[#This Row],[200D EMA]]</f>
        <v>0.12827752278106358</v>
      </c>
      <c r="V383">
        <v>0.58265520887634603</v>
      </c>
      <c r="W383">
        <v>3894</v>
      </c>
      <c r="X383">
        <v>3970.75</v>
      </c>
      <c r="Y383">
        <v>3890.1</v>
      </c>
      <c r="Z383">
        <v>4090.5</v>
      </c>
      <c r="AA383">
        <v>3890.1</v>
      </c>
      <c r="AB383">
        <v>4534.95</v>
      </c>
      <c r="AC383" s="2">
        <f>(Table2[[#This Row],[Close Price]]/Table2[[#This Row],[Day Low]])-1</f>
        <v>6.9465844889573525E-3</v>
      </c>
      <c r="AD383" s="2">
        <f>(Table2[[#This Row],[Day High]]/Table2[[#This Row],[Close Price]])-1</f>
        <v>1.2675176292064494E-2</v>
      </c>
      <c r="AE383" s="2">
        <f>(Table2[[#This Row],[Close Price]]/Table2[[#This Row],[Current Week Low]])-1</f>
        <v>7.956093673684661E-3</v>
      </c>
      <c r="AF383" s="2">
        <f>(Table2[[#This Row],[Current Week High]]/Table2[[#This Row],[Close Price]])-1</f>
        <v>4.321546524527875E-2</v>
      </c>
      <c r="AG383" s="2">
        <f>(Table2[[#This Row],[Close Price]]/Table2[[#This Row],[Current Month Low]])-1</f>
        <v>7.956093673684661E-3</v>
      </c>
      <c r="AH383" s="2">
        <f>(Table2[[#This Row],[Current Month High]]/Table2[[#This Row],[Close Price]])-1</f>
        <v>0.15656520574846011</v>
      </c>
      <c r="AI383">
        <v>22.872699914563601</v>
      </c>
      <c r="AJ383">
        <v>55.319865319865301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0.06</v>
      </c>
      <c r="AM383" t="s">
        <v>10189</v>
      </c>
      <c r="AN383">
        <v>-9.25</v>
      </c>
      <c r="AO383" t="s">
        <v>10190</v>
      </c>
      <c r="AP383">
        <v>8.8362129336757994E-2</v>
      </c>
      <c r="AQ383">
        <f>(Table2[[#This Row],[Sharpe Ratio]]-AVERAGE(Table2[Sharpe Ratio]))/_xlfn.STDEV.P(Table2[Sharpe Ratio])</f>
        <v>0.40616780765889382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-4.186757290631407</v>
      </c>
      <c r="AS383">
        <f>_xlfn.RANK.AVG(Table2[[#This Row],[1Y Return vs Nifty Z-Score]],Table2[1Y Return vs Nifty Z-Score])</f>
        <v>552</v>
      </c>
      <c r="AT383">
        <f>_xlfn.RANK.AVG(Table2[[#This Row],[6M Return vs Nifty Z-Score]],Table2[6M Return vs Nifty Z-Score])</f>
        <v>355</v>
      </c>
      <c r="AU383">
        <f>_xlfn.RANK.AVG(Table2[[#This Row],[Sharpe Ratio Z-Score]],Table2[Sharpe Ratio Z-Score])</f>
        <v>232</v>
      </c>
      <c r="AV383">
        <f>(Table2[[#This Row],[Rank 1Y]]+Table2[[#This Row],[Rank 6M]]+Table2[[#This Row],[Rank Sharpe]])/3</f>
        <v>379.66666666666669</v>
      </c>
    </row>
    <row r="384" spans="1:48" x14ac:dyDescent="0.3">
      <c r="A384" t="s">
        <v>891</v>
      </c>
      <c r="B384" t="s">
        <v>892</v>
      </c>
      <c r="C384" t="s">
        <v>10156</v>
      </c>
      <c r="D384" t="s">
        <v>893</v>
      </c>
      <c r="E384">
        <v>16890.8335804079</v>
      </c>
      <c r="F384">
        <v>245.16</v>
      </c>
      <c r="G384">
        <v>52.009137634442702</v>
      </c>
      <c r="H384">
        <f>(Table2[[#This Row],[1Y Return vs Nifty]]-AVERAGE(Table2[1Y Return vs Nifty]))/_xlfn.STDEV.P(Table2[1Y Return vs Nifty])</f>
        <v>0.12189191291902846</v>
      </c>
      <c r="I384">
        <v>19.8519294156226</v>
      </c>
      <c r="J384">
        <f>(Table2[[#This Row],[1M Return vs Nifty]]-AVERAGE(Table2[1M Return vs Nifty]))/_xlfn.STDEV.P(Table2[1M Return vs Nifty])</f>
        <v>1.8988350645498815</v>
      </c>
      <c r="K384">
        <v>8.4190305681664697</v>
      </c>
      <c r="L384">
        <f>(Table2[[#This Row],[6M Return vs Nifty]]-AVERAGE(Table2[6M Return vs Nifty]))/_xlfn.STDEV.P(Table2[6M Return vs Nifty])</f>
        <v>5.1787162204173974E-2</v>
      </c>
      <c r="M384">
        <v>3.7112039653980999</v>
      </c>
      <c r="N384">
        <f>(Table2[[#This Row],[1W Return vs Nifty]]-AVERAGE(Table2[1W Return vs Nifty]))/_xlfn.STDEV.P(Table2[1W Return vs Nifty])</f>
        <v>1.3326931633566885</v>
      </c>
      <c r="O384">
        <v>232.04</v>
      </c>
      <c r="P384">
        <v>216.36354769426401</v>
      </c>
      <c r="Q384">
        <v>191.61954288396799</v>
      </c>
      <c r="R384">
        <v>60.3908891749603</v>
      </c>
      <c r="S384" s="2">
        <f>(Table2[[#This Row],[Close Price]]-Table2[[#This Row],[20D EMA]])/Table2[[#This Row],[20D EMA]]</f>
        <v>5.654197552146184E-2</v>
      </c>
      <c r="T384" s="2">
        <f>(Table2[[#This Row],[Close Price]]-Table2[[#This Row],[50D EMA]])/Table2[[#This Row],[50D EMA]]</f>
        <v>0.13309290133487398</v>
      </c>
      <c r="U384" s="2">
        <f>(Table2[[#This Row],[Close Price]]-Table2[[#This Row],[200D EMA]])/Table2[[#This Row],[200D EMA]]</f>
        <v>0.27941021208078204</v>
      </c>
      <c r="V384">
        <v>2.00885339400909</v>
      </c>
      <c r="W384">
        <v>248</v>
      </c>
      <c r="X384">
        <v>258.58999999999997</v>
      </c>
      <c r="Y384">
        <v>242.76</v>
      </c>
      <c r="Z384">
        <v>258</v>
      </c>
      <c r="AA384">
        <v>208.45</v>
      </c>
      <c r="AB384">
        <v>258.95</v>
      </c>
      <c r="AC384" s="2">
        <f>(Table2[[#This Row],[Close Price]]/Table2[[#This Row],[Day Low]])-1</f>
        <v>-1.1451612903225827E-2</v>
      </c>
      <c r="AD384" s="2">
        <f>(Table2[[#This Row],[Day High]]/Table2[[#This Row],[Close Price]])-1</f>
        <v>5.478055147658667E-2</v>
      </c>
      <c r="AE384" s="2">
        <f>(Table2[[#This Row],[Close Price]]/Table2[[#This Row],[Current Week Low]])-1</f>
        <v>9.8863074641621917E-3</v>
      </c>
      <c r="AF384" s="2">
        <f>(Table2[[#This Row],[Current Week High]]/Table2[[#This Row],[Close Price]])-1</f>
        <v>5.2373959862946684E-2</v>
      </c>
      <c r="AG384" s="2">
        <f>(Table2[[#This Row],[Close Price]]/Table2[[#This Row],[Current Month Low]])-1</f>
        <v>0.17610937874790111</v>
      </c>
      <c r="AH384" s="2">
        <f>(Table2[[#This Row],[Current Month High]]/Table2[[#This Row],[Close Price]])-1</f>
        <v>5.6248980257790793E-2</v>
      </c>
      <c r="AI384">
        <v>5.6248980257790704</v>
      </c>
      <c r="AJ384">
        <v>82.546537602382699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-0.06</v>
      </c>
      <c r="AM384" t="s">
        <v>10190</v>
      </c>
      <c r="AN384">
        <v>14.59</v>
      </c>
      <c r="AO384" t="s">
        <v>10189</v>
      </c>
      <c r="AP384">
        <v>-2.4499131098540999E-2</v>
      </c>
      <c r="AQ384">
        <f>(Table2[[#This Row],[Sharpe Ratio]]-AVERAGE(Table2[Sharpe Ratio]))/_xlfn.STDEV.P(Table2[Sharpe Ratio])</f>
        <v>-0.88686806986400823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2.5183392331657641</v>
      </c>
      <c r="AS384">
        <f>_xlfn.RANK.AVG(Table2[[#This Row],[1Y Return vs Nifty Z-Score]],Table2[1Y Return vs Nifty Z-Score])</f>
        <v>246</v>
      </c>
      <c r="AT384">
        <f>_xlfn.RANK.AVG(Table2[[#This Row],[6M Return vs Nifty Z-Score]],Table2[6M Return vs Nifty Z-Score])</f>
        <v>304</v>
      </c>
      <c r="AU384">
        <f>_xlfn.RANK.AVG(Table2[[#This Row],[Sharpe Ratio Z-Score]],Table2[Sharpe Ratio Z-Score])</f>
        <v>590</v>
      </c>
      <c r="AV384">
        <f>(Table2[[#This Row],[Rank 1Y]]+Table2[[#This Row],[Rank 6M]]+Table2[[#This Row],[Rank Sharpe]])/3</f>
        <v>380</v>
      </c>
    </row>
    <row r="385" spans="1:48" x14ac:dyDescent="0.3">
      <c r="A385" t="s">
        <v>693</v>
      </c>
      <c r="B385" t="s">
        <v>694</v>
      </c>
      <c r="C385" t="s">
        <v>10154</v>
      </c>
      <c r="D385" t="s">
        <v>400</v>
      </c>
      <c r="E385">
        <v>24602.642459999999</v>
      </c>
      <c r="F385">
        <v>3510.05</v>
      </c>
      <c r="G385">
        <v>11.180054118686799</v>
      </c>
      <c r="H385">
        <f>(Table2[[#This Row],[1Y Return vs Nifty]]-AVERAGE(Table2[1Y Return vs Nifty]))/_xlfn.STDEV.P(Table2[1Y Return vs Nifty])</f>
        <v>-0.40130088108313949</v>
      </c>
      <c r="I385">
        <v>1.6311713902291201</v>
      </c>
      <c r="J385">
        <f>(Table2[[#This Row],[1M Return vs Nifty]]-AVERAGE(Table2[1M Return vs Nifty]))/_xlfn.STDEV.P(Table2[1M Return vs Nifty])</f>
        <v>0.18979278234809308</v>
      </c>
      <c r="K385">
        <v>-8.5941418320872192</v>
      </c>
      <c r="L385">
        <f>(Table2[[#This Row],[6M Return vs Nifty]]-AVERAGE(Table2[6M Return vs Nifty]))/_xlfn.STDEV.P(Table2[6M Return vs Nifty])</f>
        <v>-0.49946635899735775</v>
      </c>
      <c r="M385">
        <v>-2.9262295416311499</v>
      </c>
      <c r="N385">
        <f>(Table2[[#This Row],[1W Return vs Nifty]]-AVERAGE(Table2[1W Return vs Nifty]))/_xlfn.STDEV.P(Table2[1W Return vs Nifty])</f>
        <v>-0.38544366217065196</v>
      </c>
      <c r="O385">
        <v>3588.27</v>
      </c>
      <c r="P385">
        <v>3448.8387911012001</v>
      </c>
      <c r="Q385">
        <v>3127.5684482603201</v>
      </c>
      <c r="R385">
        <v>30.1224207222327</v>
      </c>
      <c r="S385" s="2">
        <f>(Table2[[#This Row],[Close Price]]-Table2[[#This Row],[20D EMA]])/Table2[[#This Row],[20D EMA]]</f>
        <v>-2.1798805552536403E-2</v>
      </c>
      <c r="T385" s="2">
        <f>(Table2[[#This Row],[Close Price]]-Table2[[#This Row],[50D EMA]])/Table2[[#This Row],[50D EMA]]</f>
        <v>1.7748353172302275E-2</v>
      </c>
      <c r="U385" s="2">
        <f>(Table2[[#This Row],[Close Price]]-Table2[[#This Row],[200D EMA]])/Table2[[#This Row],[200D EMA]]</f>
        <v>0.1222935830397035</v>
      </c>
      <c r="V385">
        <v>1.0131059166154801</v>
      </c>
      <c r="W385">
        <v>3473.25</v>
      </c>
      <c r="X385">
        <v>3535.5</v>
      </c>
      <c r="Y385">
        <v>3461.95</v>
      </c>
      <c r="Z385">
        <v>3699</v>
      </c>
      <c r="AA385">
        <v>3461.95</v>
      </c>
      <c r="AB385">
        <v>3728.65</v>
      </c>
      <c r="AC385" s="2">
        <f>(Table2[[#This Row],[Close Price]]/Table2[[#This Row],[Day Low]])-1</f>
        <v>1.0595263801914667E-2</v>
      </c>
      <c r="AD385" s="2">
        <f>(Table2[[#This Row],[Day High]]/Table2[[#This Row],[Close Price]])-1</f>
        <v>7.250608965684302E-3</v>
      </c>
      <c r="AE385" s="2">
        <f>(Table2[[#This Row],[Close Price]]/Table2[[#This Row],[Current Week Low]])-1</f>
        <v>1.3893903724779388E-2</v>
      </c>
      <c r="AF385" s="2">
        <f>(Table2[[#This Row],[Current Week High]]/Table2[[#This Row],[Close Price]])-1</f>
        <v>5.3831142006524058E-2</v>
      </c>
      <c r="AG385" s="2">
        <f>(Table2[[#This Row],[Close Price]]/Table2[[#This Row],[Current Month Low]])-1</f>
        <v>1.3893903724779388E-2</v>
      </c>
      <c r="AH385" s="2">
        <f>(Table2[[#This Row],[Current Month High]]/Table2[[#This Row],[Close Price]])-1</f>
        <v>6.2278315123716066E-2</v>
      </c>
      <c r="AI385">
        <v>12.214925713308901</v>
      </c>
      <c r="AJ385">
        <v>40.832948823399597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0.09</v>
      </c>
      <c r="AM385" t="s">
        <v>10189</v>
      </c>
      <c r="AN385">
        <v>-4.04</v>
      </c>
      <c r="AO385" t="s">
        <v>10190</v>
      </c>
      <c r="AP385">
        <v>9.6684421473210005E-2</v>
      </c>
      <c r="AQ385">
        <f>(Table2[[#This Row],[Sharpe Ratio]]-AVERAGE(Table2[Sharpe Ratio]))/_xlfn.STDEV.P(Table2[Sharpe Ratio])</f>
        <v>0.50151515956826087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-0.59490296033479528</v>
      </c>
      <c r="AS385">
        <f>_xlfn.RANK.AVG(Table2[[#This Row],[1Y Return vs Nifty Z-Score]],Table2[1Y Return vs Nifty Z-Score])</f>
        <v>430</v>
      </c>
      <c r="AT385">
        <f>_xlfn.RANK.AVG(Table2[[#This Row],[6M Return vs Nifty Z-Score]],Table2[6M Return vs Nifty Z-Score])</f>
        <v>495</v>
      </c>
      <c r="AU385">
        <f>_xlfn.RANK.AVG(Table2[[#This Row],[Sharpe Ratio Z-Score]],Table2[Sharpe Ratio Z-Score])</f>
        <v>216</v>
      </c>
      <c r="AV385">
        <f>(Table2[[#This Row],[Rank 1Y]]+Table2[[#This Row],[Rank 6M]]+Table2[[#This Row],[Rank Sharpe]])/3</f>
        <v>380.33333333333331</v>
      </c>
    </row>
    <row r="386" spans="1:48" x14ac:dyDescent="0.3">
      <c r="A386" t="s">
        <v>862</v>
      </c>
      <c r="B386" t="s">
        <v>863</v>
      </c>
      <c r="C386" t="s">
        <v>10147</v>
      </c>
      <c r="D386" t="s">
        <v>122</v>
      </c>
      <c r="E386">
        <v>17604.371075800002</v>
      </c>
      <c r="F386">
        <v>703.1</v>
      </c>
      <c r="G386">
        <v>39.352107044415099</v>
      </c>
      <c r="H386">
        <f>(Table2[[#This Row],[1Y Return vs Nifty]]-AVERAGE(Table2[1Y Return vs Nifty]))/_xlfn.STDEV.P(Table2[1Y Return vs Nifty])</f>
        <v>-4.0298041592490279E-2</v>
      </c>
      <c r="I386">
        <v>-9.5605121538345692</v>
      </c>
      <c r="J386">
        <f>(Table2[[#This Row],[1M Return vs Nifty]]-AVERAGE(Table2[1M Return vs Nifty]))/_xlfn.STDEV.P(Table2[1M Return vs Nifty])</f>
        <v>-0.85994731952748504</v>
      </c>
      <c r="K386">
        <v>6.1300194142144697</v>
      </c>
      <c r="L386">
        <f>(Table2[[#This Row],[6M Return vs Nifty]]-AVERAGE(Table2[6M Return vs Nifty]))/_xlfn.STDEV.P(Table2[6M Return vs Nifty])</f>
        <v>-2.238039626168898E-2</v>
      </c>
      <c r="M386">
        <v>-1.11097344104895</v>
      </c>
      <c r="N386">
        <f>(Table2[[#This Row],[1W Return vs Nifty]]-AVERAGE(Table2[1W Return vs Nifty]))/_xlfn.STDEV.P(Table2[1W Return vs Nifty])</f>
        <v>8.4445542876821711E-2</v>
      </c>
      <c r="O386">
        <v>700.62</v>
      </c>
      <c r="P386">
        <v>657.11086443750105</v>
      </c>
      <c r="Q386">
        <v>562.26491620651302</v>
      </c>
      <c r="R386">
        <v>47.183575834167897</v>
      </c>
      <c r="S386" s="2">
        <f>(Table2[[#This Row],[Close Price]]-Table2[[#This Row],[20D EMA]])/Table2[[#This Row],[20D EMA]]</f>
        <v>3.5397219605492539E-3</v>
      </c>
      <c r="T386" s="2">
        <f>(Table2[[#This Row],[Close Price]]-Table2[[#This Row],[50D EMA]])/Table2[[#This Row],[50D EMA]]</f>
        <v>6.998687443992653E-2</v>
      </c>
      <c r="U386" s="2">
        <f>(Table2[[#This Row],[Close Price]]-Table2[[#This Row],[200D EMA]])/Table2[[#This Row],[200D EMA]]</f>
        <v>0.25047816382297627</v>
      </c>
      <c r="V386">
        <v>0.62277349841948204</v>
      </c>
      <c r="W386">
        <v>697.5</v>
      </c>
      <c r="X386">
        <v>708.55</v>
      </c>
      <c r="Y386">
        <v>698.2</v>
      </c>
      <c r="Z386">
        <v>724.9</v>
      </c>
      <c r="AA386">
        <v>685.25</v>
      </c>
      <c r="AB386">
        <v>739</v>
      </c>
      <c r="AC386" s="2">
        <f>(Table2[[#This Row],[Close Price]]/Table2[[#This Row],[Day Low]])-1</f>
        <v>8.0286738351253994E-3</v>
      </c>
      <c r="AD386" s="2">
        <f>(Table2[[#This Row],[Day High]]/Table2[[#This Row],[Close Price]])-1</f>
        <v>7.7513867159719751E-3</v>
      </c>
      <c r="AE386" s="2">
        <f>(Table2[[#This Row],[Close Price]]/Table2[[#This Row],[Current Week Low]])-1</f>
        <v>7.0180464050415559E-3</v>
      </c>
      <c r="AF386" s="2">
        <f>(Table2[[#This Row],[Current Week High]]/Table2[[#This Row],[Close Price]])-1</f>
        <v>3.1005546863888345E-2</v>
      </c>
      <c r="AG386" s="2">
        <f>(Table2[[#This Row],[Close Price]]/Table2[[#This Row],[Current Month Low]])-1</f>
        <v>2.6048887267420717E-2</v>
      </c>
      <c r="AH386" s="2">
        <f>(Table2[[#This Row],[Current Month High]]/Table2[[#This Row],[Close Price]])-1</f>
        <v>5.1059593229981548E-2</v>
      </c>
      <c r="AI386">
        <v>6.2437775565353304</v>
      </c>
      <c r="AJ386">
        <v>69.687462290334196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0.18</v>
      </c>
      <c r="AM386" t="s">
        <v>10189</v>
      </c>
      <c r="AN386">
        <v>-2.0499999999999998</v>
      </c>
      <c r="AO386" t="s">
        <v>10190</v>
      </c>
      <c r="AQ386">
        <f>(Table2[[#This Row],[Sharpe Ratio]]-AVERAGE(Table2[Sharpe Ratio]))/_xlfn.STDEV.P(Table2[Sharpe Ratio])</f>
        <v>-0.60618490757812304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-1.4443651220829659</v>
      </c>
      <c r="AS386">
        <f>_xlfn.RANK.AVG(Table2[[#This Row],[1Y Return vs Nifty Z-Score]],Table2[1Y Return vs Nifty Z-Score])</f>
        <v>296</v>
      </c>
      <c r="AT386">
        <f>_xlfn.RANK.AVG(Table2[[#This Row],[6M Return vs Nifty Z-Score]],Table2[6M Return vs Nifty Z-Score])</f>
        <v>327</v>
      </c>
      <c r="AU386">
        <f>_xlfn.RANK.AVG(Table2[[#This Row],[Sharpe Ratio Z-Score]],Table2[Sharpe Ratio Z-Score])</f>
        <v>518.5</v>
      </c>
      <c r="AV386">
        <f>(Table2[[#This Row],[Rank 1Y]]+Table2[[#This Row],[Rank 6M]]+Table2[[#This Row],[Rank Sharpe]])/3</f>
        <v>380.5</v>
      </c>
    </row>
    <row r="387" spans="1:48" x14ac:dyDescent="0.3">
      <c r="A387" t="s">
        <v>651</v>
      </c>
      <c r="B387" t="s">
        <v>652</v>
      </c>
      <c r="C387" t="s">
        <v>10150</v>
      </c>
      <c r="D387" t="s">
        <v>62</v>
      </c>
      <c r="E387">
        <v>28052.432037629998</v>
      </c>
      <c r="F387">
        <v>1807.35</v>
      </c>
      <c r="G387">
        <v>18.487786483017601</v>
      </c>
      <c r="H387">
        <f>(Table2[[#This Row],[1Y Return vs Nifty]]-AVERAGE(Table2[1Y Return vs Nifty]))/_xlfn.STDEV.P(Table2[1Y Return vs Nifty])</f>
        <v>-0.30765800242193042</v>
      </c>
      <c r="I387">
        <v>-9.1117219334289796</v>
      </c>
      <c r="J387">
        <f>(Table2[[#This Row],[1M Return vs Nifty]]-AVERAGE(Table2[1M Return vs Nifty]))/_xlfn.STDEV.P(Table2[1M Return vs Nifty])</f>
        <v>-0.81785239343039973</v>
      </c>
      <c r="K387">
        <v>-2.2422053579458598</v>
      </c>
      <c r="L387">
        <f>(Table2[[#This Row],[6M Return vs Nifty]]-AVERAGE(Table2[6M Return vs Nifty]))/_xlfn.STDEV.P(Table2[6M Return vs Nifty])</f>
        <v>-0.29365363545341405</v>
      </c>
      <c r="M387">
        <v>2.8058589627136401</v>
      </c>
      <c r="N387">
        <f>(Table2[[#This Row],[1W Return vs Nifty]]-AVERAGE(Table2[1W Return vs Nifty]))/_xlfn.STDEV.P(Table2[1W Return vs Nifty])</f>
        <v>1.0983395404884535</v>
      </c>
      <c r="O387">
        <v>1770.15</v>
      </c>
      <c r="P387">
        <v>1769.62685232071</v>
      </c>
      <c r="Q387">
        <v>1627.5898449214999</v>
      </c>
      <c r="R387">
        <v>65.481780956637294</v>
      </c>
      <c r="S387" s="2">
        <f>(Table2[[#This Row],[Close Price]]-Table2[[#This Row],[20D EMA]])/Table2[[#This Row],[20D EMA]]</f>
        <v>2.1015168206084126E-2</v>
      </c>
      <c r="T387" s="2">
        <f>(Table2[[#This Row],[Close Price]]-Table2[[#This Row],[50D EMA]])/Table2[[#This Row],[50D EMA]]</f>
        <v>2.1317006819725488E-2</v>
      </c>
      <c r="U387" s="2">
        <f>(Table2[[#This Row],[Close Price]]-Table2[[#This Row],[200D EMA]])/Table2[[#This Row],[200D EMA]]</f>
        <v>0.1104456111221129</v>
      </c>
      <c r="V387">
        <v>0.92311008357287105</v>
      </c>
      <c r="W387">
        <v>1799.2</v>
      </c>
      <c r="X387">
        <v>1813.8</v>
      </c>
      <c r="Y387">
        <v>1727.1</v>
      </c>
      <c r="Z387">
        <v>1815</v>
      </c>
      <c r="AA387">
        <v>1690.1</v>
      </c>
      <c r="AB387">
        <v>1906</v>
      </c>
      <c r="AC387" s="2">
        <f>(Table2[[#This Row],[Close Price]]/Table2[[#This Row],[Day Low]])-1</f>
        <v>4.5297910182302559E-3</v>
      </c>
      <c r="AD387" s="2">
        <f>(Table2[[#This Row],[Day High]]/Table2[[#This Row],[Close Price]])-1</f>
        <v>3.568760893020162E-3</v>
      </c>
      <c r="AE387" s="2">
        <f>(Table2[[#This Row],[Close Price]]/Table2[[#This Row],[Current Week Low]])-1</f>
        <v>4.6465172833072721E-2</v>
      </c>
      <c r="AF387" s="2">
        <f>(Table2[[#This Row],[Current Week High]]/Table2[[#This Row],[Close Price]])-1</f>
        <v>4.232716408000714E-3</v>
      </c>
      <c r="AG387" s="2">
        <f>(Table2[[#This Row],[Close Price]]/Table2[[#This Row],[Current Month Low]])-1</f>
        <v>6.9374593219336145E-2</v>
      </c>
      <c r="AH387" s="2">
        <f>(Table2[[#This Row],[Current Month High]]/Table2[[#This Row],[Close Price]])-1</f>
        <v>5.4582676294021581E-2</v>
      </c>
      <c r="AI387">
        <v>7.3394749218469002</v>
      </c>
      <c r="AJ387">
        <v>52.673593512417597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-0.13</v>
      </c>
      <c r="AM387" t="s">
        <v>10190</v>
      </c>
      <c r="AN387">
        <v>0.81</v>
      </c>
      <c r="AO387" t="s">
        <v>10189</v>
      </c>
      <c r="AP387">
        <v>5.7553315586053998E-2</v>
      </c>
      <c r="AQ387">
        <f>(Table2[[#This Row],[Sharpe Ratio]]-AVERAGE(Table2[Sharpe Ratio]))/_xlfn.STDEV.P(Table2[Sharpe Ratio])</f>
        <v>5.3195482434696482E-2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-0.26762900838259429</v>
      </c>
      <c r="AS387">
        <f>_xlfn.RANK.AVG(Table2[[#This Row],[1Y Return vs Nifty Z-Score]],Table2[1Y Return vs Nifty Z-Score])</f>
        <v>397</v>
      </c>
      <c r="AT387">
        <f>_xlfn.RANK.AVG(Table2[[#This Row],[6M Return vs Nifty Z-Score]],Table2[6M Return vs Nifty Z-Score])</f>
        <v>427</v>
      </c>
      <c r="AU387">
        <f>_xlfn.RANK.AVG(Table2[[#This Row],[Sharpe Ratio Z-Score]],Table2[Sharpe Ratio Z-Score])</f>
        <v>320</v>
      </c>
      <c r="AV387">
        <f>(Table2[[#This Row],[Rank 1Y]]+Table2[[#This Row],[Rank 6M]]+Table2[[#This Row],[Rank Sharpe]])/3</f>
        <v>381.33333333333331</v>
      </c>
    </row>
    <row r="388" spans="1:48" x14ac:dyDescent="0.3">
      <c r="A388" t="s">
        <v>2000</v>
      </c>
      <c r="B388" t="s">
        <v>2001</v>
      </c>
      <c r="C388" t="s">
        <v>10159</v>
      </c>
      <c r="D388" t="s">
        <v>269</v>
      </c>
      <c r="E388">
        <v>3121.2288149999999</v>
      </c>
      <c r="F388">
        <v>1008.1</v>
      </c>
      <c r="G388">
        <v>41.159646536194799</v>
      </c>
      <c r="H388">
        <f>(Table2[[#This Row],[1Y Return vs Nifty]]-AVERAGE(Table2[1Y Return vs Nifty]))/_xlfn.STDEV.P(Table2[1Y Return vs Nifty])</f>
        <v>-1.713583574457948E-2</v>
      </c>
      <c r="I388">
        <v>4.1131635749878503</v>
      </c>
      <c r="J388">
        <f>(Table2[[#This Row],[1M Return vs Nifty]]-AVERAGE(Table2[1M Return vs Nifty]))/_xlfn.STDEV.P(Table2[1M Return vs Nifty])</f>
        <v>0.42259481955946537</v>
      </c>
      <c r="K388">
        <v>-3.1511580263151</v>
      </c>
      <c r="L388">
        <f>(Table2[[#This Row],[6M Return vs Nifty]]-AVERAGE(Table2[6M Return vs Nifty]))/_xlfn.STDEV.P(Table2[6M Return vs Nifty])</f>
        <v>-0.32310513028671151</v>
      </c>
      <c r="M388">
        <v>5.9821542979345397</v>
      </c>
      <c r="N388">
        <f>(Table2[[#This Row],[1W Return vs Nifty]]-AVERAGE(Table2[1W Return vs Nifty]))/_xlfn.STDEV.P(Table2[1W Return vs Nifty])</f>
        <v>1.9205413717255233</v>
      </c>
      <c r="O388">
        <v>936.88</v>
      </c>
      <c r="P388">
        <v>887.66094087667295</v>
      </c>
      <c r="Q388">
        <v>815.72616351003398</v>
      </c>
      <c r="R388">
        <v>79.603366022350002</v>
      </c>
      <c r="S388" s="2">
        <f>(Table2[[#This Row],[Close Price]]-Table2[[#This Row],[20D EMA]])/Table2[[#This Row],[20D EMA]]</f>
        <v>7.6018273418153898E-2</v>
      </c>
      <c r="T388" s="2">
        <f>(Table2[[#This Row],[Close Price]]-Table2[[#This Row],[50D EMA]])/Table2[[#This Row],[50D EMA]]</f>
        <v>0.13568137740112668</v>
      </c>
      <c r="U388" s="2">
        <f>(Table2[[#This Row],[Close Price]]-Table2[[#This Row],[200D EMA]])/Table2[[#This Row],[200D EMA]]</f>
        <v>0.23583139182662702</v>
      </c>
      <c r="V388">
        <v>3.0750280295438999</v>
      </c>
      <c r="W388">
        <v>992.75</v>
      </c>
      <c r="X388">
        <v>1019.55</v>
      </c>
      <c r="Y388">
        <v>980.1</v>
      </c>
      <c r="Z388">
        <v>1045</v>
      </c>
      <c r="AA388">
        <v>904.05</v>
      </c>
      <c r="AB388">
        <v>1045</v>
      </c>
      <c r="AC388" s="2">
        <f>(Table2[[#This Row],[Close Price]]/Table2[[#This Row],[Day Low]])-1</f>
        <v>1.5462100226643294E-2</v>
      </c>
      <c r="AD388" s="2">
        <f>(Table2[[#This Row],[Day High]]/Table2[[#This Row],[Close Price]])-1</f>
        <v>1.1358000198393059E-2</v>
      </c>
      <c r="AE388" s="2">
        <f>(Table2[[#This Row],[Close Price]]/Table2[[#This Row],[Current Week Low]])-1</f>
        <v>2.8568513416998176E-2</v>
      </c>
      <c r="AF388" s="2">
        <f>(Table2[[#This Row],[Current Week High]]/Table2[[#This Row],[Close Price]])-1</f>
        <v>3.6603511556393187E-2</v>
      </c>
      <c r="AG388" s="2">
        <f>(Table2[[#This Row],[Close Price]]/Table2[[#This Row],[Current Month Low]])-1</f>
        <v>0.11509319174824406</v>
      </c>
      <c r="AH388" s="2">
        <f>(Table2[[#This Row],[Current Month High]]/Table2[[#This Row],[Close Price]])-1</f>
        <v>3.6603511556393187E-2</v>
      </c>
      <c r="AI388">
        <v>3.6603511556393098</v>
      </c>
      <c r="AJ388">
        <v>68.198882122299096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0.13</v>
      </c>
      <c r="AM388" t="s">
        <v>10189</v>
      </c>
      <c r="AN388">
        <v>8.23</v>
      </c>
      <c r="AO388" t="s">
        <v>10189</v>
      </c>
      <c r="AP388">
        <v>2.2799770534039001E-2</v>
      </c>
      <c r="AQ388">
        <f>(Table2[[#This Row],[Sharpe Ratio]]-AVERAGE(Table2[Sharpe Ratio]))/_xlfn.STDEV.P(Table2[Sharpe Ratio])</f>
        <v>-0.34497108464104248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1.6579241406126553</v>
      </c>
      <c r="AS388">
        <f>_xlfn.RANK.AVG(Table2[[#This Row],[1Y Return vs Nifty Z-Score]],Table2[1Y Return vs Nifty Z-Score])</f>
        <v>284</v>
      </c>
      <c r="AT388">
        <f>_xlfn.RANK.AVG(Table2[[#This Row],[6M Return vs Nifty Z-Score]],Table2[6M Return vs Nifty Z-Score])</f>
        <v>438</v>
      </c>
      <c r="AU388">
        <f>_xlfn.RANK.AVG(Table2[[#This Row],[Sharpe Ratio Z-Score]],Table2[Sharpe Ratio Z-Score])</f>
        <v>430</v>
      </c>
      <c r="AV388">
        <f>(Table2[[#This Row],[Rank 1Y]]+Table2[[#This Row],[Rank 6M]]+Table2[[#This Row],[Rank Sharpe]])/3</f>
        <v>384</v>
      </c>
    </row>
    <row r="389" spans="1:48" x14ac:dyDescent="0.3">
      <c r="A389" t="s">
        <v>523</v>
      </c>
      <c r="B389" t="s">
        <v>524</v>
      </c>
      <c r="C389" t="s">
        <v>10159</v>
      </c>
      <c r="D389" t="s">
        <v>269</v>
      </c>
      <c r="E389">
        <v>38603.322394229901</v>
      </c>
      <c r="F389">
        <v>2830.3</v>
      </c>
      <c r="G389">
        <v>17.636993412755501</v>
      </c>
      <c r="H389">
        <f>(Table2[[#This Row],[1Y Return vs Nifty]]-AVERAGE(Table2[1Y Return vs Nifty]))/_xlfn.STDEV.P(Table2[1Y Return vs Nifty])</f>
        <v>-0.31856025065330046</v>
      </c>
      <c r="I389">
        <v>10.8690788136562</v>
      </c>
      <c r="J389">
        <f>(Table2[[#This Row],[1M Return vs Nifty]]-AVERAGE(Table2[1M Return vs Nifty]))/_xlfn.STDEV.P(Table2[1M Return vs Nifty])</f>
        <v>1.0562756346915383</v>
      </c>
      <c r="K389">
        <v>7.8738084876263397</v>
      </c>
      <c r="L389">
        <f>(Table2[[#This Row],[6M Return vs Nifty]]-AVERAGE(Table2[6M Return vs Nifty]))/_xlfn.STDEV.P(Table2[6M Return vs Nifty])</f>
        <v>3.4121110002757964E-2</v>
      </c>
      <c r="M389">
        <v>0.241125496425625</v>
      </c>
      <c r="N389">
        <f>(Table2[[#This Row],[1W Return vs Nifty]]-AVERAGE(Table2[1W Return vs Nifty]))/_xlfn.STDEV.P(Table2[1W Return vs Nifty])</f>
        <v>0.43444392308978058</v>
      </c>
      <c r="O389">
        <v>2661.75</v>
      </c>
      <c r="P389">
        <v>2525.87303953331</v>
      </c>
      <c r="Q389">
        <v>2324.53049540744</v>
      </c>
      <c r="R389">
        <v>86.183582756414793</v>
      </c>
      <c r="S389" s="2">
        <f>(Table2[[#This Row],[Close Price]]-Table2[[#This Row],[20D EMA]])/Table2[[#This Row],[20D EMA]]</f>
        <v>6.3323001784540311E-2</v>
      </c>
      <c r="T389" s="2">
        <f>(Table2[[#This Row],[Close Price]]-Table2[[#This Row],[50D EMA]])/Table2[[#This Row],[50D EMA]]</f>
        <v>0.12052346087946576</v>
      </c>
      <c r="U389" s="2">
        <f>(Table2[[#This Row],[Close Price]]-Table2[[#This Row],[200D EMA]])/Table2[[#This Row],[200D EMA]]</f>
        <v>0.21757920818496715</v>
      </c>
      <c r="V389">
        <v>1.04290850664733</v>
      </c>
      <c r="W389">
        <v>2801.3</v>
      </c>
      <c r="X389">
        <v>2829</v>
      </c>
      <c r="Y389">
        <v>2752.05</v>
      </c>
      <c r="Z389">
        <v>2842</v>
      </c>
      <c r="AA389">
        <v>2510</v>
      </c>
      <c r="AB389">
        <v>2842</v>
      </c>
      <c r="AC389" s="2">
        <f>(Table2[[#This Row],[Close Price]]/Table2[[#This Row],[Day Low]])-1</f>
        <v>1.0352336415235808E-2</v>
      </c>
      <c r="AD389" s="2">
        <f>(Table2[[#This Row],[Day High]]/Table2[[#This Row],[Close Price]])-1</f>
        <v>-4.5931526693288038E-4</v>
      </c>
      <c r="AE389" s="2">
        <f>(Table2[[#This Row],[Close Price]]/Table2[[#This Row],[Current Week Low]])-1</f>
        <v>2.8433349684780396E-2</v>
      </c>
      <c r="AF389" s="2">
        <f>(Table2[[#This Row],[Current Week High]]/Table2[[#This Row],[Close Price]])-1</f>
        <v>4.1338374023953683E-3</v>
      </c>
      <c r="AG389" s="2">
        <f>(Table2[[#This Row],[Close Price]]/Table2[[#This Row],[Current Month Low]])-1</f>
        <v>0.12760956175298821</v>
      </c>
      <c r="AH389" s="2">
        <f>(Table2[[#This Row],[Current Month High]]/Table2[[#This Row],[Close Price]])-1</f>
        <v>4.1338374023953683E-3</v>
      </c>
      <c r="AI389">
        <v>0.413383740239536</v>
      </c>
      <c r="AJ389">
        <v>47.269557977989898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0.09</v>
      </c>
      <c r="AM389" t="s">
        <v>10189</v>
      </c>
      <c r="AN389">
        <v>8.19</v>
      </c>
      <c r="AO389" t="s">
        <v>10189</v>
      </c>
      <c r="AP389">
        <v>1.7119120388515999E-2</v>
      </c>
      <c r="AQ389">
        <f>(Table2[[#This Row],[Sharpe Ratio]]-AVERAGE(Table2[Sharpe Ratio]))/_xlfn.STDEV.P(Table2[Sharpe Ratio])</f>
        <v>-0.41005350900425286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0.79622690812652364</v>
      </c>
      <c r="AS389">
        <f>_xlfn.RANK.AVG(Table2[[#This Row],[1Y Return vs Nifty Z-Score]],Table2[1Y Return vs Nifty Z-Score])</f>
        <v>401</v>
      </c>
      <c r="AT389">
        <f>_xlfn.RANK.AVG(Table2[[#This Row],[6M Return vs Nifty Z-Score]],Table2[6M Return vs Nifty Z-Score])</f>
        <v>308</v>
      </c>
      <c r="AU389">
        <f>_xlfn.RANK.AVG(Table2[[#This Row],[Sharpe Ratio Z-Score]],Table2[Sharpe Ratio Z-Score])</f>
        <v>444</v>
      </c>
      <c r="AV389">
        <f>(Table2[[#This Row],[Rank 1Y]]+Table2[[#This Row],[Rank 6M]]+Table2[[#This Row],[Rank Sharpe]])/3</f>
        <v>384.33333333333331</v>
      </c>
    </row>
    <row r="390" spans="1:48" x14ac:dyDescent="0.3">
      <c r="A390" t="s">
        <v>570</v>
      </c>
      <c r="B390" t="s">
        <v>571</v>
      </c>
      <c r="C390" t="s">
        <v>10149</v>
      </c>
      <c r="D390" t="s">
        <v>529</v>
      </c>
      <c r="E390">
        <v>32915.14855374</v>
      </c>
      <c r="F390">
        <v>74.45</v>
      </c>
      <c r="G390">
        <v>1.57758382483842</v>
      </c>
      <c r="H390">
        <f>(Table2[[#This Row],[1Y Return vs Nifty]]-AVERAGE(Table2[1Y Return vs Nifty]))/_xlfn.STDEV.P(Table2[1Y Return vs Nifty])</f>
        <v>-0.52434903278663325</v>
      </c>
      <c r="I390">
        <v>-4.5980480857970498</v>
      </c>
      <c r="J390">
        <f>(Table2[[#This Row],[1M Return vs Nifty]]-AVERAGE(Table2[1M Return vs Nifty]))/_xlfn.STDEV.P(Table2[1M Return vs Nifty])</f>
        <v>-0.39448584397506692</v>
      </c>
      <c r="K390">
        <v>5.4028852863044303</v>
      </c>
      <c r="L390">
        <f>(Table2[[#This Row],[6M Return vs Nifty]]-AVERAGE(Table2[6M Return vs Nifty]))/_xlfn.STDEV.P(Table2[6M Return vs Nifty])</f>
        <v>-4.5940684664470183E-2</v>
      </c>
      <c r="M390">
        <v>2.3752360892680802</v>
      </c>
      <c r="N390">
        <f>(Table2[[#This Row],[1W Return vs Nifty]]-AVERAGE(Table2[1W Return vs Nifty]))/_xlfn.STDEV.P(Table2[1W Return vs Nifty])</f>
        <v>0.98687039868873949</v>
      </c>
      <c r="O390">
        <v>73.56</v>
      </c>
      <c r="P390">
        <v>71.830178833609097</v>
      </c>
      <c r="Q390">
        <v>66.8818420090399</v>
      </c>
      <c r="R390">
        <v>54.960414708521803</v>
      </c>
      <c r="S390" s="2">
        <f>(Table2[[#This Row],[Close Price]]-Table2[[#This Row],[20D EMA]])/Table2[[#This Row],[20D EMA]]</f>
        <v>1.209896682979881E-2</v>
      </c>
      <c r="T390" s="2">
        <f>(Table2[[#This Row],[Close Price]]-Table2[[#This Row],[50D EMA]])/Table2[[#This Row],[50D EMA]]</f>
        <v>3.6472429958159885E-2</v>
      </c>
      <c r="U390" s="2">
        <f>(Table2[[#This Row],[Close Price]]-Table2[[#This Row],[200D EMA]])/Table2[[#This Row],[200D EMA]]</f>
        <v>0.11315714046776962</v>
      </c>
      <c r="V390">
        <v>1.01134659544701</v>
      </c>
      <c r="W390">
        <v>73.010000000000005</v>
      </c>
      <c r="X390">
        <v>74.44</v>
      </c>
      <c r="Y390">
        <v>73.8</v>
      </c>
      <c r="Z390">
        <v>76.45</v>
      </c>
      <c r="AA390">
        <v>70.8</v>
      </c>
      <c r="AB390">
        <v>76.45</v>
      </c>
      <c r="AC390" s="2">
        <f>(Table2[[#This Row],[Close Price]]/Table2[[#This Row],[Day Low]])-1</f>
        <v>1.9723325571839423E-2</v>
      </c>
      <c r="AD390" s="2">
        <f>(Table2[[#This Row],[Day High]]/Table2[[#This Row],[Close Price]])-1</f>
        <v>-1.3431833445276542E-4</v>
      </c>
      <c r="AE390" s="2">
        <f>(Table2[[#This Row],[Close Price]]/Table2[[#This Row],[Current Week Low]])-1</f>
        <v>8.80758807588089E-3</v>
      </c>
      <c r="AF390" s="2">
        <f>(Table2[[#This Row],[Current Week High]]/Table2[[#This Row],[Close Price]])-1</f>
        <v>2.6863666890530657E-2</v>
      </c>
      <c r="AG390" s="2">
        <f>(Table2[[#This Row],[Close Price]]/Table2[[#This Row],[Current Month Low]])-1</f>
        <v>5.1553672316384302E-2</v>
      </c>
      <c r="AH390" s="2">
        <f>(Table2[[#This Row],[Current Month High]]/Table2[[#This Row],[Close Price]])-1</f>
        <v>2.6863666890530657E-2</v>
      </c>
      <c r="AI390">
        <v>7.4546675621222303</v>
      </c>
      <c r="AJ390">
        <v>29.2534722222222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0.03</v>
      </c>
      <c r="AM390" t="s">
        <v>10189</v>
      </c>
      <c r="AN390">
        <v>0.32</v>
      </c>
      <c r="AO390" t="s">
        <v>10189</v>
      </c>
      <c r="AP390">
        <v>5.4475128914433998E-2</v>
      </c>
      <c r="AQ390">
        <f>(Table2[[#This Row],[Sharpe Ratio]]-AVERAGE(Table2[Sharpe Ratio]))/_xlfn.STDEV.P(Table2[Sharpe Ratio])</f>
        <v>1.7929122757637622E-2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4.0023960020206695E-2</v>
      </c>
      <c r="AS390">
        <f>_xlfn.RANK.AVG(Table2[[#This Row],[1Y Return vs Nifty Z-Score]],Table2[1Y Return vs Nifty Z-Score])</f>
        <v>489</v>
      </c>
      <c r="AT390">
        <f>_xlfn.RANK.AVG(Table2[[#This Row],[6M Return vs Nifty Z-Score]],Table2[6M Return vs Nifty Z-Score])</f>
        <v>335</v>
      </c>
      <c r="AU390">
        <f>_xlfn.RANK.AVG(Table2[[#This Row],[Sharpe Ratio Z-Score]],Table2[Sharpe Ratio Z-Score])</f>
        <v>334</v>
      </c>
      <c r="AV390">
        <f>(Table2[[#This Row],[Rank 1Y]]+Table2[[#This Row],[Rank 6M]]+Table2[[#This Row],[Rank Sharpe]])/3</f>
        <v>386</v>
      </c>
    </row>
    <row r="391" spans="1:48" x14ac:dyDescent="0.3">
      <c r="A391" t="s">
        <v>1240</v>
      </c>
      <c r="B391" t="s">
        <v>1241</v>
      </c>
      <c r="C391" t="s">
        <v>10155</v>
      </c>
      <c r="D391" t="s">
        <v>83</v>
      </c>
      <c r="E391">
        <v>9009.6800987200004</v>
      </c>
      <c r="F391">
        <v>819.35</v>
      </c>
      <c r="G391">
        <v>-20.949654424773001</v>
      </c>
      <c r="H391">
        <f>(Table2[[#This Row],[1Y Return vs Nifty]]-AVERAGE(Table2[1Y Return vs Nifty]))/_xlfn.STDEV.P(Table2[1Y Return vs Nifty])</f>
        <v>-0.81301798408500048</v>
      </c>
      <c r="I391">
        <v>5.4783513058651501</v>
      </c>
      <c r="J391">
        <f>(Table2[[#This Row],[1M Return vs Nifty]]-AVERAGE(Table2[1M Return vs Nifty]))/_xlfn.STDEV.P(Table2[1M Return vs Nifty])</f>
        <v>0.55064457204291273</v>
      </c>
      <c r="K391">
        <v>1.0777669755250601</v>
      </c>
      <c r="L391">
        <f>(Table2[[#This Row],[6M Return vs Nifty]]-AVERAGE(Table2[6M Return vs Nifty]))/_xlfn.STDEV.P(Table2[6M Return vs Nifty])</f>
        <v>-0.1860813146621299</v>
      </c>
      <c r="M391">
        <v>-7.8083845077260801</v>
      </c>
      <c r="N391">
        <f>(Table2[[#This Row],[1W Return vs Nifty]]-AVERAGE(Table2[1W Return vs Nifty]))/_xlfn.STDEV.P(Table2[1W Return vs Nifty])</f>
        <v>-1.6492168097728852</v>
      </c>
      <c r="O391">
        <v>794.74</v>
      </c>
      <c r="P391">
        <v>768.13900989031401</v>
      </c>
      <c r="Q391">
        <v>734.45773739989295</v>
      </c>
      <c r="R391">
        <v>55.001460337326897</v>
      </c>
      <c r="S391" s="2">
        <f>(Table2[[#This Row],[Close Price]]-Table2[[#This Row],[20D EMA]])/Table2[[#This Row],[20D EMA]]</f>
        <v>3.0966102121448541E-2</v>
      </c>
      <c r="T391" s="2">
        <f>(Table2[[#This Row],[Close Price]]-Table2[[#This Row],[50D EMA]])/Table2[[#This Row],[50D EMA]]</f>
        <v>6.6668909468611232E-2</v>
      </c>
      <c r="U391" s="2">
        <f>(Table2[[#This Row],[Close Price]]-Table2[[#This Row],[200D EMA]])/Table2[[#This Row],[200D EMA]]</f>
        <v>0.11558495237675666</v>
      </c>
      <c r="V391">
        <v>3.0937340094703498</v>
      </c>
      <c r="W391">
        <v>773</v>
      </c>
      <c r="X391">
        <v>799.95</v>
      </c>
      <c r="Y391">
        <v>811</v>
      </c>
      <c r="Z391">
        <v>857.55</v>
      </c>
      <c r="AA391">
        <v>746.2</v>
      </c>
      <c r="AB391">
        <v>920</v>
      </c>
      <c r="AC391" s="2">
        <f>(Table2[[#This Row],[Close Price]]/Table2[[#This Row],[Day Low]])-1</f>
        <v>5.9961190168176026E-2</v>
      </c>
      <c r="AD391" s="2">
        <f>(Table2[[#This Row],[Day High]]/Table2[[#This Row],[Close Price]])-1</f>
        <v>-2.3677305180936026E-2</v>
      </c>
      <c r="AE391" s="2">
        <f>(Table2[[#This Row],[Close Price]]/Table2[[#This Row],[Current Week Low]])-1</f>
        <v>1.0295930949445253E-2</v>
      </c>
      <c r="AF391" s="2">
        <f>(Table2[[#This Row],[Current Week High]]/Table2[[#This Row],[Close Price]])-1</f>
        <v>4.6622322572771102E-2</v>
      </c>
      <c r="AG391" s="2">
        <f>(Table2[[#This Row],[Close Price]]/Table2[[#This Row],[Current Month Low]])-1</f>
        <v>9.8030018761726012E-2</v>
      </c>
      <c r="AH391" s="2">
        <f>(Table2[[#This Row],[Current Month High]]/Table2[[#This Row],[Close Price]])-1</f>
        <v>0.1228412766217124</v>
      </c>
      <c r="AI391">
        <v>12.284127662171199</v>
      </c>
      <c r="AJ391">
        <v>33.011363636363598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0.03</v>
      </c>
      <c r="AM391" t="s">
        <v>10189</v>
      </c>
      <c r="AN391">
        <v>7.67</v>
      </c>
      <c r="AO391" t="s">
        <v>10189</v>
      </c>
      <c r="AP391">
        <v>0.13227692876476599</v>
      </c>
      <c r="AQ391">
        <f>(Table2[[#This Row],[Sharpe Ratio]]-AVERAGE(Table2[Sharpe Ratio]))/_xlfn.STDEV.P(Table2[Sharpe Ratio])</f>
        <v>0.90929360118296398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-1.1883779352941388</v>
      </c>
      <c r="AS391">
        <f>_xlfn.RANK.AVG(Table2[[#This Row],[1Y Return vs Nifty Z-Score]],Table2[1Y Return vs Nifty Z-Score])</f>
        <v>629</v>
      </c>
      <c r="AT391">
        <f>_xlfn.RANK.AVG(Table2[[#This Row],[6M Return vs Nifty Z-Score]],Table2[6M Return vs Nifty Z-Score])</f>
        <v>387</v>
      </c>
      <c r="AU391">
        <f>_xlfn.RANK.AVG(Table2[[#This Row],[Sharpe Ratio Z-Score]],Table2[Sharpe Ratio Z-Score])</f>
        <v>142</v>
      </c>
      <c r="AV391">
        <f>(Table2[[#This Row],[Rank 1Y]]+Table2[[#This Row],[Rank 6M]]+Table2[[#This Row],[Rank Sharpe]])/3</f>
        <v>386</v>
      </c>
    </row>
    <row r="392" spans="1:48" x14ac:dyDescent="0.3">
      <c r="A392" t="s">
        <v>55</v>
      </c>
      <c r="B392" t="s">
        <v>56</v>
      </c>
      <c r="C392" t="s">
        <v>10145</v>
      </c>
      <c r="D392" t="s">
        <v>24</v>
      </c>
      <c r="E392">
        <v>404730.76357067999</v>
      </c>
      <c r="F392">
        <v>1309.4000000000001</v>
      </c>
      <c r="G392">
        <v>9.7401469659840494</v>
      </c>
      <c r="H392">
        <f>(Table2[[#This Row],[1Y Return vs Nifty]]-AVERAGE(Table2[1Y Return vs Nifty]))/_xlfn.STDEV.P(Table2[1Y Return vs Nifty])</f>
        <v>-0.41975216584037733</v>
      </c>
      <c r="I392">
        <v>4.1749165706937097</v>
      </c>
      <c r="J392">
        <f>(Table2[[#This Row],[1M Return vs Nifty]]-AVERAGE(Table2[1M Return vs Nifty]))/_xlfn.STDEV.P(Table2[1M Return vs Nifty])</f>
        <v>0.42838703086960156</v>
      </c>
      <c r="K392">
        <v>3.7518321025121502</v>
      </c>
      <c r="L392">
        <f>(Table2[[#This Row],[6M Return vs Nifty]]-AVERAGE(Table2[6M Return vs Nifty]))/_xlfn.STDEV.P(Table2[6M Return vs Nifty])</f>
        <v>-9.9437402374973297E-2</v>
      </c>
      <c r="M392">
        <v>-1.6748967164389299</v>
      </c>
      <c r="N392">
        <f>(Table2[[#This Row],[1W Return vs Nifty]]-AVERAGE(Table2[1W Return vs Nifty]))/_xlfn.STDEV.P(Table2[1W Return vs Nifty])</f>
        <v>-6.1529154299945127E-2</v>
      </c>
      <c r="O392">
        <v>1274.99</v>
      </c>
      <c r="P392">
        <v>1221.2086829181101</v>
      </c>
      <c r="Q392">
        <v>1109.1522802520899</v>
      </c>
      <c r="R392">
        <v>69.093871610887106</v>
      </c>
      <c r="S392" s="2">
        <f>(Table2[[#This Row],[Close Price]]-Table2[[#This Row],[20D EMA]])/Table2[[#This Row],[20D EMA]]</f>
        <v>2.698844696821158E-2</v>
      </c>
      <c r="T392" s="2">
        <f>(Table2[[#This Row],[Close Price]]-Table2[[#This Row],[50D EMA]])/Table2[[#This Row],[50D EMA]]</f>
        <v>7.2216418303835309E-2</v>
      </c>
      <c r="U392" s="2">
        <f>(Table2[[#This Row],[Close Price]]-Table2[[#This Row],[200D EMA]])/Table2[[#This Row],[200D EMA]]</f>
        <v>0.1805412325369764</v>
      </c>
      <c r="V392">
        <v>0.69616691292659905</v>
      </c>
      <c r="W392">
        <v>1295.45</v>
      </c>
      <c r="X392">
        <v>1309</v>
      </c>
      <c r="Y392">
        <v>1294.5</v>
      </c>
      <c r="Z392">
        <v>1324.4</v>
      </c>
      <c r="AA392">
        <v>1238.25</v>
      </c>
      <c r="AB392">
        <v>1339.65</v>
      </c>
      <c r="AC392" s="2">
        <f>(Table2[[#This Row],[Close Price]]/Table2[[#This Row],[Day Low]])-1</f>
        <v>1.0768458836697636E-2</v>
      </c>
      <c r="AD392" s="2">
        <f>(Table2[[#This Row],[Day High]]/Table2[[#This Row],[Close Price]])-1</f>
        <v>-3.054834275241225E-4</v>
      </c>
      <c r="AE392" s="2">
        <f>(Table2[[#This Row],[Close Price]]/Table2[[#This Row],[Current Week Low]])-1</f>
        <v>1.1510235612205655E-2</v>
      </c>
      <c r="AF392" s="2">
        <f>(Table2[[#This Row],[Current Week High]]/Table2[[#This Row],[Close Price]])-1</f>
        <v>1.1455628532152096E-2</v>
      </c>
      <c r="AG392" s="2">
        <f>(Table2[[#This Row],[Close Price]]/Table2[[#This Row],[Current Month Low]])-1</f>
        <v>5.7460125176660659E-2</v>
      </c>
      <c r="AH392" s="2">
        <f>(Table2[[#This Row],[Current Month High]]/Table2[[#This Row],[Close Price]])-1</f>
        <v>2.3102184206506893E-2</v>
      </c>
      <c r="AI392">
        <v>2.3102184206506799</v>
      </c>
      <c r="AJ392">
        <v>41.2284959283826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0.06</v>
      </c>
      <c r="AM392" t="s">
        <v>10189</v>
      </c>
      <c r="AN392">
        <v>3.76</v>
      </c>
      <c r="AO392" t="s">
        <v>10189</v>
      </c>
      <c r="AP392">
        <v>4.4025315867929002E-2</v>
      </c>
      <c r="AQ392">
        <f>(Table2[[#This Row],[Sharpe Ratio]]-AVERAGE(Table2[Sharpe Ratio]))/_xlfn.STDEV.P(Table2[Sharpe Ratio])</f>
        <v>-0.10179294246140179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-0.25412463410709596</v>
      </c>
      <c r="AS392">
        <f>_xlfn.RANK.AVG(Table2[[#This Row],[1Y Return vs Nifty Z-Score]],Table2[1Y Return vs Nifty Z-Score])</f>
        <v>438</v>
      </c>
      <c r="AT392">
        <f>_xlfn.RANK.AVG(Table2[[#This Row],[6M Return vs Nifty Z-Score]],Table2[6M Return vs Nifty Z-Score])</f>
        <v>353</v>
      </c>
      <c r="AU392">
        <f>_xlfn.RANK.AVG(Table2[[#This Row],[Sharpe Ratio Z-Score]],Table2[Sharpe Ratio Z-Score])</f>
        <v>368</v>
      </c>
      <c r="AV392">
        <f>(Table2[[#This Row],[Rank 1Y]]+Table2[[#This Row],[Rank 6M]]+Table2[[#This Row],[Rank Sharpe]])/3</f>
        <v>386.33333333333331</v>
      </c>
    </row>
    <row r="393" spans="1:48" x14ac:dyDescent="0.3">
      <c r="A393" t="s">
        <v>1970</v>
      </c>
      <c r="B393" t="s">
        <v>1971</v>
      </c>
      <c r="C393" t="s">
        <v>10150</v>
      </c>
      <c r="D393" t="s">
        <v>62</v>
      </c>
      <c r="E393">
        <v>3218.5071720000001</v>
      </c>
      <c r="F393">
        <v>399.9</v>
      </c>
      <c r="G393">
        <v>39.294529154324898</v>
      </c>
      <c r="H393">
        <f>(Table2[[#This Row],[1Y Return vs Nifty]]-AVERAGE(Table2[1Y Return vs Nifty]))/_xlfn.STDEV.P(Table2[1Y Return vs Nifty])</f>
        <v>-4.1035857252188272E-2</v>
      </c>
      <c r="I393">
        <v>-3.27590092403956</v>
      </c>
      <c r="J393">
        <f>(Table2[[#This Row],[1M Return vs Nifty]]-AVERAGE(Table2[1M Return vs Nifty]))/_xlfn.STDEV.P(Table2[1M Return vs Nifty])</f>
        <v>-0.27047314375768167</v>
      </c>
      <c r="K393">
        <v>17.588979576245301</v>
      </c>
      <c r="L393">
        <f>(Table2[[#This Row],[6M Return vs Nifty]]-AVERAGE(Table2[6M Return vs Nifty]))/_xlfn.STDEV.P(Table2[6M Return vs Nifty])</f>
        <v>0.3489079202273262</v>
      </c>
      <c r="M393">
        <v>-6.5866844882889099E-3</v>
      </c>
      <c r="N393">
        <f>(Table2[[#This Row],[1W Return vs Nifty]]-AVERAGE(Table2[1W Return vs Nifty]))/_xlfn.STDEV.P(Table2[1W Return vs Nifty])</f>
        <v>0.37032223814797904</v>
      </c>
      <c r="O393">
        <v>398.49</v>
      </c>
      <c r="P393">
        <v>387.40834409472598</v>
      </c>
      <c r="Q393">
        <v>342.80949470430897</v>
      </c>
      <c r="R393">
        <v>48.908911753262799</v>
      </c>
      <c r="S393" s="2">
        <f>(Table2[[#This Row],[Close Price]]-Table2[[#This Row],[20D EMA]])/Table2[[#This Row],[20D EMA]]</f>
        <v>3.5383572988029015E-3</v>
      </c>
      <c r="T393" s="2">
        <f>(Table2[[#This Row],[Close Price]]-Table2[[#This Row],[50D EMA]])/Table2[[#This Row],[50D EMA]]</f>
        <v>3.2244158123294425E-2</v>
      </c>
      <c r="U393" s="2">
        <f>(Table2[[#This Row],[Close Price]]-Table2[[#This Row],[200D EMA]])/Table2[[#This Row],[200D EMA]]</f>
        <v>0.16653711807175742</v>
      </c>
      <c r="V393">
        <v>1.0951922597227399</v>
      </c>
      <c r="W393">
        <v>397.55</v>
      </c>
      <c r="X393">
        <v>410.45</v>
      </c>
      <c r="Y393">
        <v>385.45</v>
      </c>
      <c r="Z393">
        <v>419.75</v>
      </c>
      <c r="AA393">
        <v>380</v>
      </c>
      <c r="AB393">
        <v>424.7</v>
      </c>
      <c r="AC393" s="2">
        <f>(Table2[[#This Row],[Close Price]]/Table2[[#This Row],[Day Low]])-1</f>
        <v>5.9112061375927727E-3</v>
      </c>
      <c r="AD393" s="2">
        <f>(Table2[[#This Row],[Day High]]/Table2[[#This Row],[Close Price]])-1</f>
        <v>2.6381595398849766E-2</v>
      </c>
      <c r="AE393" s="2">
        <f>(Table2[[#This Row],[Close Price]]/Table2[[#This Row],[Current Week Low]])-1</f>
        <v>3.7488649630302184E-2</v>
      </c>
      <c r="AF393" s="2">
        <f>(Table2[[#This Row],[Current Week High]]/Table2[[#This Row],[Close Price]])-1</f>
        <v>4.963740935233818E-2</v>
      </c>
      <c r="AG393" s="2">
        <f>(Table2[[#This Row],[Close Price]]/Table2[[#This Row],[Current Month Low]])-1</f>
        <v>5.236842105263162E-2</v>
      </c>
      <c r="AH393" s="2">
        <f>(Table2[[#This Row],[Current Month High]]/Table2[[#This Row],[Close Price]])-1</f>
        <v>6.2015503875969102E-2</v>
      </c>
      <c r="AI393">
        <v>6.2015503875969102</v>
      </c>
      <c r="AJ393">
        <v>71.410201457350993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-0.11</v>
      </c>
      <c r="AM393" t="s">
        <v>10190</v>
      </c>
      <c r="AN393">
        <v>0.48</v>
      </c>
      <c r="AO393" t="s">
        <v>10189</v>
      </c>
      <c r="AP393">
        <v>-4.7373850300668999E-2</v>
      </c>
      <c r="AQ393">
        <f>(Table2[[#This Row],[Sharpe Ratio]]-AVERAGE(Table2[Sharpe Ratio]))/_xlfn.STDEV.P(Table2[Sharpe Ratio])</f>
        <v>-1.1489405693428698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-0.74121941197743457</v>
      </c>
      <c r="AS393">
        <f>_xlfn.RANK.AVG(Table2[[#This Row],[1Y Return vs Nifty Z-Score]],Table2[1Y Return vs Nifty Z-Score])</f>
        <v>297</v>
      </c>
      <c r="AT393">
        <f>_xlfn.RANK.AVG(Table2[[#This Row],[6M Return vs Nifty Z-Score]],Table2[6M Return vs Nifty Z-Score])</f>
        <v>225</v>
      </c>
      <c r="AU393">
        <f>_xlfn.RANK.AVG(Table2[[#This Row],[Sharpe Ratio Z-Score]],Table2[Sharpe Ratio Z-Score])</f>
        <v>638</v>
      </c>
      <c r="AV393">
        <f>(Table2[[#This Row],[Rank 1Y]]+Table2[[#This Row],[Rank 6M]]+Table2[[#This Row],[Rank Sharpe]])/3</f>
        <v>386.66666666666669</v>
      </c>
    </row>
    <row r="394" spans="1:48" x14ac:dyDescent="0.3">
      <c r="A394" t="s">
        <v>625</v>
      </c>
      <c r="B394" t="s">
        <v>626</v>
      </c>
      <c r="C394" t="s">
        <v>627</v>
      </c>
      <c r="D394" t="s">
        <v>627</v>
      </c>
      <c r="E394">
        <v>29238.769560000001</v>
      </c>
      <c r="F394">
        <v>855.4</v>
      </c>
      <c r="G394">
        <v>5.9302624768574699</v>
      </c>
      <c r="H394">
        <f>(Table2[[#This Row],[1Y Return vs Nifty]]-AVERAGE(Table2[1Y Return vs Nifty]))/_xlfn.STDEV.P(Table2[1Y Return vs Nifty])</f>
        <v>-0.46857285783368258</v>
      </c>
      <c r="I394">
        <v>-3.1720584397388598</v>
      </c>
      <c r="J394">
        <f>(Table2[[#This Row],[1M Return vs Nifty]]-AVERAGE(Table2[1M Return vs Nifty]))/_xlfn.STDEV.P(Table2[1M Return vs Nifty])</f>
        <v>-0.2607330881512443</v>
      </c>
      <c r="K394">
        <v>-4.5872734879647696</v>
      </c>
      <c r="L394">
        <f>(Table2[[#This Row],[6M Return vs Nifty]]-AVERAGE(Table2[6M Return vs Nifty]))/_xlfn.STDEV.P(Table2[6M Return vs Nifty])</f>
        <v>-0.36963752803485517</v>
      </c>
      <c r="M394">
        <v>-2.5138079971498501</v>
      </c>
      <c r="N394">
        <f>(Table2[[#This Row],[1W Return vs Nifty]]-AVERAGE(Table2[1W Return vs Nifty]))/_xlfn.STDEV.P(Table2[1W Return vs Nifty])</f>
        <v>-0.27868603628050076</v>
      </c>
      <c r="O394">
        <v>866.22</v>
      </c>
      <c r="P394">
        <v>852.35287828353205</v>
      </c>
      <c r="Q394">
        <v>797.22890106955504</v>
      </c>
      <c r="R394">
        <v>44.472971753719101</v>
      </c>
      <c r="S394" s="2">
        <f>(Table2[[#This Row],[Close Price]]-Table2[[#This Row],[20D EMA]])/Table2[[#This Row],[20D EMA]]</f>
        <v>-1.2491053081203447E-2</v>
      </c>
      <c r="T394" s="2">
        <f>(Table2[[#This Row],[Close Price]]-Table2[[#This Row],[50D EMA]])/Table2[[#This Row],[50D EMA]]</f>
        <v>3.5749532782762702E-3</v>
      </c>
      <c r="U394" s="2">
        <f>(Table2[[#This Row],[Close Price]]-Table2[[#This Row],[200D EMA]])/Table2[[#This Row],[200D EMA]]</f>
        <v>7.2966620819193986E-2</v>
      </c>
      <c r="V394">
        <v>1.3247050565742899</v>
      </c>
      <c r="W394">
        <v>846</v>
      </c>
      <c r="X394">
        <v>858.8</v>
      </c>
      <c r="Y394">
        <v>827.5</v>
      </c>
      <c r="Z394">
        <v>895</v>
      </c>
      <c r="AA394">
        <v>827.5</v>
      </c>
      <c r="AB394">
        <v>934</v>
      </c>
      <c r="AC394" s="2">
        <f>(Table2[[#This Row],[Close Price]]/Table2[[#This Row],[Day Low]])-1</f>
        <v>1.1111111111111072E-2</v>
      </c>
      <c r="AD394" s="2">
        <f>(Table2[[#This Row],[Day High]]/Table2[[#This Row],[Close Price]])-1</f>
        <v>3.9747486555996581E-3</v>
      </c>
      <c r="AE394" s="2">
        <f>(Table2[[#This Row],[Close Price]]/Table2[[#This Row],[Current Week Low]])-1</f>
        <v>3.3716012084592073E-2</v>
      </c>
      <c r="AF394" s="2">
        <f>(Table2[[#This Row],[Current Week High]]/Table2[[#This Row],[Close Price]])-1</f>
        <v>4.6294131400514305E-2</v>
      </c>
      <c r="AG394" s="2">
        <f>(Table2[[#This Row],[Close Price]]/Table2[[#This Row],[Current Month Low]])-1</f>
        <v>3.3716012084592073E-2</v>
      </c>
      <c r="AH394" s="2">
        <f>(Table2[[#This Row],[Current Month High]]/Table2[[#This Row],[Close Price]])-1</f>
        <v>9.1886836567687702E-2</v>
      </c>
      <c r="AI394">
        <v>9.1886836567687702</v>
      </c>
      <c r="AJ394">
        <v>39.089430894308897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-0.09</v>
      </c>
      <c r="AM394" t="s">
        <v>10190</v>
      </c>
      <c r="AN394">
        <v>-6.23</v>
      </c>
      <c r="AO394" t="s">
        <v>10190</v>
      </c>
      <c r="AP394">
        <v>7.7960725064680006E-2</v>
      </c>
      <c r="AQ394">
        <f>(Table2[[#This Row],[Sharpe Ratio]]-AVERAGE(Table2[Sharpe Ratio]))/_xlfn.STDEV.P(Table2[Sharpe Ratio])</f>
        <v>0.28700035508443777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-1.0906291552158451</v>
      </c>
      <c r="AS394">
        <f>_xlfn.RANK.AVG(Table2[[#This Row],[1Y Return vs Nifty Z-Score]],Table2[1Y Return vs Nifty Z-Score])</f>
        <v>460</v>
      </c>
      <c r="AT394">
        <f>_xlfn.RANK.AVG(Table2[[#This Row],[6M Return vs Nifty Z-Score]],Table2[6M Return vs Nifty Z-Score])</f>
        <v>449</v>
      </c>
      <c r="AU394">
        <f>_xlfn.RANK.AVG(Table2[[#This Row],[Sharpe Ratio Z-Score]],Table2[Sharpe Ratio Z-Score])</f>
        <v>252</v>
      </c>
      <c r="AV394">
        <f>(Table2[[#This Row],[Rank 1Y]]+Table2[[#This Row],[Rank 6M]]+Table2[[#This Row],[Rank Sharpe]])/3</f>
        <v>387</v>
      </c>
    </row>
    <row r="395" spans="1:48" x14ac:dyDescent="0.3">
      <c r="A395" t="s">
        <v>826</v>
      </c>
      <c r="B395" t="s">
        <v>827</v>
      </c>
      <c r="C395" t="s">
        <v>10146</v>
      </c>
      <c r="D395" t="s">
        <v>27</v>
      </c>
      <c r="E395">
        <v>19023.401711437</v>
      </c>
      <c r="F395">
        <v>97.31</v>
      </c>
      <c r="G395">
        <v>7.1771052282866901</v>
      </c>
      <c r="H395">
        <f>(Table2[[#This Row],[1Y Return vs Nifty]]-AVERAGE(Table2[1Y Return vs Nifty]))/_xlfn.STDEV.P(Table2[1Y Return vs Nifty])</f>
        <v>-0.45259554248322004</v>
      </c>
      <c r="I395">
        <v>-2.35246885534516</v>
      </c>
      <c r="J395">
        <f>(Table2[[#This Row],[1M Return vs Nifty]]-AVERAGE(Table2[1M Return vs Nifty]))/_xlfn.STDEV.P(Table2[1M Return vs Nifty])</f>
        <v>-0.18385850083556232</v>
      </c>
      <c r="K395">
        <v>-6.6468993074558096</v>
      </c>
      <c r="L395">
        <f>(Table2[[#This Row],[6M Return vs Nifty]]-AVERAGE(Table2[6M Return vs Nifty]))/_xlfn.STDEV.P(Table2[6M Return vs Nifty])</f>
        <v>-0.43637264119547275</v>
      </c>
      <c r="M395">
        <v>6.3025462896900901</v>
      </c>
      <c r="N395">
        <f>(Table2[[#This Row],[1W Return vs Nifty]]-AVERAGE(Table2[1W Return vs Nifty]))/_xlfn.STDEV.P(Table2[1W Return vs Nifty])</f>
        <v>2.00347663262965</v>
      </c>
      <c r="O395">
        <v>79.03</v>
      </c>
      <c r="P395">
        <v>78.394624409938302</v>
      </c>
      <c r="Q395">
        <v>82.354665407925907</v>
      </c>
      <c r="R395">
        <v>92.032373059416201</v>
      </c>
      <c r="S395" s="2">
        <f>(Table2[[#This Row],[Close Price]]-Table2[[#This Row],[20D EMA]])/Table2[[#This Row],[20D EMA]]</f>
        <v>0.23130456788561307</v>
      </c>
      <c r="T395" s="2">
        <f>(Table2[[#This Row],[Close Price]]-Table2[[#This Row],[50D EMA]])/Table2[[#This Row],[50D EMA]]</f>
        <v>0.24128408972469986</v>
      </c>
      <c r="U395" s="2">
        <f>(Table2[[#This Row],[Close Price]]-Table2[[#This Row],[200D EMA]])/Table2[[#This Row],[200D EMA]]</f>
        <v>0.18159668936782272</v>
      </c>
      <c r="V395">
        <v>3.4433359772087999</v>
      </c>
      <c r="W395">
        <v>93.4</v>
      </c>
      <c r="X395">
        <v>111.4</v>
      </c>
      <c r="Y395">
        <v>76.010000000000005</v>
      </c>
      <c r="Z395">
        <v>97.58</v>
      </c>
      <c r="AA395">
        <v>74.349999999999994</v>
      </c>
      <c r="AB395">
        <v>97.58</v>
      </c>
      <c r="AC395" s="2">
        <f>(Table2[[#This Row],[Close Price]]/Table2[[#This Row],[Day Low]])-1</f>
        <v>4.1862955032119897E-2</v>
      </c>
      <c r="AD395" s="2">
        <f>(Table2[[#This Row],[Day High]]/Table2[[#This Row],[Close Price]])-1</f>
        <v>0.14479498509916766</v>
      </c>
      <c r="AE395" s="2">
        <f>(Table2[[#This Row],[Close Price]]/Table2[[#This Row],[Current Week Low]])-1</f>
        <v>0.28022628601499799</v>
      </c>
      <c r="AF395" s="2">
        <f>(Table2[[#This Row],[Current Week High]]/Table2[[#This Row],[Close Price]])-1</f>
        <v>2.7746377556263635E-3</v>
      </c>
      <c r="AG395" s="2">
        <f>(Table2[[#This Row],[Close Price]]/Table2[[#This Row],[Current Month Low]])-1</f>
        <v>0.30880968392737063</v>
      </c>
      <c r="AH395" s="2">
        <f>(Table2[[#This Row],[Current Month High]]/Table2[[#This Row],[Close Price]])-1</f>
        <v>2.7746377556263635E-3</v>
      </c>
      <c r="AI395">
        <v>12.1159181995683</v>
      </c>
      <c r="AJ395">
        <v>49.5926210607225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0.06</v>
      </c>
      <c r="AM395" t="s">
        <v>10189</v>
      </c>
      <c r="AN395">
        <v>24.85</v>
      </c>
      <c r="AO395" t="s">
        <v>10189</v>
      </c>
      <c r="AP395">
        <v>8.1839903019013005E-2</v>
      </c>
      <c r="AQ395">
        <f>(Table2[[#This Row],[Sharpe Ratio]]-AVERAGE(Table2[Sharpe Ratio]))/_xlfn.STDEV.P(Table2[Sharpe Ratio])</f>
        <v>0.33144356129091096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449</v>
      </c>
      <c r="AT395">
        <f>_xlfn.RANK.AVG(Table2[[#This Row],[6M Return vs Nifty Z-Score]],Table2[6M Return vs Nifty Z-Score])</f>
        <v>470</v>
      </c>
      <c r="AU395">
        <f>_xlfn.RANK.AVG(Table2[[#This Row],[Sharpe Ratio Z-Score]],Table2[Sharpe Ratio Z-Score])</f>
        <v>244</v>
      </c>
      <c r="AV395">
        <f>(Table2[[#This Row],[Rank 1Y]]+Table2[[#This Row],[Rank 6M]]+Table2[[#This Row],[Rank Sharpe]])/3</f>
        <v>387.66666666666669</v>
      </c>
    </row>
    <row r="396" spans="1:48" x14ac:dyDescent="0.3">
      <c r="A396" t="s">
        <v>1700</v>
      </c>
      <c r="B396" t="s">
        <v>1701</v>
      </c>
      <c r="C396" t="s">
        <v>10149</v>
      </c>
      <c r="D396" t="s">
        <v>257</v>
      </c>
      <c r="E396">
        <v>4548.7610783999999</v>
      </c>
      <c r="F396">
        <v>1449</v>
      </c>
      <c r="G396">
        <v>-3.08830865278513</v>
      </c>
      <c r="H396">
        <f>(Table2[[#This Row],[1Y Return vs Nifty]]-AVERAGE(Table2[1Y Return vs Nifty]))/_xlfn.STDEV.P(Table2[1Y Return vs Nifty])</f>
        <v>-0.5841387981126055</v>
      </c>
      <c r="I396">
        <v>10.7559778469929</v>
      </c>
      <c r="J396">
        <f>(Table2[[#This Row],[1M Return vs Nifty]]-AVERAGE(Table2[1M Return vs Nifty]))/_xlfn.STDEV.P(Table2[1M Return vs Nifty])</f>
        <v>1.0456671663766588</v>
      </c>
      <c r="K396">
        <v>-5.7372000069702001</v>
      </c>
      <c r="L396">
        <f>(Table2[[#This Row],[6M Return vs Nifty]]-AVERAGE(Table2[6M Return vs Nifty]))/_xlfn.STDEV.P(Table2[6M Return vs Nifty])</f>
        <v>-0.40689695430830614</v>
      </c>
      <c r="M396">
        <v>0.96848808815577403</v>
      </c>
      <c r="N396">
        <f>(Table2[[#This Row],[1W Return vs Nifty]]-AVERAGE(Table2[1W Return vs Nifty]))/_xlfn.STDEV.P(Table2[1W Return vs Nifty])</f>
        <v>0.62272580237928254</v>
      </c>
      <c r="O396">
        <v>1404.9</v>
      </c>
      <c r="P396">
        <v>1340.97357011799</v>
      </c>
      <c r="Q396">
        <v>1217.2223546617199</v>
      </c>
      <c r="R396">
        <v>58.944095517526797</v>
      </c>
      <c r="S396" s="2">
        <f>(Table2[[#This Row],[Close Price]]-Table2[[#This Row],[20D EMA]])/Table2[[#This Row],[20D EMA]]</f>
        <v>3.1390134529147913E-2</v>
      </c>
      <c r="T396" s="2">
        <f>(Table2[[#This Row],[Close Price]]-Table2[[#This Row],[50D EMA]])/Table2[[#This Row],[50D EMA]]</f>
        <v>8.0558209564491973E-2</v>
      </c>
      <c r="U396" s="2">
        <f>(Table2[[#This Row],[Close Price]]-Table2[[#This Row],[200D EMA]])/Table2[[#This Row],[200D EMA]]</f>
        <v>0.19041520594049044</v>
      </c>
      <c r="V396">
        <v>1.0082686047273699</v>
      </c>
      <c r="W396">
        <v>1423.4</v>
      </c>
      <c r="X396">
        <v>1448.55</v>
      </c>
      <c r="Y396">
        <v>1423.05</v>
      </c>
      <c r="Z396">
        <v>1485.05</v>
      </c>
      <c r="AA396">
        <v>1380</v>
      </c>
      <c r="AB396">
        <v>1526.6</v>
      </c>
      <c r="AC396" s="2">
        <f>(Table2[[#This Row],[Close Price]]/Table2[[#This Row],[Day Low]])-1</f>
        <v>1.7985106084024149E-2</v>
      </c>
      <c r="AD396" s="2">
        <f>(Table2[[#This Row],[Day High]]/Table2[[#This Row],[Close Price]])-1</f>
        <v>-3.1055900621124177E-4</v>
      </c>
      <c r="AE396" s="2">
        <f>(Table2[[#This Row],[Close Price]]/Table2[[#This Row],[Current Week Low]])-1</f>
        <v>1.8235480130705195E-2</v>
      </c>
      <c r="AF396" s="2">
        <f>(Table2[[#This Row],[Current Week High]]/Table2[[#This Row],[Close Price]])-1</f>
        <v>2.4879227053140163E-2</v>
      </c>
      <c r="AG396" s="2">
        <f>(Table2[[#This Row],[Close Price]]/Table2[[#This Row],[Current Month Low]])-1</f>
        <v>5.0000000000000044E-2</v>
      </c>
      <c r="AH396" s="2">
        <f>(Table2[[#This Row],[Current Month High]]/Table2[[#This Row],[Close Price]])-1</f>
        <v>5.355417529330575E-2</v>
      </c>
      <c r="AI396">
        <v>5.3554175293305697</v>
      </c>
      <c r="AJ396">
        <v>50.3267973856209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-0.04</v>
      </c>
      <c r="AM396" t="s">
        <v>10190</v>
      </c>
      <c r="AN396">
        <v>-1.59</v>
      </c>
      <c r="AO396" t="s">
        <v>10190</v>
      </c>
      <c r="AP396">
        <v>0.116126274569162</v>
      </c>
      <c r="AQ396">
        <f>(Table2[[#This Row],[Sharpe Ratio]]-AVERAGE(Table2[Sharpe Ratio]))/_xlfn.STDEV.P(Table2[Sharpe Ratio])</f>
        <v>0.72425778606061075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1.4016150023956404</v>
      </c>
      <c r="AS396">
        <f>_xlfn.RANK.AVG(Table2[[#This Row],[1Y Return vs Nifty Z-Score]],Table2[1Y Return vs Nifty Z-Score])</f>
        <v>527</v>
      </c>
      <c r="AT396">
        <f>_xlfn.RANK.AVG(Table2[[#This Row],[6M Return vs Nifty Z-Score]],Table2[6M Return vs Nifty Z-Score])</f>
        <v>465</v>
      </c>
      <c r="AU396">
        <f>_xlfn.RANK.AVG(Table2[[#This Row],[Sharpe Ratio Z-Score]],Table2[Sharpe Ratio Z-Score])</f>
        <v>171</v>
      </c>
      <c r="AV396">
        <f>(Table2[[#This Row],[Rank 1Y]]+Table2[[#This Row],[Rank 6M]]+Table2[[#This Row],[Rank Sharpe]])/3</f>
        <v>387.66666666666669</v>
      </c>
    </row>
    <row r="397" spans="1:48" x14ac:dyDescent="0.3">
      <c r="A397" t="s">
        <v>911</v>
      </c>
      <c r="B397" t="s">
        <v>912</v>
      </c>
      <c r="C397" t="s">
        <v>10150</v>
      </c>
      <c r="D397" t="s">
        <v>62</v>
      </c>
      <c r="E397">
        <v>16130.125</v>
      </c>
      <c r="F397">
        <v>6452.05</v>
      </c>
      <c r="G397">
        <v>48.266890701050201</v>
      </c>
      <c r="H397">
        <f>(Table2[[#This Row],[1Y Return vs Nifty]]-AVERAGE(Table2[1Y Return vs Nifty]))/_xlfn.STDEV.P(Table2[1Y Return vs Nifty])</f>
        <v>7.3937943338199905E-2</v>
      </c>
      <c r="I397">
        <v>-4.9545175597950104</v>
      </c>
      <c r="J397">
        <f>(Table2[[#This Row],[1M Return vs Nifty]]-AVERAGE(Table2[1M Return vs Nifty]))/_xlfn.STDEV.P(Table2[1M Return vs Nifty])</f>
        <v>-0.42792141249135479</v>
      </c>
      <c r="K397">
        <v>-13.373319696898699</v>
      </c>
      <c r="L397">
        <f>(Table2[[#This Row],[6M Return vs Nifty]]-AVERAGE(Table2[6M Return vs Nifty]))/_xlfn.STDEV.P(Table2[6M Return vs Nifty])</f>
        <v>-0.65431923207977372</v>
      </c>
      <c r="M397">
        <v>-5.6508040894636098</v>
      </c>
      <c r="N397">
        <f>(Table2[[#This Row],[1W Return vs Nifty]]-AVERAGE(Table2[1W Return vs Nifty]))/_xlfn.STDEV.P(Table2[1W Return vs Nifty])</f>
        <v>-1.0907150384590809</v>
      </c>
      <c r="O397">
        <v>6562.17</v>
      </c>
      <c r="P397">
        <v>6263.6381841955699</v>
      </c>
      <c r="Q397">
        <v>5479.3841764707404</v>
      </c>
      <c r="R397">
        <v>40.821204009683299</v>
      </c>
      <c r="S397" s="2">
        <f>(Table2[[#This Row],[Close Price]]-Table2[[#This Row],[20D EMA]])/Table2[[#This Row],[20D EMA]]</f>
        <v>-1.6781034322487818E-2</v>
      </c>
      <c r="T397" s="2">
        <f>(Table2[[#This Row],[Close Price]]-Table2[[#This Row],[50D EMA]])/Table2[[#This Row],[50D EMA]]</f>
        <v>3.0080252125646641E-2</v>
      </c>
      <c r="U397" s="2">
        <f>(Table2[[#This Row],[Close Price]]-Table2[[#This Row],[200D EMA]])/Table2[[#This Row],[200D EMA]]</f>
        <v>0.17751371179739978</v>
      </c>
      <c r="V397">
        <v>2.36924732066745</v>
      </c>
      <c r="W397">
        <v>6400</v>
      </c>
      <c r="X397">
        <v>6510.3</v>
      </c>
      <c r="Y397">
        <v>6431.95</v>
      </c>
      <c r="Z397">
        <v>6850</v>
      </c>
      <c r="AA397">
        <v>6150</v>
      </c>
      <c r="AB397">
        <v>7572.2</v>
      </c>
      <c r="AC397" s="2">
        <f>(Table2[[#This Row],[Close Price]]/Table2[[#This Row],[Day Low]])-1</f>
        <v>8.1328124999999751E-3</v>
      </c>
      <c r="AD397" s="2">
        <f>(Table2[[#This Row],[Day High]]/Table2[[#This Row],[Close Price]])-1</f>
        <v>9.0281383436272566E-3</v>
      </c>
      <c r="AE397" s="2">
        <f>(Table2[[#This Row],[Close Price]]/Table2[[#This Row],[Current Week Low]])-1</f>
        <v>3.1250242927884919E-3</v>
      </c>
      <c r="AF397" s="2">
        <f>(Table2[[#This Row],[Current Week High]]/Table2[[#This Row],[Close Price]])-1</f>
        <v>6.1678071310668603E-2</v>
      </c>
      <c r="AG397" s="2">
        <f>(Table2[[#This Row],[Close Price]]/Table2[[#This Row],[Current Month Low]])-1</f>
        <v>4.9113821138211389E-2</v>
      </c>
      <c r="AH397" s="2">
        <f>(Table2[[#This Row],[Current Month High]]/Table2[[#This Row],[Close Price]])-1</f>
        <v>0.17361148782170011</v>
      </c>
      <c r="AI397">
        <v>17.361148782170002</v>
      </c>
      <c r="AJ397">
        <v>72.063843404981597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7.0000000000000007E-2</v>
      </c>
      <c r="AM397" t="s">
        <v>10189</v>
      </c>
      <c r="AN397">
        <v>0.92</v>
      </c>
      <c r="AO397" t="s">
        <v>10189</v>
      </c>
      <c r="AP397">
        <v>4.6743470054419999E-2</v>
      </c>
      <c r="AQ397">
        <f>(Table2[[#This Row],[Sharpe Ratio]]-AVERAGE(Table2[Sharpe Ratio]))/_xlfn.STDEV.P(Table2[Sharpe Ratio])</f>
        <v>-7.0651425255089675E-2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-2.1696691649470994</v>
      </c>
      <c r="AS397">
        <f>_xlfn.RANK.AVG(Table2[[#This Row],[1Y Return vs Nifty Z-Score]],Table2[1Y Return vs Nifty Z-Score])</f>
        <v>262</v>
      </c>
      <c r="AT397">
        <f>_xlfn.RANK.AVG(Table2[[#This Row],[6M Return vs Nifty Z-Score]],Table2[6M Return vs Nifty Z-Score])</f>
        <v>546</v>
      </c>
      <c r="AU397">
        <f>_xlfn.RANK.AVG(Table2[[#This Row],[Sharpe Ratio Z-Score]],Table2[Sharpe Ratio Z-Score])</f>
        <v>356</v>
      </c>
      <c r="AV397">
        <f>(Table2[[#This Row],[Rank 1Y]]+Table2[[#This Row],[Rank 6M]]+Table2[[#This Row],[Rank Sharpe]])/3</f>
        <v>388</v>
      </c>
    </row>
    <row r="398" spans="1:48" x14ac:dyDescent="0.3">
      <c r="A398" t="s">
        <v>500</v>
      </c>
      <c r="B398" t="s">
        <v>501</v>
      </c>
      <c r="C398" t="s">
        <v>10149</v>
      </c>
      <c r="D398" t="s">
        <v>191</v>
      </c>
      <c r="E398">
        <v>41727.517094299998</v>
      </c>
      <c r="F398">
        <v>711.5</v>
      </c>
      <c r="G398">
        <v>5.3682106074644897</v>
      </c>
      <c r="H398">
        <f>(Table2[[#This Row],[1Y Return vs Nifty]]-AVERAGE(Table2[1Y Return vs Nifty]))/_xlfn.STDEV.P(Table2[1Y Return vs Nifty])</f>
        <v>-0.47577511325066685</v>
      </c>
      <c r="I398">
        <v>3.9210983043106298</v>
      </c>
      <c r="J398">
        <f>(Table2[[#This Row],[1M Return vs Nifty]]-AVERAGE(Table2[1M Return vs Nifty]))/_xlfn.STDEV.P(Table2[1M Return vs Nifty])</f>
        <v>0.40457978044460324</v>
      </c>
      <c r="K398">
        <v>7.7652267090174396</v>
      </c>
      <c r="L398">
        <f>(Table2[[#This Row],[6M Return vs Nifty]]-AVERAGE(Table2[6M Return vs Nifty]))/_xlfn.STDEV.P(Table2[6M Return vs Nifty])</f>
        <v>3.0602889744460411E-2</v>
      </c>
      <c r="M398">
        <v>1.00576356210903</v>
      </c>
      <c r="N398">
        <f>(Table2[[#This Row],[1W Return vs Nifty]]-AVERAGE(Table2[1W Return vs Nifty]))/_xlfn.STDEV.P(Table2[1W Return vs Nifty])</f>
        <v>0.6323747675132082</v>
      </c>
      <c r="O398">
        <v>682.66</v>
      </c>
      <c r="P398">
        <v>661.83253083326895</v>
      </c>
      <c r="Q398">
        <v>622.41003193522101</v>
      </c>
      <c r="R398">
        <v>67.563206248334694</v>
      </c>
      <c r="S398" s="2">
        <f>(Table2[[#This Row],[Close Price]]-Table2[[#This Row],[20D EMA]])/Table2[[#This Row],[20D EMA]]</f>
        <v>4.2246506313538268E-2</v>
      </c>
      <c r="T398" s="2">
        <f>(Table2[[#This Row],[Close Price]]-Table2[[#This Row],[50D EMA]])/Table2[[#This Row],[50D EMA]]</f>
        <v>7.5045373040515367E-2</v>
      </c>
      <c r="U398" s="2">
        <f>(Table2[[#This Row],[Close Price]]-Table2[[#This Row],[200D EMA]])/Table2[[#This Row],[200D EMA]]</f>
        <v>0.14313710173947078</v>
      </c>
      <c r="V398">
        <v>1.50678418280714</v>
      </c>
      <c r="W398">
        <v>690.2</v>
      </c>
      <c r="X398">
        <v>711</v>
      </c>
      <c r="Y398">
        <v>701.75</v>
      </c>
      <c r="Z398">
        <v>764.5</v>
      </c>
      <c r="AA398">
        <v>641.85</v>
      </c>
      <c r="AB398">
        <v>764.5</v>
      </c>
      <c r="AC398" s="2">
        <f>(Table2[[#This Row],[Close Price]]/Table2[[#This Row],[Day Low]])-1</f>
        <v>3.0860620110112924E-2</v>
      </c>
      <c r="AD398" s="2">
        <f>(Table2[[#This Row],[Day High]]/Table2[[#This Row],[Close Price]])-1</f>
        <v>-7.027406886859211E-4</v>
      </c>
      <c r="AE398" s="2">
        <f>(Table2[[#This Row],[Close Price]]/Table2[[#This Row],[Current Week Low]])-1</f>
        <v>1.3893836836480267E-2</v>
      </c>
      <c r="AF398" s="2">
        <f>(Table2[[#This Row],[Current Week High]]/Table2[[#This Row],[Close Price]])-1</f>
        <v>7.4490513000702752E-2</v>
      </c>
      <c r="AG398" s="2">
        <f>(Table2[[#This Row],[Close Price]]/Table2[[#This Row],[Current Month Low]])-1</f>
        <v>0.10851445041676411</v>
      </c>
      <c r="AH398" s="2">
        <f>(Table2[[#This Row],[Current Month High]]/Table2[[#This Row],[Close Price]])-1</f>
        <v>7.4490513000702752E-2</v>
      </c>
      <c r="AI398">
        <v>7.4490513000702698</v>
      </c>
      <c r="AJ398">
        <v>45.769309567711502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-0.04</v>
      </c>
      <c r="AM398" t="s">
        <v>10190</v>
      </c>
      <c r="AN398">
        <v>6.26</v>
      </c>
      <c r="AO398" t="s">
        <v>10189</v>
      </c>
      <c r="AP398">
        <v>3.7216694508848E-2</v>
      </c>
      <c r="AQ398">
        <f>(Table2[[#This Row],[Sharpe Ratio]]-AVERAGE(Table2[Sharpe Ratio]))/_xlfn.STDEV.P(Table2[Sharpe Ratio])</f>
        <v>-0.17979837727406284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0.41198394717754216</v>
      </c>
      <c r="AS398">
        <f>_xlfn.RANK.AVG(Table2[[#This Row],[1Y Return vs Nifty Z-Score]],Table2[1Y Return vs Nifty Z-Score])</f>
        <v>464</v>
      </c>
      <c r="AT398">
        <f>_xlfn.RANK.AVG(Table2[[#This Row],[6M Return vs Nifty Z-Score]],Table2[6M Return vs Nifty Z-Score])</f>
        <v>309</v>
      </c>
      <c r="AU398">
        <f>_xlfn.RANK.AVG(Table2[[#This Row],[Sharpe Ratio Z-Score]],Table2[Sharpe Ratio Z-Score])</f>
        <v>392</v>
      </c>
      <c r="AV398">
        <f>(Table2[[#This Row],[Rank 1Y]]+Table2[[#This Row],[Rank 6M]]+Table2[[#This Row],[Rank Sharpe]])/3</f>
        <v>388.33333333333331</v>
      </c>
    </row>
    <row r="399" spans="1:48" x14ac:dyDescent="0.3">
      <c r="A399" t="s">
        <v>1901</v>
      </c>
      <c r="B399" t="s">
        <v>1902</v>
      </c>
      <c r="C399" t="s">
        <v>10150</v>
      </c>
      <c r="D399" t="s">
        <v>62</v>
      </c>
      <c r="E399">
        <v>3513.22242271</v>
      </c>
      <c r="F399">
        <v>350.35</v>
      </c>
      <c r="G399">
        <v>37.261186292324297</v>
      </c>
      <c r="H399">
        <f>(Table2[[#This Row],[1Y Return vs Nifty]]-AVERAGE(Table2[1Y Return vs Nifty]))/_xlfn.STDEV.P(Table2[1Y Return vs Nifty])</f>
        <v>-6.709155680576577E-2</v>
      </c>
      <c r="I399">
        <v>-7.4835629797873402</v>
      </c>
      <c r="J399">
        <f>(Table2[[#This Row],[1M Return vs Nifty]]-AVERAGE(Table2[1M Return vs Nifty]))/_xlfn.STDEV.P(Table2[1M Return vs Nifty])</f>
        <v>-0.66513687577515157</v>
      </c>
      <c r="K399">
        <v>-12.1160628973297</v>
      </c>
      <c r="L399">
        <f>(Table2[[#This Row],[6M Return vs Nifty]]-AVERAGE(Table2[6M Return vs Nifty]))/_xlfn.STDEV.P(Table2[6M Return vs Nifty])</f>
        <v>-0.61358213605136658</v>
      </c>
      <c r="M399">
        <v>-6.1835005592779302</v>
      </c>
      <c r="N399">
        <f>(Table2[[#This Row],[1W Return vs Nifty]]-AVERAGE(Table2[1W Return vs Nifty]))/_xlfn.STDEV.P(Table2[1W Return vs Nifty])</f>
        <v>-1.228606502177267</v>
      </c>
      <c r="O399">
        <v>355.26</v>
      </c>
      <c r="P399">
        <v>344.90492669014799</v>
      </c>
      <c r="Q399">
        <v>314.882082950746</v>
      </c>
      <c r="R399">
        <v>37.794960797231397</v>
      </c>
      <c r="S399" s="2">
        <f>(Table2[[#This Row],[Close Price]]-Table2[[#This Row],[20D EMA]])/Table2[[#This Row],[20D EMA]]</f>
        <v>-1.3820863592861476E-2</v>
      </c>
      <c r="T399" s="2">
        <f>(Table2[[#This Row],[Close Price]]-Table2[[#This Row],[50D EMA]])/Table2[[#This Row],[50D EMA]]</f>
        <v>1.5787171734846575E-2</v>
      </c>
      <c r="U399" s="2">
        <f>(Table2[[#This Row],[Close Price]]-Table2[[#This Row],[200D EMA]])/Table2[[#This Row],[200D EMA]]</f>
        <v>0.11263872722412706</v>
      </c>
      <c r="V399">
        <v>0.64706110566040098</v>
      </c>
      <c r="W399">
        <v>345.65</v>
      </c>
      <c r="X399">
        <v>351.35</v>
      </c>
      <c r="Y399">
        <v>344.1</v>
      </c>
      <c r="Z399">
        <v>364.5</v>
      </c>
      <c r="AA399">
        <v>344.1</v>
      </c>
      <c r="AB399">
        <v>379.05</v>
      </c>
      <c r="AC399" s="2">
        <f>(Table2[[#This Row],[Close Price]]/Table2[[#This Row],[Day Low]])-1</f>
        <v>1.3597569796036657E-2</v>
      </c>
      <c r="AD399" s="2">
        <f>(Table2[[#This Row],[Day High]]/Table2[[#This Row],[Close Price]])-1</f>
        <v>2.8542885685742814E-3</v>
      </c>
      <c r="AE399" s="2">
        <f>(Table2[[#This Row],[Close Price]]/Table2[[#This Row],[Current Week Low]])-1</f>
        <v>1.8163324614937526E-2</v>
      </c>
      <c r="AF399" s="2">
        <f>(Table2[[#This Row],[Current Week High]]/Table2[[#This Row],[Close Price]])-1</f>
        <v>4.0388183245326115E-2</v>
      </c>
      <c r="AG399" s="2">
        <f>(Table2[[#This Row],[Close Price]]/Table2[[#This Row],[Current Month Low]])-1</f>
        <v>1.8163324614937526E-2</v>
      </c>
      <c r="AH399" s="2">
        <f>(Table2[[#This Row],[Current Month High]]/Table2[[#This Row],[Close Price]])-1</f>
        <v>8.1918081918081809E-2</v>
      </c>
      <c r="AI399">
        <v>10.4466961609818</v>
      </c>
      <c r="AJ399">
        <v>64.560826679192104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-0.01</v>
      </c>
      <c r="AM399" t="s">
        <v>10190</v>
      </c>
      <c r="AN399">
        <v>-1.3</v>
      </c>
      <c r="AO399" t="s">
        <v>10190</v>
      </c>
      <c r="AP399">
        <v>5.4368700480879002E-2</v>
      </c>
      <c r="AQ399">
        <f>(Table2[[#This Row],[Sharpe Ratio]]-AVERAGE(Table2[Sharpe Ratio]))/_xlfn.STDEV.P(Table2[Sharpe Ratio])</f>
        <v>1.6709786889471726E-2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-2.5577072839200792</v>
      </c>
      <c r="AS399">
        <f>_xlfn.RANK.AVG(Table2[[#This Row],[1Y Return vs Nifty Z-Score]],Table2[1Y Return vs Nifty Z-Score])</f>
        <v>307</v>
      </c>
      <c r="AT399">
        <f>_xlfn.RANK.AVG(Table2[[#This Row],[6M Return vs Nifty Z-Score]],Table2[6M Return vs Nifty Z-Score])</f>
        <v>529</v>
      </c>
      <c r="AU399">
        <f>_xlfn.RANK.AVG(Table2[[#This Row],[Sharpe Ratio Z-Score]],Table2[Sharpe Ratio Z-Score])</f>
        <v>335</v>
      </c>
      <c r="AV399">
        <f>(Table2[[#This Row],[Rank 1Y]]+Table2[[#This Row],[Rank 6M]]+Table2[[#This Row],[Rank Sharpe]])/3</f>
        <v>390.33333333333331</v>
      </c>
    </row>
    <row r="400" spans="1:48" x14ac:dyDescent="0.3">
      <c r="A400" t="s">
        <v>1907</v>
      </c>
      <c r="B400" t="s">
        <v>1908</v>
      </c>
      <c r="C400" t="s">
        <v>10154</v>
      </c>
      <c r="D400" t="s">
        <v>490</v>
      </c>
      <c r="E400">
        <v>3503.1990110800002</v>
      </c>
      <c r="F400">
        <v>4054.85</v>
      </c>
      <c r="G400">
        <v>5.0775123292428797</v>
      </c>
      <c r="H400">
        <f>(Table2[[#This Row],[1Y Return vs Nifty]]-AVERAGE(Table2[1Y Return vs Nifty]))/_xlfn.STDEV.P(Table2[1Y Return vs Nifty])</f>
        <v>-0.47950018448170961</v>
      </c>
      <c r="I400">
        <v>-1.07907848741456</v>
      </c>
      <c r="J400">
        <f>(Table2[[#This Row],[1M Return vs Nifty]]-AVERAGE(Table2[1M Return vs Nifty]))/_xlfn.STDEV.P(Table2[1M Return vs Nifty])</f>
        <v>-6.4419014426220653E-2</v>
      </c>
      <c r="K400">
        <v>2.9326922080080302</v>
      </c>
      <c r="L400">
        <f>(Table2[[#This Row],[6M Return vs Nifty]]-AVERAGE(Table2[6M Return vs Nifty]))/_xlfn.STDEV.P(Table2[6M Return vs Nifty])</f>
        <v>-0.12597882219831641</v>
      </c>
      <c r="M400">
        <v>-3.3490493292872201</v>
      </c>
      <c r="N400">
        <f>(Table2[[#This Row],[1W Return vs Nifty]]-AVERAGE(Table2[1W Return vs Nifty]))/_xlfn.STDEV.P(Table2[1W Return vs Nifty])</f>
        <v>-0.49489293152516955</v>
      </c>
      <c r="O400">
        <v>4064.72</v>
      </c>
      <c r="P400">
        <v>3840.9201625956498</v>
      </c>
      <c r="Q400">
        <v>3491.4874530060802</v>
      </c>
      <c r="R400">
        <v>39.489253358879999</v>
      </c>
      <c r="S400" s="2">
        <f>(Table2[[#This Row],[Close Price]]-Table2[[#This Row],[20D EMA]])/Table2[[#This Row],[20D EMA]]</f>
        <v>-2.4282115373260374E-3</v>
      </c>
      <c r="T400" s="2">
        <f>(Table2[[#This Row],[Close Price]]-Table2[[#This Row],[50D EMA]])/Table2[[#This Row],[50D EMA]]</f>
        <v>5.5697548594652063E-2</v>
      </c>
      <c r="U400" s="2">
        <f>(Table2[[#This Row],[Close Price]]-Table2[[#This Row],[200D EMA]])/Table2[[#This Row],[200D EMA]]</f>
        <v>0.16135316382388235</v>
      </c>
      <c r="V400">
        <v>0.44623410001137898</v>
      </c>
      <c r="W400">
        <v>4033.85</v>
      </c>
      <c r="X400">
        <v>4112</v>
      </c>
      <c r="Y400">
        <v>3970.85</v>
      </c>
      <c r="Z400">
        <v>4134.6499999999996</v>
      </c>
      <c r="AA400">
        <v>3959.75</v>
      </c>
      <c r="AB400">
        <v>4251.7</v>
      </c>
      <c r="AC400" s="2">
        <f>(Table2[[#This Row],[Close Price]]/Table2[[#This Row],[Day Low]])-1</f>
        <v>5.2059446930352582E-3</v>
      </c>
      <c r="AD400" s="2">
        <f>(Table2[[#This Row],[Day High]]/Table2[[#This Row],[Close Price]])-1</f>
        <v>1.4094232832287279E-2</v>
      </c>
      <c r="AE400" s="2">
        <f>(Table2[[#This Row],[Close Price]]/Table2[[#This Row],[Current Week Low]])-1</f>
        <v>2.1154160947907785E-2</v>
      </c>
      <c r="AF400" s="2">
        <f>(Table2[[#This Row],[Current Week High]]/Table2[[#This Row],[Close Price]])-1</f>
        <v>1.9680136133272352E-2</v>
      </c>
      <c r="AG400" s="2">
        <f>(Table2[[#This Row],[Close Price]]/Table2[[#This Row],[Current Month Low]])-1</f>
        <v>2.4016667718921525E-2</v>
      </c>
      <c r="AH400" s="2">
        <f>(Table2[[#This Row],[Current Month High]]/Table2[[#This Row],[Close Price]])-1</f>
        <v>4.8546801977878307E-2</v>
      </c>
      <c r="AI400">
        <v>8.3147342071839798</v>
      </c>
      <c r="AJ400">
        <v>37.359417344173401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-0.04</v>
      </c>
      <c r="AM400" t="s">
        <v>10190</v>
      </c>
      <c r="AN400">
        <v>-2.35</v>
      </c>
      <c r="AO400" t="s">
        <v>10190</v>
      </c>
      <c r="AP400">
        <v>5.2206795388142997E-2</v>
      </c>
      <c r="AQ400">
        <f>(Table2[[#This Row],[Sharpe Ratio]]-AVERAGE(Table2[Sharpe Ratio]))/_xlfn.STDEV.P(Table2[Sharpe Ratio])</f>
        <v>-8.0588612536144268E-3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-1.1728498138850307</v>
      </c>
      <c r="AS400">
        <f>_xlfn.RANK.AVG(Table2[[#This Row],[1Y Return vs Nifty Z-Score]],Table2[1Y Return vs Nifty Z-Score])</f>
        <v>466</v>
      </c>
      <c r="AT400">
        <f>_xlfn.RANK.AVG(Table2[[#This Row],[6M Return vs Nifty Z-Score]],Table2[6M Return vs Nifty Z-Score])</f>
        <v>362</v>
      </c>
      <c r="AU400">
        <f>_xlfn.RANK.AVG(Table2[[#This Row],[Sharpe Ratio Z-Score]],Table2[Sharpe Ratio Z-Score])</f>
        <v>343</v>
      </c>
      <c r="AV400">
        <f>(Table2[[#This Row],[Rank 1Y]]+Table2[[#This Row],[Rank 6M]]+Table2[[#This Row],[Rank Sharpe]])/3</f>
        <v>390.33333333333331</v>
      </c>
    </row>
    <row r="401" spans="1:48" x14ac:dyDescent="0.3">
      <c r="A401" t="s">
        <v>1479</v>
      </c>
      <c r="B401" t="s">
        <v>1480</v>
      </c>
      <c r="C401" t="s">
        <v>10159</v>
      </c>
      <c r="D401" t="s">
        <v>363</v>
      </c>
      <c r="E401">
        <v>6621.6657045000002</v>
      </c>
      <c r="F401">
        <v>340.5</v>
      </c>
      <c r="G401">
        <v>28.563452905561199</v>
      </c>
      <c r="H401">
        <f>(Table2[[#This Row],[1Y Return vs Nifty]]-AVERAGE(Table2[1Y Return vs Nifty]))/_xlfn.STDEV.P(Table2[1Y Return vs Nifty])</f>
        <v>-0.17854621217049996</v>
      </c>
      <c r="I401">
        <v>5.0119808828870402</v>
      </c>
      <c r="J401">
        <f>(Table2[[#This Row],[1M Return vs Nifty]]-AVERAGE(Table2[1M Return vs Nifty]))/_xlfn.STDEV.P(Table2[1M Return vs Nifty])</f>
        <v>0.50690068548632083</v>
      </c>
      <c r="K401">
        <v>19.135770714432201</v>
      </c>
      <c r="L401">
        <f>(Table2[[#This Row],[6M Return vs Nifty]]-AVERAGE(Table2[6M Return vs Nifty]))/_xlfn.STDEV.P(Table2[6M Return vs Nifty])</f>
        <v>0.39902638381711147</v>
      </c>
      <c r="M401">
        <v>4.9935312552831697</v>
      </c>
      <c r="N401">
        <f>(Table2[[#This Row],[1W Return vs Nifty]]-AVERAGE(Table2[1W Return vs Nifty]))/_xlfn.STDEV.P(Table2[1W Return vs Nifty])</f>
        <v>1.6646307619476106</v>
      </c>
      <c r="O401">
        <v>329.54</v>
      </c>
      <c r="P401">
        <v>308.30532448019801</v>
      </c>
      <c r="Q401">
        <v>268.12339787981398</v>
      </c>
      <c r="R401">
        <v>56.023477880398602</v>
      </c>
      <c r="S401" s="2">
        <f>(Table2[[#This Row],[Close Price]]-Table2[[#This Row],[20D EMA]])/Table2[[#This Row],[20D EMA]]</f>
        <v>3.3258481519694058E-2</v>
      </c>
      <c r="T401" s="2">
        <f>(Table2[[#This Row],[Close Price]]-Table2[[#This Row],[50D EMA]])/Table2[[#This Row],[50D EMA]]</f>
        <v>0.10442464973344891</v>
      </c>
      <c r="U401" s="2">
        <f>(Table2[[#This Row],[Close Price]]-Table2[[#This Row],[200D EMA]])/Table2[[#This Row],[200D EMA]]</f>
        <v>0.26993765815480508</v>
      </c>
      <c r="V401">
        <v>1.11547680906425</v>
      </c>
      <c r="W401">
        <v>322</v>
      </c>
      <c r="X401">
        <v>330</v>
      </c>
      <c r="Y401">
        <v>338.3</v>
      </c>
      <c r="Z401">
        <v>357.35</v>
      </c>
      <c r="AA401">
        <v>310.85000000000002</v>
      </c>
      <c r="AB401">
        <v>357.7</v>
      </c>
      <c r="AC401" s="2">
        <f>(Table2[[#This Row],[Close Price]]/Table2[[#This Row],[Day Low]])-1</f>
        <v>5.7453416149068293E-2</v>
      </c>
      <c r="AD401" s="2">
        <f>(Table2[[#This Row],[Day High]]/Table2[[#This Row],[Close Price]])-1</f>
        <v>-3.0837004405286361E-2</v>
      </c>
      <c r="AE401" s="2">
        <f>(Table2[[#This Row],[Close Price]]/Table2[[#This Row],[Current Week Low]])-1</f>
        <v>6.5031037540643766E-3</v>
      </c>
      <c r="AF401" s="2">
        <f>(Table2[[#This Row],[Current Week High]]/Table2[[#This Row],[Close Price]])-1</f>
        <v>4.9486049926578568E-2</v>
      </c>
      <c r="AG401" s="2">
        <f>(Table2[[#This Row],[Close Price]]/Table2[[#This Row],[Current Month Low]])-1</f>
        <v>9.5383625542866168E-2</v>
      </c>
      <c r="AH401" s="2">
        <f>(Table2[[#This Row],[Current Month High]]/Table2[[#This Row],[Close Price]])-1</f>
        <v>5.0513950073421299E-2</v>
      </c>
      <c r="AI401">
        <v>5.0513950073421299</v>
      </c>
      <c r="AJ401">
        <v>66.016577279375895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0.19</v>
      </c>
      <c r="AM401" t="s">
        <v>10189</v>
      </c>
      <c r="AN401">
        <v>7.33</v>
      </c>
      <c r="AO401" t="s">
        <v>10189</v>
      </c>
      <c r="AP401">
        <v>-3.3960086916378002E-2</v>
      </c>
      <c r="AQ401">
        <f>(Table2[[#This Row],[Sharpe Ratio]]-AVERAGE(Table2[Sharpe Ratio]))/_xlfn.STDEV.P(Table2[Sharpe Ratio])</f>
        <v>-0.99526093435036045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1.3967506847301825</v>
      </c>
      <c r="AS401">
        <f>_xlfn.RANK.AVG(Table2[[#This Row],[1Y Return vs Nifty Z-Score]],Table2[1Y Return vs Nifty Z-Score])</f>
        <v>351</v>
      </c>
      <c r="AT401">
        <f>_xlfn.RANK.AVG(Table2[[#This Row],[6M Return vs Nifty Z-Score]],Table2[6M Return vs Nifty Z-Score])</f>
        <v>208</v>
      </c>
      <c r="AU401">
        <f>_xlfn.RANK.AVG(Table2[[#This Row],[Sharpe Ratio Z-Score]],Table2[Sharpe Ratio Z-Score])</f>
        <v>615</v>
      </c>
      <c r="AV401">
        <f>(Table2[[#This Row],[Rank 1Y]]+Table2[[#This Row],[Rank 6M]]+Table2[[#This Row],[Rank Sharpe]])/3</f>
        <v>391.33333333333331</v>
      </c>
    </row>
    <row r="402" spans="1:48" x14ac:dyDescent="0.3">
      <c r="A402" t="s">
        <v>1347</v>
      </c>
      <c r="B402" t="s">
        <v>1348</v>
      </c>
      <c r="C402" t="s">
        <v>10150</v>
      </c>
      <c r="D402" t="s">
        <v>295</v>
      </c>
      <c r="E402">
        <v>7855.8867465000003</v>
      </c>
      <c r="F402">
        <v>765.7</v>
      </c>
      <c r="G402">
        <v>40.624910350748401</v>
      </c>
      <c r="H402">
        <f>(Table2[[#This Row],[1Y Return vs Nifty]]-AVERAGE(Table2[1Y Return vs Nifty]))/_xlfn.STDEV.P(Table2[1Y Return vs Nifty])</f>
        <v>-2.3988062021218767E-2</v>
      </c>
      <c r="I402">
        <v>-6.3160218104048296</v>
      </c>
      <c r="J402">
        <f>(Table2[[#This Row],[1M Return vs Nifty]]-AVERAGE(Table2[1M Return vs Nifty]))/_xlfn.STDEV.P(Table2[1M Return vs Nifty])</f>
        <v>-0.55562566762974064</v>
      </c>
      <c r="K402">
        <v>-0.32618912022026803</v>
      </c>
      <c r="L402">
        <f>(Table2[[#This Row],[6M Return vs Nifty]]-AVERAGE(Table2[6M Return vs Nifty]))/_xlfn.STDEV.P(Table2[6M Return vs Nifty])</f>
        <v>-0.23157169841797937</v>
      </c>
      <c r="M402">
        <v>-5.7539360080715696</v>
      </c>
      <c r="N402">
        <f>(Table2[[#This Row],[1W Return vs Nifty]]-AVERAGE(Table2[1W Return vs Nifty]))/_xlfn.STDEV.P(Table2[1W Return vs Nifty])</f>
        <v>-1.1174113130145953</v>
      </c>
      <c r="O402">
        <v>783.61</v>
      </c>
      <c r="P402">
        <v>767.79626710220305</v>
      </c>
      <c r="Q402">
        <v>667.94806614829099</v>
      </c>
      <c r="R402">
        <v>35.561922723666399</v>
      </c>
      <c r="S402" s="2">
        <f>(Table2[[#This Row],[Close Price]]-Table2[[#This Row],[20D EMA]])/Table2[[#This Row],[20D EMA]]</f>
        <v>-2.2855757328262744E-2</v>
      </c>
      <c r="T402" s="2">
        <f>(Table2[[#This Row],[Close Price]]-Table2[[#This Row],[50D EMA]])/Table2[[#This Row],[50D EMA]]</f>
        <v>-2.7302387261072241E-3</v>
      </c>
      <c r="U402" s="2">
        <f>(Table2[[#This Row],[Close Price]]-Table2[[#This Row],[200D EMA]])/Table2[[#This Row],[200D EMA]]</f>
        <v>0.14634660807597452</v>
      </c>
      <c r="V402">
        <v>1.0483140212664399</v>
      </c>
      <c r="W402">
        <v>759</v>
      </c>
      <c r="X402">
        <v>772</v>
      </c>
      <c r="Y402">
        <v>753.05</v>
      </c>
      <c r="Z402">
        <v>787.8</v>
      </c>
      <c r="AA402">
        <v>745</v>
      </c>
      <c r="AB402">
        <v>863.7</v>
      </c>
      <c r="AC402" s="2">
        <f>(Table2[[#This Row],[Close Price]]/Table2[[#This Row],[Day Low]])-1</f>
        <v>8.8274044795784157E-3</v>
      </c>
      <c r="AD402" s="2">
        <f>(Table2[[#This Row],[Day High]]/Table2[[#This Row],[Close Price]])-1</f>
        <v>8.2277654433851044E-3</v>
      </c>
      <c r="AE402" s="2">
        <f>(Table2[[#This Row],[Close Price]]/Table2[[#This Row],[Current Week Low]])-1</f>
        <v>1.6798353362990737E-2</v>
      </c>
      <c r="AF402" s="2">
        <f>(Table2[[#This Row],[Current Week High]]/Table2[[#This Row],[Close Price]])-1</f>
        <v>2.8862478777589073E-2</v>
      </c>
      <c r="AG402" s="2">
        <f>(Table2[[#This Row],[Close Price]]/Table2[[#This Row],[Current Month Low]])-1</f>
        <v>2.7785234899328826E-2</v>
      </c>
      <c r="AH402" s="2">
        <f>(Table2[[#This Row],[Current Month High]]/Table2[[#This Row],[Close Price]])-1</f>
        <v>0.1279874624526578</v>
      </c>
      <c r="AI402">
        <v>14.927517304427299</v>
      </c>
      <c r="AJ402">
        <v>75.117209834190902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-0.02</v>
      </c>
      <c r="AM402" t="s">
        <v>10190</v>
      </c>
      <c r="AN402">
        <v>-1.75</v>
      </c>
      <c r="AO402" t="s">
        <v>10190</v>
      </c>
      <c r="AP402">
        <v>5.5284234894160001E-3</v>
      </c>
      <c r="AQ402">
        <f>(Table2[[#This Row],[Sharpe Ratio]]-AVERAGE(Table2[Sharpe Ratio]))/_xlfn.STDEV.P(Table2[Sharpe Ratio])</f>
        <v>-0.54284652299528113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-2.4714432640788155</v>
      </c>
      <c r="AS402">
        <f>_xlfn.RANK.AVG(Table2[[#This Row],[1Y Return vs Nifty Z-Score]],Table2[1Y Return vs Nifty Z-Score])</f>
        <v>289</v>
      </c>
      <c r="AT402">
        <f>_xlfn.RANK.AVG(Table2[[#This Row],[6M Return vs Nifty Z-Score]],Table2[6M Return vs Nifty Z-Score])</f>
        <v>402</v>
      </c>
      <c r="AU402">
        <f>_xlfn.RANK.AVG(Table2[[#This Row],[Sharpe Ratio Z-Score]],Table2[Sharpe Ratio Z-Score])</f>
        <v>485</v>
      </c>
      <c r="AV402">
        <f>(Table2[[#This Row],[Rank 1Y]]+Table2[[#This Row],[Rank 6M]]+Table2[[#This Row],[Rank Sharpe]])/3</f>
        <v>392</v>
      </c>
    </row>
    <row r="403" spans="1:48" x14ac:dyDescent="0.3">
      <c r="A403" t="s">
        <v>1684</v>
      </c>
      <c r="B403" t="s">
        <v>1685</v>
      </c>
      <c r="C403" t="s">
        <v>10148</v>
      </c>
      <c r="D403" t="s">
        <v>46</v>
      </c>
      <c r="E403">
        <v>4694.37814144</v>
      </c>
      <c r="F403">
        <v>678.4</v>
      </c>
      <c r="G403">
        <v>31.694982807655698</v>
      </c>
      <c r="H403">
        <f>(Table2[[#This Row],[1Y Return vs Nifty]]-AVERAGE(Table2[1Y Return vs Nifty]))/_xlfn.STDEV.P(Table2[1Y Return vs Nifty])</f>
        <v>-0.13841810402068314</v>
      </c>
      <c r="I403">
        <v>22.275669135236999</v>
      </c>
      <c r="J403">
        <f>(Table2[[#This Row],[1M Return vs Nifty]]-AVERAGE(Table2[1M Return vs Nifty]))/_xlfn.STDEV.P(Table2[1M Return vs Nifty])</f>
        <v>2.1261732277646068</v>
      </c>
      <c r="K403">
        <v>-27.702797128882398</v>
      </c>
      <c r="L403">
        <f>(Table2[[#This Row],[6M Return vs Nifty]]-AVERAGE(Table2[6M Return vs Nifty]))/_xlfn.STDEV.P(Table2[6M Return vs Nifty])</f>
        <v>-1.1186168190037216</v>
      </c>
      <c r="M403">
        <v>4.0708763261666503</v>
      </c>
      <c r="N403">
        <f>(Table2[[#This Row],[1W Return vs Nifty]]-AVERAGE(Table2[1W Return vs Nifty]))/_xlfn.STDEV.P(Table2[1W Return vs Nifty])</f>
        <v>1.425796367706134</v>
      </c>
      <c r="O403">
        <v>612.85</v>
      </c>
      <c r="P403">
        <v>578.13066643661796</v>
      </c>
      <c r="Q403">
        <v>575.30828100190797</v>
      </c>
      <c r="R403">
        <v>70.623739848144893</v>
      </c>
      <c r="S403" s="2">
        <f>(Table2[[#This Row],[Close Price]]-Table2[[#This Row],[20D EMA]])/Table2[[#This Row],[20D EMA]]</f>
        <v>0.10695928856979678</v>
      </c>
      <c r="T403" s="2">
        <f>(Table2[[#This Row],[Close Price]]-Table2[[#This Row],[50D EMA]])/Table2[[#This Row],[50D EMA]]</f>
        <v>0.1734371473172403</v>
      </c>
      <c r="U403" s="2">
        <f>(Table2[[#This Row],[Close Price]]-Table2[[#This Row],[200D EMA]])/Table2[[#This Row],[200D EMA]]</f>
        <v>0.17919387292419334</v>
      </c>
      <c r="V403">
        <v>1.7485007493518601</v>
      </c>
      <c r="W403">
        <v>659.55</v>
      </c>
      <c r="X403">
        <v>681.5</v>
      </c>
      <c r="Y403">
        <v>650.70000000000005</v>
      </c>
      <c r="Z403">
        <v>699</v>
      </c>
      <c r="AA403">
        <v>562.04999999999995</v>
      </c>
      <c r="AB403">
        <v>699</v>
      </c>
      <c r="AC403" s="2">
        <f>(Table2[[#This Row],[Close Price]]/Table2[[#This Row],[Day Low]])-1</f>
        <v>2.8580092487302089E-2</v>
      </c>
      <c r="AD403" s="2">
        <f>(Table2[[#This Row],[Day High]]/Table2[[#This Row],[Close Price]])-1</f>
        <v>4.5695754716981174E-3</v>
      </c>
      <c r="AE403" s="2">
        <f>(Table2[[#This Row],[Close Price]]/Table2[[#This Row],[Current Week Low]])-1</f>
        <v>4.2569540494851621E-2</v>
      </c>
      <c r="AF403" s="2">
        <f>(Table2[[#This Row],[Current Week High]]/Table2[[#This Row],[Close Price]])-1</f>
        <v>3.0365566037735992E-2</v>
      </c>
      <c r="AG403" s="2">
        <f>(Table2[[#This Row],[Close Price]]/Table2[[#This Row],[Current Month Low]])-1</f>
        <v>0.20701005248643356</v>
      </c>
      <c r="AH403" s="2">
        <f>(Table2[[#This Row],[Current Month High]]/Table2[[#This Row],[Close Price]])-1</f>
        <v>3.0365566037735992E-2</v>
      </c>
      <c r="AI403">
        <v>48.739681603773498</v>
      </c>
      <c r="AJ403">
        <v>72.4672683360874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0.09</v>
      </c>
      <c r="AM403" t="s">
        <v>10189</v>
      </c>
      <c r="AN403">
        <v>17.27</v>
      </c>
      <c r="AO403" t="s">
        <v>10189</v>
      </c>
      <c r="AP403">
        <v>0.11222457774846401</v>
      </c>
      <c r="AQ403">
        <f>(Table2[[#This Row],[Sharpe Ratio]]-AVERAGE(Table2[Sharpe Ratio]))/_xlfn.STDEV.P(Table2[Sharpe Ratio])</f>
        <v>0.67955658431147947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2.9744912567578159</v>
      </c>
      <c r="AS403">
        <f>_xlfn.RANK.AVG(Table2[[#This Row],[1Y Return vs Nifty Z-Score]],Table2[1Y Return vs Nifty Z-Score])</f>
        <v>333</v>
      </c>
      <c r="AT403">
        <f>_xlfn.RANK.AVG(Table2[[#This Row],[6M Return vs Nifty Z-Score]],Table2[6M Return vs Nifty Z-Score])</f>
        <v>666</v>
      </c>
      <c r="AU403">
        <f>_xlfn.RANK.AVG(Table2[[#This Row],[Sharpe Ratio Z-Score]],Table2[Sharpe Ratio Z-Score])</f>
        <v>182</v>
      </c>
      <c r="AV403">
        <f>(Table2[[#This Row],[Rank 1Y]]+Table2[[#This Row],[Rank 6M]]+Table2[[#This Row],[Rank Sharpe]])/3</f>
        <v>393.66666666666669</v>
      </c>
    </row>
    <row r="404" spans="1:48" x14ac:dyDescent="0.3">
      <c r="A404" t="s">
        <v>637</v>
      </c>
      <c r="B404" t="s">
        <v>638</v>
      </c>
      <c r="C404" t="s">
        <v>10154</v>
      </c>
      <c r="D404" t="s">
        <v>257</v>
      </c>
      <c r="E404">
        <v>28572.670715849999</v>
      </c>
      <c r="F404">
        <v>5779.5</v>
      </c>
      <c r="G404">
        <v>-16.473882773405599</v>
      </c>
      <c r="H404">
        <f>(Table2[[#This Row],[1Y Return vs Nifty]]-AVERAGE(Table2[1Y Return vs Nifty]))/_xlfn.STDEV.P(Table2[1Y Return vs Nifty])</f>
        <v>-0.75566446855259939</v>
      </c>
      <c r="I404">
        <v>-21.023344325335099</v>
      </c>
      <c r="J404">
        <f>(Table2[[#This Row],[1M Return vs Nifty]]-AVERAGE(Table2[1M Return vs Nifty]))/_xlfn.STDEV.P(Table2[1M Return vs Nifty])</f>
        <v>-1.9351201980419228</v>
      </c>
      <c r="K404">
        <v>9.8049206187329006</v>
      </c>
      <c r="L404">
        <f>(Table2[[#This Row],[6M Return vs Nifty]]-AVERAGE(Table2[6M Return vs Nifty]))/_xlfn.STDEV.P(Table2[6M Return vs Nifty])</f>
        <v>9.669217770625177E-2</v>
      </c>
      <c r="M404">
        <v>-4.8360987933535604</v>
      </c>
      <c r="N404">
        <f>(Table2[[#This Row],[1W Return vs Nifty]]-AVERAGE(Table2[1W Return vs Nifty]))/_xlfn.STDEV.P(Table2[1W Return vs Nifty])</f>
        <v>-0.87982401111900632</v>
      </c>
      <c r="O404">
        <v>6149.33</v>
      </c>
      <c r="P404">
        <v>5962.6435636082797</v>
      </c>
      <c r="Q404">
        <v>5209.8630553068497</v>
      </c>
      <c r="R404">
        <v>15.7981392625531</v>
      </c>
      <c r="S404" s="2">
        <f>(Table2[[#This Row],[Close Price]]-Table2[[#This Row],[20D EMA]])/Table2[[#This Row],[20D EMA]]</f>
        <v>-6.0141511351643175E-2</v>
      </c>
      <c r="T404" s="2">
        <f>(Table2[[#This Row],[Close Price]]-Table2[[#This Row],[50D EMA]])/Table2[[#This Row],[50D EMA]]</f>
        <v>-3.0715162101262815E-2</v>
      </c>
      <c r="U404" s="2">
        <f>(Table2[[#This Row],[Close Price]]-Table2[[#This Row],[200D EMA]])/Table2[[#This Row],[200D EMA]]</f>
        <v>0.10933818003390877</v>
      </c>
      <c r="V404">
        <v>0.63450571799434297</v>
      </c>
      <c r="W404">
        <v>5652</v>
      </c>
      <c r="X404">
        <v>5777.8</v>
      </c>
      <c r="Y404">
        <v>5751</v>
      </c>
      <c r="Z404">
        <v>6002.35</v>
      </c>
      <c r="AA404">
        <v>5023.5</v>
      </c>
      <c r="AB404">
        <v>6750</v>
      </c>
      <c r="AC404" s="2">
        <f>(Table2[[#This Row],[Close Price]]/Table2[[#This Row],[Day Low]])-1</f>
        <v>2.2558386411889675E-2</v>
      </c>
      <c r="AD404" s="2">
        <f>(Table2[[#This Row],[Day High]]/Table2[[#This Row],[Close Price]])-1</f>
        <v>-2.9414309196296173E-4</v>
      </c>
      <c r="AE404" s="2">
        <f>(Table2[[#This Row],[Close Price]]/Table2[[#This Row],[Current Week Low]])-1</f>
        <v>4.9556598852373845E-3</v>
      </c>
      <c r="AF404" s="2">
        <f>(Table2[[#This Row],[Current Week High]]/Table2[[#This Row],[Close Price]])-1</f>
        <v>3.8558698849381567E-2</v>
      </c>
      <c r="AG404" s="2">
        <f>(Table2[[#This Row],[Close Price]]/Table2[[#This Row],[Current Month Low]])-1</f>
        <v>0.15049268438339802</v>
      </c>
      <c r="AH404" s="2">
        <f>(Table2[[#This Row],[Current Month High]]/Table2[[#This Row],[Close Price]])-1</f>
        <v>0.16792110044121467</v>
      </c>
      <c r="AI404">
        <v>27.173630936932199</v>
      </c>
      <c r="AJ404">
        <v>43.607901602683498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</v>
      </c>
      <c r="AM404" t="s">
        <v>10189</v>
      </c>
      <c r="AN404">
        <v>-11.56</v>
      </c>
      <c r="AO404" t="s">
        <v>10190</v>
      </c>
      <c r="AP404">
        <v>6.8432097958655999E-2</v>
      </c>
      <c r="AQ404">
        <f>(Table2[[#This Row],[Sharpe Ratio]]-AVERAGE(Table2[Sharpe Ratio]))/_xlfn.STDEV.P(Table2[Sharpe Ratio])</f>
        <v>0.17783218999301964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-3.2960843100142569</v>
      </c>
      <c r="AS404">
        <f>_xlfn.RANK.AVG(Table2[[#This Row],[1Y Return vs Nifty Z-Score]],Table2[1Y Return vs Nifty Z-Score])</f>
        <v>608</v>
      </c>
      <c r="AT404">
        <f>_xlfn.RANK.AVG(Table2[[#This Row],[6M Return vs Nifty Z-Score]],Table2[6M Return vs Nifty Z-Score])</f>
        <v>291</v>
      </c>
      <c r="AU404">
        <f>_xlfn.RANK.AVG(Table2[[#This Row],[Sharpe Ratio Z-Score]],Table2[Sharpe Ratio Z-Score])</f>
        <v>283</v>
      </c>
      <c r="AV404">
        <f>(Table2[[#This Row],[Rank 1Y]]+Table2[[#This Row],[Rank 6M]]+Table2[[#This Row],[Rank Sharpe]])/3</f>
        <v>394</v>
      </c>
    </row>
    <row r="405" spans="1:48" x14ac:dyDescent="0.3">
      <c r="A405" t="s">
        <v>1288</v>
      </c>
      <c r="B405" t="s">
        <v>1289</v>
      </c>
      <c r="C405" t="s">
        <v>10155</v>
      </c>
      <c r="D405" t="s">
        <v>348</v>
      </c>
      <c r="E405">
        <v>8582.9753826960005</v>
      </c>
      <c r="F405">
        <v>223.08</v>
      </c>
      <c r="G405">
        <v>110.11068907168401</v>
      </c>
      <c r="H405">
        <f>(Table2[[#This Row],[1Y Return vs Nifty]]-AVERAGE(Table2[1Y Return vs Nifty]))/_xlfn.STDEV.P(Table2[1Y Return vs Nifty])</f>
        <v>0.86641788349537707</v>
      </c>
      <c r="I405">
        <v>-14.9476822488267</v>
      </c>
      <c r="J405">
        <f>(Table2[[#This Row],[1M Return vs Nifty]]-AVERAGE(Table2[1M Return vs Nifty]))/_xlfn.STDEV.P(Table2[1M Return vs Nifty])</f>
        <v>-1.3652447095111135</v>
      </c>
      <c r="K405">
        <v>-15.137048925051801</v>
      </c>
      <c r="L405">
        <f>(Table2[[#This Row],[6M Return vs Nifty]]-AVERAGE(Table2[6M Return vs Nifty]))/_xlfn.STDEV.P(Table2[6M Return vs Nifty])</f>
        <v>-0.71146683069289063</v>
      </c>
      <c r="M405">
        <v>-6.4343187643942796</v>
      </c>
      <c r="N405">
        <f>(Table2[[#This Row],[1W Return vs Nifty]]-AVERAGE(Table2[1W Return vs Nifty]))/_xlfn.STDEV.P(Table2[1W Return vs Nifty])</f>
        <v>-1.2935321988741442</v>
      </c>
      <c r="O405">
        <v>229.12</v>
      </c>
      <c r="P405">
        <v>224.139131430281</v>
      </c>
      <c r="Q405">
        <v>197.48456823266301</v>
      </c>
      <c r="R405">
        <v>36.937669274434199</v>
      </c>
      <c r="S405" s="2">
        <f>(Table2[[#This Row],[Close Price]]-Table2[[#This Row],[20D EMA]])/Table2[[#This Row],[20D EMA]]</f>
        <v>-2.6361731843575383E-2</v>
      </c>
      <c r="T405" s="2">
        <f>(Table2[[#This Row],[Close Price]]-Table2[[#This Row],[50D EMA]])/Table2[[#This Row],[50D EMA]]</f>
        <v>-4.7253303049870623E-3</v>
      </c>
      <c r="U405" s="2">
        <f>(Table2[[#This Row],[Close Price]]-Table2[[#This Row],[200D EMA]])/Table2[[#This Row],[200D EMA]]</f>
        <v>0.12960724980385399</v>
      </c>
      <c r="V405">
        <v>1.45900304511839</v>
      </c>
      <c r="W405">
        <v>218.6</v>
      </c>
      <c r="X405">
        <v>223</v>
      </c>
      <c r="Y405">
        <v>218.34</v>
      </c>
      <c r="Z405">
        <v>235.86</v>
      </c>
      <c r="AA405">
        <v>218.34</v>
      </c>
      <c r="AB405">
        <v>262</v>
      </c>
      <c r="AC405" s="2">
        <f>(Table2[[#This Row],[Close Price]]/Table2[[#This Row],[Day Low]])-1</f>
        <v>2.0494053064958884E-2</v>
      </c>
      <c r="AD405" s="2">
        <f>(Table2[[#This Row],[Day High]]/Table2[[#This Row],[Close Price]])-1</f>
        <v>-3.5861574323114986E-4</v>
      </c>
      <c r="AE405" s="2">
        <f>(Table2[[#This Row],[Close Price]]/Table2[[#This Row],[Current Week Low]])-1</f>
        <v>2.1709260785930162E-2</v>
      </c>
      <c r="AF405" s="2">
        <f>(Table2[[#This Row],[Current Week High]]/Table2[[#This Row],[Close Price]])-1</f>
        <v>5.7288864981172694E-2</v>
      </c>
      <c r="AG405" s="2">
        <f>(Table2[[#This Row],[Close Price]]/Table2[[#This Row],[Current Month Low]])-1</f>
        <v>2.1709260785930162E-2</v>
      </c>
      <c r="AH405" s="2">
        <f>(Table2[[#This Row],[Current Month High]]/Table2[[#This Row],[Close Price]])-1</f>
        <v>0.17446655908194364</v>
      </c>
      <c r="AI405">
        <v>17.446655908194298</v>
      </c>
      <c r="AJ405">
        <v>147.31707317073099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-0.04</v>
      </c>
      <c r="AM405" t="s">
        <v>10190</v>
      </c>
      <c r="AN405">
        <v>-2.78</v>
      </c>
      <c r="AO405" t="s">
        <v>10190</v>
      </c>
      <c r="AQ405">
        <f>(Table2[[#This Row],[Sharpe Ratio]]-AVERAGE(Table2[Sharpe Ratio]))/_xlfn.STDEV.P(Table2[Sharpe Ratio])</f>
        <v>-0.60618490757812304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-3.1100107631608944</v>
      </c>
      <c r="AS405">
        <f>_xlfn.RANK.AVG(Table2[[#This Row],[1Y Return vs Nifty Z-Score]],Table2[1Y Return vs Nifty Z-Score])</f>
        <v>104</v>
      </c>
      <c r="AT405">
        <f>_xlfn.RANK.AVG(Table2[[#This Row],[6M Return vs Nifty Z-Score]],Table2[6M Return vs Nifty Z-Score])</f>
        <v>562</v>
      </c>
      <c r="AU405">
        <f>_xlfn.RANK.AVG(Table2[[#This Row],[Sharpe Ratio Z-Score]],Table2[Sharpe Ratio Z-Score])</f>
        <v>518.5</v>
      </c>
      <c r="AV405">
        <f>(Table2[[#This Row],[Rank 1Y]]+Table2[[#This Row],[Rank 6M]]+Table2[[#This Row],[Rank Sharpe]])/3</f>
        <v>394.83333333333331</v>
      </c>
    </row>
    <row r="406" spans="1:48" x14ac:dyDescent="0.3">
      <c r="A406" t="s">
        <v>828</v>
      </c>
      <c r="B406" t="s">
        <v>829</v>
      </c>
      <c r="C406" t="s">
        <v>10154</v>
      </c>
      <c r="D406" t="s">
        <v>130</v>
      </c>
      <c r="E406">
        <v>18963.620462235001</v>
      </c>
      <c r="F406">
        <v>682.05</v>
      </c>
      <c r="G406">
        <v>55.384427329277798</v>
      </c>
      <c r="H406">
        <f>(Table2[[#This Row],[1Y Return vs Nifty]]-AVERAGE(Table2[1Y Return vs Nifty]))/_xlfn.STDEV.P(Table2[1Y Return vs Nifty])</f>
        <v>0.16514361229469604</v>
      </c>
      <c r="I406">
        <v>0.87828484865314405</v>
      </c>
      <c r="J406">
        <f>(Table2[[#This Row],[1M Return vs Nifty]]-AVERAGE(Table2[1M Return vs Nifty]))/_xlfn.STDEV.P(Table2[1M Return vs Nifty])</f>
        <v>0.11917470315178419</v>
      </c>
      <c r="K406">
        <v>-11.703381974537701</v>
      </c>
      <c r="L406">
        <f>(Table2[[#This Row],[6M Return vs Nifty]]-AVERAGE(Table2[6M Return vs Nifty]))/_xlfn.STDEV.P(Table2[6M Return vs Nifty])</f>
        <v>-0.60021062564344319</v>
      </c>
      <c r="M406">
        <v>0.20663061172365699</v>
      </c>
      <c r="N406">
        <f>(Table2[[#This Row],[1W Return vs Nifty]]-AVERAGE(Table2[1W Return vs Nifty]))/_xlfn.STDEV.P(Table2[1W Return vs Nifty])</f>
        <v>0.42551472905175286</v>
      </c>
      <c r="O406">
        <v>683.92</v>
      </c>
      <c r="P406">
        <v>660.13091808712397</v>
      </c>
      <c r="Q406">
        <v>586.56300123638596</v>
      </c>
      <c r="R406">
        <v>45.448456880933499</v>
      </c>
      <c r="S406" s="2">
        <f>(Table2[[#This Row],[Close Price]]-Table2[[#This Row],[20D EMA]])/Table2[[#This Row],[20D EMA]]</f>
        <v>-2.7342379225640495E-3</v>
      </c>
      <c r="T406" s="2">
        <f>(Table2[[#This Row],[Close Price]]-Table2[[#This Row],[50D EMA]])/Table2[[#This Row],[50D EMA]]</f>
        <v>3.320414377255862E-2</v>
      </c>
      <c r="U406" s="2">
        <f>(Table2[[#This Row],[Close Price]]-Table2[[#This Row],[200D EMA]])/Table2[[#This Row],[200D EMA]]</f>
        <v>0.16279069522343187</v>
      </c>
      <c r="V406">
        <v>1.03144335869001</v>
      </c>
      <c r="W406">
        <v>658.6</v>
      </c>
      <c r="X406">
        <v>676.7</v>
      </c>
      <c r="Y406">
        <v>668.45</v>
      </c>
      <c r="Z406">
        <v>699.25</v>
      </c>
      <c r="AA406">
        <v>664.8</v>
      </c>
      <c r="AB406">
        <v>745.3</v>
      </c>
      <c r="AC406" s="2">
        <f>(Table2[[#This Row],[Close Price]]/Table2[[#This Row],[Day Low]])-1</f>
        <v>3.5605830549650719E-2</v>
      </c>
      <c r="AD406" s="2">
        <f>(Table2[[#This Row],[Day High]]/Table2[[#This Row],[Close Price]])-1</f>
        <v>-7.8439997067661915E-3</v>
      </c>
      <c r="AE406" s="2">
        <f>(Table2[[#This Row],[Close Price]]/Table2[[#This Row],[Current Week Low]])-1</f>
        <v>2.034557558530925E-2</v>
      </c>
      <c r="AF406" s="2">
        <f>(Table2[[#This Row],[Current Week High]]/Table2[[#This Row],[Close Price]])-1</f>
        <v>2.5218092515211454E-2</v>
      </c>
      <c r="AG406" s="2">
        <f>(Table2[[#This Row],[Close Price]]/Table2[[#This Row],[Current Month Low]])-1</f>
        <v>2.5947653429602813E-2</v>
      </c>
      <c r="AH406" s="2">
        <f>(Table2[[#This Row],[Current Month High]]/Table2[[#This Row],[Close Price]])-1</f>
        <v>9.2735136720181854E-2</v>
      </c>
      <c r="AI406">
        <v>9.2735136720181792</v>
      </c>
      <c r="AJ406">
        <v>83.199033037872596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0.03</v>
      </c>
      <c r="AM406" t="s">
        <v>10189</v>
      </c>
      <c r="AN406">
        <v>-4.62</v>
      </c>
      <c r="AO406" t="s">
        <v>10190</v>
      </c>
      <c r="AP406">
        <v>2.5996883345241001E-2</v>
      </c>
      <c r="AQ406">
        <f>(Table2[[#This Row],[Sharpe Ratio]]-AVERAGE(Table2[Sharpe Ratio]))/_xlfn.STDEV.P(Table2[Sharpe Ratio])</f>
        <v>-0.30834220460348333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-0.19871978574869337</v>
      </c>
      <c r="AS406">
        <f>_xlfn.RANK.AVG(Table2[[#This Row],[1Y Return vs Nifty Z-Score]],Table2[1Y Return vs Nifty Z-Score])</f>
        <v>235</v>
      </c>
      <c r="AT406">
        <f>_xlfn.RANK.AVG(Table2[[#This Row],[6M Return vs Nifty Z-Score]],Table2[6M Return vs Nifty Z-Score])</f>
        <v>528</v>
      </c>
      <c r="AU406">
        <f>_xlfn.RANK.AVG(Table2[[#This Row],[Sharpe Ratio Z-Score]],Table2[Sharpe Ratio Z-Score])</f>
        <v>422</v>
      </c>
      <c r="AV406">
        <f>(Table2[[#This Row],[Rank 1Y]]+Table2[[#This Row],[Rank 6M]]+Table2[[#This Row],[Rank Sharpe]])/3</f>
        <v>395</v>
      </c>
    </row>
    <row r="407" spans="1:48" x14ac:dyDescent="0.3">
      <c r="A407" t="s">
        <v>901</v>
      </c>
      <c r="B407" t="s">
        <v>902</v>
      </c>
      <c r="C407" t="s">
        <v>10148</v>
      </c>
      <c r="D407" t="s">
        <v>46</v>
      </c>
      <c r="E407">
        <v>16676.43699975</v>
      </c>
      <c r="F407">
        <v>1724.75</v>
      </c>
      <c r="G407">
        <v>5.93604273624796</v>
      </c>
      <c r="H407">
        <f>(Table2[[#This Row],[1Y Return vs Nifty]]-AVERAGE(Table2[1Y Return vs Nifty]))/_xlfn.STDEV.P(Table2[1Y Return vs Nifty])</f>
        <v>-0.46849878832733666</v>
      </c>
      <c r="I407">
        <v>-1.5159393671055399</v>
      </c>
      <c r="J407">
        <f>(Table2[[#This Row],[1M Return vs Nifty]]-AVERAGE(Table2[1M Return vs Nifty]))/_xlfn.STDEV.P(Table2[1M Return vs Nifty])</f>
        <v>-0.10539501080305802</v>
      </c>
      <c r="K407">
        <v>34.618455201076799</v>
      </c>
      <c r="L407">
        <f>(Table2[[#This Row],[6M Return vs Nifty]]-AVERAGE(Table2[6M Return vs Nifty]))/_xlfn.STDEV.P(Table2[6M Return vs Nifty])</f>
        <v>0.90068969152496126</v>
      </c>
      <c r="M407">
        <v>-2.0728226381426902</v>
      </c>
      <c r="N407">
        <f>(Table2[[#This Row],[1W Return vs Nifty]]-AVERAGE(Table2[1W Return vs Nifty]))/_xlfn.STDEV.P(Table2[1W Return vs Nifty])</f>
        <v>-0.16453450707479242</v>
      </c>
      <c r="O407">
        <v>1737.17</v>
      </c>
      <c r="P407">
        <v>1643.2363089108801</v>
      </c>
      <c r="Q407">
        <v>1400.7568591158399</v>
      </c>
      <c r="R407">
        <v>44.259695862745403</v>
      </c>
      <c r="S407" s="2">
        <f>(Table2[[#This Row],[Close Price]]-Table2[[#This Row],[20D EMA]])/Table2[[#This Row],[20D EMA]]</f>
        <v>-7.1495593407669214E-3</v>
      </c>
      <c r="T407" s="2">
        <f>(Table2[[#This Row],[Close Price]]-Table2[[#This Row],[50D EMA]])/Table2[[#This Row],[50D EMA]]</f>
        <v>4.9605580552894629E-2</v>
      </c>
      <c r="U407" s="2">
        <f>(Table2[[#This Row],[Close Price]]-Table2[[#This Row],[200D EMA]])/Table2[[#This Row],[200D EMA]]</f>
        <v>0.2312986288631598</v>
      </c>
      <c r="V407">
        <v>0.49935623075360602</v>
      </c>
      <c r="W407">
        <v>1702.2</v>
      </c>
      <c r="X407">
        <v>1737.05</v>
      </c>
      <c r="Y407">
        <v>1698.35</v>
      </c>
      <c r="Z407">
        <v>1805</v>
      </c>
      <c r="AA407">
        <v>1698.35</v>
      </c>
      <c r="AB407">
        <v>1844.85</v>
      </c>
      <c r="AC407" s="2">
        <f>(Table2[[#This Row],[Close Price]]/Table2[[#This Row],[Day Low]])-1</f>
        <v>1.3247561978615874E-2</v>
      </c>
      <c r="AD407" s="2">
        <f>(Table2[[#This Row],[Day High]]/Table2[[#This Row],[Close Price]])-1</f>
        <v>7.13146832874334E-3</v>
      </c>
      <c r="AE407" s="2">
        <f>(Table2[[#This Row],[Close Price]]/Table2[[#This Row],[Current Week Low]])-1</f>
        <v>1.5544499072629447E-2</v>
      </c>
      <c r="AF407" s="2">
        <f>(Table2[[#This Row],[Current Week High]]/Table2[[#This Row],[Close Price]])-1</f>
        <v>4.6528482388751957E-2</v>
      </c>
      <c r="AG407" s="2">
        <f>(Table2[[#This Row],[Close Price]]/Table2[[#This Row],[Current Month Low]])-1</f>
        <v>1.5544499072629447E-2</v>
      </c>
      <c r="AH407" s="2">
        <f>(Table2[[#This Row],[Current Month High]]/Table2[[#This Row],[Close Price]])-1</f>
        <v>6.9633280185534163E-2</v>
      </c>
      <c r="AI407">
        <v>7.8417161907522903</v>
      </c>
      <c r="AJ407">
        <v>68.276501292745905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0.17</v>
      </c>
      <c r="AM407" t="s">
        <v>10189</v>
      </c>
      <c r="AN407">
        <v>0.12</v>
      </c>
      <c r="AO407" t="s">
        <v>10189</v>
      </c>
      <c r="AP407">
        <v>-3.7436167483846997E-2</v>
      </c>
      <c r="AQ407">
        <f>(Table2[[#This Row],[Sharpe Ratio]]-AVERAGE(Table2[Sharpe Ratio]))/_xlfn.STDEV.P(Table2[Sharpe Ratio])</f>
        <v>-1.0350859094530822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-0.87282452413330813</v>
      </c>
      <c r="AS407">
        <f>_xlfn.RANK.AVG(Table2[[#This Row],[1Y Return vs Nifty Z-Score]],Table2[1Y Return vs Nifty Z-Score])</f>
        <v>459</v>
      </c>
      <c r="AT407">
        <f>_xlfn.RANK.AVG(Table2[[#This Row],[6M Return vs Nifty Z-Score]],Table2[6M Return vs Nifty Z-Score])</f>
        <v>107</v>
      </c>
      <c r="AU407">
        <f>_xlfn.RANK.AVG(Table2[[#This Row],[Sharpe Ratio Z-Score]],Table2[Sharpe Ratio Z-Score])</f>
        <v>621</v>
      </c>
      <c r="AV407">
        <f>(Table2[[#This Row],[Rank 1Y]]+Table2[[#This Row],[Rank 6M]]+Table2[[#This Row],[Rank Sharpe]])/3</f>
        <v>395.66666666666669</v>
      </c>
    </row>
    <row r="408" spans="1:48" x14ac:dyDescent="0.3">
      <c r="A408" t="s">
        <v>455</v>
      </c>
      <c r="B408" t="s">
        <v>456</v>
      </c>
      <c r="C408" t="s">
        <v>10154</v>
      </c>
      <c r="D408" t="s">
        <v>127</v>
      </c>
      <c r="E408">
        <v>48665.997180364997</v>
      </c>
      <c r="F408">
        <v>55042.55</v>
      </c>
      <c r="G408">
        <v>1.5039670693509399</v>
      </c>
      <c r="H408">
        <f>(Table2[[#This Row],[1Y Return vs Nifty]]-AVERAGE(Table2[1Y Return vs Nifty]))/_xlfn.STDEV.P(Table2[1Y Return vs Nifty])</f>
        <v>-0.5252923739707186</v>
      </c>
      <c r="I408">
        <v>-8.29976748519924</v>
      </c>
      <c r="J408">
        <f>(Table2[[#This Row],[1M Return vs Nifty]]-AVERAGE(Table2[1M Return vs Nifty]))/_xlfn.STDEV.P(Table2[1M Return vs Nifty])</f>
        <v>-0.7416939547248026</v>
      </c>
      <c r="K408">
        <v>31.5881880055877</v>
      </c>
      <c r="L408">
        <f>(Table2[[#This Row],[6M Return vs Nifty]]-AVERAGE(Table2[6M Return vs Nifty]))/_xlfn.STDEV.P(Table2[6M Return vs Nifty])</f>
        <v>0.80250427246284994</v>
      </c>
      <c r="M408">
        <v>-3.2298085422870599</v>
      </c>
      <c r="N408">
        <f>(Table2[[#This Row],[1W Return vs Nifty]]-AVERAGE(Table2[1W Return vs Nifty]))/_xlfn.STDEV.P(Table2[1W Return vs Nifty])</f>
        <v>-0.46402678619461807</v>
      </c>
      <c r="O408">
        <v>56159.64</v>
      </c>
      <c r="P408">
        <v>53385.123216847998</v>
      </c>
      <c r="Q408">
        <v>45176.175545423299</v>
      </c>
      <c r="R408">
        <v>31.855648163085899</v>
      </c>
      <c r="S408" s="2">
        <f>(Table2[[#This Row],[Close Price]]-Table2[[#This Row],[20D EMA]])/Table2[[#This Row],[20D EMA]]</f>
        <v>-1.9891331212237053E-2</v>
      </c>
      <c r="T408" s="2">
        <f>(Table2[[#This Row],[Close Price]]-Table2[[#This Row],[50D EMA]])/Table2[[#This Row],[50D EMA]]</f>
        <v>3.1046604058954978E-2</v>
      </c>
      <c r="U408" s="2">
        <f>(Table2[[#This Row],[Close Price]]-Table2[[#This Row],[200D EMA]])/Table2[[#This Row],[200D EMA]]</f>
        <v>0.21839773587421887</v>
      </c>
      <c r="V408">
        <v>0.54019023981854697</v>
      </c>
      <c r="W408">
        <v>54440</v>
      </c>
      <c r="X408">
        <v>55479.9</v>
      </c>
      <c r="Y408">
        <v>54812</v>
      </c>
      <c r="Z408">
        <v>56999</v>
      </c>
      <c r="AA408">
        <v>54812</v>
      </c>
      <c r="AB408">
        <v>59000</v>
      </c>
      <c r="AC408" s="2">
        <f>(Table2[[#This Row],[Close Price]]/Table2[[#This Row],[Day Low]])-1</f>
        <v>1.1068148420279256E-2</v>
      </c>
      <c r="AD408" s="2">
        <f>(Table2[[#This Row],[Day High]]/Table2[[#This Row],[Close Price]])-1</f>
        <v>7.9456711217049669E-3</v>
      </c>
      <c r="AE408" s="2">
        <f>(Table2[[#This Row],[Close Price]]/Table2[[#This Row],[Current Week Low]])-1</f>
        <v>4.2061957235641767E-3</v>
      </c>
      <c r="AF408" s="2">
        <f>(Table2[[#This Row],[Current Week High]]/Table2[[#This Row],[Close Price]])-1</f>
        <v>3.5544319803497482E-2</v>
      </c>
      <c r="AG408" s="2">
        <f>(Table2[[#This Row],[Close Price]]/Table2[[#This Row],[Current Month Low]])-1</f>
        <v>4.2061957235641767E-3</v>
      </c>
      <c r="AH408" s="2">
        <f>(Table2[[#This Row],[Current Month High]]/Table2[[#This Row],[Close Price]])-1</f>
        <v>7.1898013445961251E-2</v>
      </c>
      <c r="AI408">
        <v>8.9956769808084704</v>
      </c>
      <c r="AJ408">
        <v>57.364692361132903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0.09</v>
      </c>
      <c r="AM408" t="s">
        <v>10189</v>
      </c>
      <c r="AN408">
        <v>-2.88</v>
      </c>
      <c r="AO408" t="s">
        <v>10190</v>
      </c>
      <c r="AP408">
        <v>-1.7860735464260001E-2</v>
      </c>
      <c r="AQ408">
        <f>(Table2[[#This Row],[Sharpe Ratio]]-AVERAGE(Table2[Sharpe Ratio]))/_xlfn.STDEV.P(Table2[Sharpe Ratio])</f>
        <v>-0.81081288767651538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-1.7393217301038046</v>
      </c>
      <c r="AS408">
        <f>_xlfn.RANK.AVG(Table2[[#This Row],[1Y Return vs Nifty Z-Score]],Table2[1Y Return vs Nifty Z-Score])</f>
        <v>490</v>
      </c>
      <c r="AT408">
        <f>_xlfn.RANK.AVG(Table2[[#This Row],[6M Return vs Nifty Z-Score]],Table2[6M Return vs Nifty Z-Score])</f>
        <v>119</v>
      </c>
      <c r="AU408">
        <f>_xlfn.RANK.AVG(Table2[[#This Row],[Sharpe Ratio Z-Score]],Table2[Sharpe Ratio Z-Score])</f>
        <v>579</v>
      </c>
      <c r="AV408">
        <f>(Table2[[#This Row],[Rank 1Y]]+Table2[[#This Row],[Rank 6M]]+Table2[[#This Row],[Rank Sharpe]])/3</f>
        <v>396</v>
      </c>
    </row>
    <row r="409" spans="1:48" x14ac:dyDescent="0.3">
      <c r="A409" t="s">
        <v>1534</v>
      </c>
      <c r="B409" t="s">
        <v>1535</v>
      </c>
      <c r="C409" t="s">
        <v>10154</v>
      </c>
      <c r="D409" t="s">
        <v>257</v>
      </c>
      <c r="E409">
        <v>6277.0797146000004</v>
      </c>
      <c r="F409">
        <v>791.5</v>
      </c>
      <c r="G409">
        <v>33.516784525180398</v>
      </c>
      <c r="H409">
        <f>(Table2[[#This Row],[1Y Return vs Nifty]]-AVERAGE(Table2[1Y Return vs Nifty]))/_xlfn.STDEV.P(Table2[1Y Return vs Nifty])</f>
        <v>-0.11507313889694051</v>
      </c>
      <c r="I409">
        <v>6.3001701413978797</v>
      </c>
      <c r="J409">
        <f>(Table2[[#This Row],[1M Return vs Nifty]]-AVERAGE(Table2[1M Return vs Nifty]))/_xlfn.STDEV.P(Table2[1M Return vs Nifty])</f>
        <v>0.62772825518484621</v>
      </c>
      <c r="K409">
        <v>3.8439228022091698</v>
      </c>
      <c r="L409">
        <f>(Table2[[#This Row],[6M Return vs Nifty]]-AVERAGE(Table2[6M Return vs Nifty]))/_xlfn.STDEV.P(Table2[6M Return vs Nifty])</f>
        <v>-9.6453518988407594E-2</v>
      </c>
      <c r="M409">
        <v>-0.70563803571356198</v>
      </c>
      <c r="N409">
        <f>(Table2[[#This Row],[1W Return vs Nifty]]-AVERAGE(Table2[1W Return vs Nifty]))/_xlfn.STDEV.P(Table2[1W Return vs Nifty])</f>
        <v>0.18936888197456922</v>
      </c>
      <c r="O409">
        <v>754.06</v>
      </c>
      <c r="P409">
        <v>725.22345529538404</v>
      </c>
      <c r="Q409">
        <v>678.18648022200398</v>
      </c>
      <c r="R409">
        <v>64.195048540877096</v>
      </c>
      <c r="S409" s="2">
        <f>(Table2[[#This Row],[Close Price]]-Table2[[#This Row],[20D EMA]])/Table2[[#This Row],[20D EMA]]</f>
        <v>4.9651221388218522E-2</v>
      </c>
      <c r="T409" s="2">
        <f>(Table2[[#This Row],[Close Price]]-Table2[[#This Row],[50D EMA]])/Table2[[#This Row],[50D EMA]]</f>
        <v>9.1387756726127228E-2</v>
      </c>
      <c r="U409" s="2">
        <f>(Table2[[#This Row],[Close Price]]-Table2[[#This Row],[200D EMA]])/Table2[[#This Row],[200D EMA]]</f>
        <v>0.16708312990978957</v>
      </c>
      <c r="V409">
        <v>1.08464434112132</v>
      </c>
      <c r="W409">
        <v>771.25</v>
      </c>
      <c r="X409">
        <v>798.45</v>
      </c>
      <c r="Y409">
        <v>749</v>
      </c>
      <c r="Z409">
        <v>799</v>
      </c>
      <c r="AA409">
        <v>735.4</v>
      </c>
      <c r="AB409">
        <v>799</v>
      </c>
      <c r="AC409" s="2">
        <f>(Table2[[#This Row],[Close Price]]/Table2[[#This Row],[Day Low]])-1</f>
        <v>2.6256077795786092E-2</v>
      </c>
      <c r="AD409" s="2">
        <f>(Table2[[#This Row],[Day High]]/Table2[[#This Row],[Close Price]])-1</f>
        <v>8.7807959570436189E-3</v>
      </c>
      <c r="AE409" s="2">
        <f>(Table2[[#This Row],[Close Price]]/Table2[[#This Row],[Current Week Low]])-1</f>
        <v>5.6742323097463299E-2</v>
      </c>
      <c r="AF409" s="2">
        <f>(Table2[[#This Row],[Current Week High]]/Table2[[#This Row],[Close Price]])-1</f>
        <v>9.4756790903347543E-3</v>
      </c>
      <c r="AG409" s="2">
        <f>(Table2[[#This Row],[Close Price]]/Table2[[#This Row],[Current Month Low]])-1</f>
        <v>7.6285014957846009E-2</v>
      </c>
      <c r="AH409" s="2">
        <f>(Table2[[#This Row],[Current Month High]]/Table2[[#This Row],[Close Price]])-1</f>
        <v>9.4756790903347543E-3</v>
      </c>
      <c r="AI409">
        <v>11.661402400505301</v>
      </c>
      <c r="AJ409">
        <v>75.869347850238796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0.05</v>
      </c>
      <c r="AM409" t="s">
        <v>10189</v>
      </c>
      <c r="AN409">
        <v>5.64</v>
      </c>
      <c r="AO409" t="s">
        <v>10189</v>
      </c>
      <c r="AQ409">
        <f>(Table2[[#This Row],[Sharpe Ratio]]-AVERAGE(Table2[Sharpe Ratio]))/_xlfn.STDEV.P(Table2[Sharpe Ratio])</f>
        <v>-0.60618490757812304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-6.1442830405569748E-4</v>
      </c>
      <c r="AS409">
        <f>_xlfn.RANK.AVG(Table2[[#This Row],[1Y Return vs Nifty Z-Score]],Table2[1Y Return vs Nifty Z-Score])</f>
        <v>323</v>
      </c>
      <c r="AT409">
        <f>_xlfn.RANK.AVG(Table2[[#This Row],[6M Return vs Nifty Z-Score]],Table2[6M Return vs Nifty Z-Score])</f>
        <v>350</v>
      </c>
      <c r="AU409">
        <f>_xlfn.RANK.AVG(Table2[[#This Row],[Sharpe Ratio Z-Score]],Table2[Sharpe Ratio Z-Score])</f>
        <v>518.5</v>
      </c>
      <c r="AV409">
        <f>(Table2[[#This Row],[Rank 1Y]]+Table2[[#This Row],[Rank 6M]]+Table2[[#This Row],[Rank Sharpe]])/3</f>
        <v>397.16666666666669</v>
      </c>
    </row>
    <row r="410" spans="1:48" x14ac:dyDescent="0.3">
      <c r="A410" t="s">
        <v>668</v>
      </c>
      <c r="B410" t="s">
        <v>669</v>
      </c>
      <c r="C410" t="s">
        <v>10157</v>
      </c>
      <c r="D410" t="s">
        <v>348</v>
      </c>
      <c r="E410">
        <v>25948.461030750001</v>
      </c>
      <c r="F410">
        <v>2045.25</v>
      </c>
      <c r="G410">
        <v>17.046830150798002</v>
      </c>
      <c r="H410">
        <f>(Table2[[#This Row],[1Y Return vs Nifty]]-AVERAGE(Table2[1Y Return vs Nifty]))/_xlfn.STDEV.P(Table2[1Y Return vs Nifty])</f>
        <v>-0.32612273159465749</v>
      </c>
      <c r="I410">
        <v>9.9264301576811196</v>
      </c>
      <c r="J410">
        <f>(Table2[[#This Row],[1M Return vs Nifty]]-AVERAGE(Table2[1M Return vs Nifty]))/_xlfn.STDEV.P(Table2[1M Return vs Nifty])</f>
        <v>0.96785854424574658</v>
      </c>
      <c r="K410">
        <v>32.564969711161297</v>
      </c>
      <c r="L410">
        <f>(Table2[[#This Row],[6M Return vs Nifty]]-AVERAGE(Table2[6M Return vs Nifty]))/_xlfn.STDEV.P(Table2[6M Return vs Nifty])</f>
        <v>0.83415353469184217</v>
      </c>
      <c r="M410">
        <v>-1.6005972291471798E-2</v>
      </c>
      <c r="N410">
        <f>(Table2[[#This Row],[1W Return vs Nifty]]-AVERAGE(Table2[1W Return vs Nifty]))/_xlfn.STDEV.P(Table2[1W Return vs Nifty])</f>
        <v>0.36788400276260758</v>
      </c>
      <c r="O410">
        <v>1947.5</v>
      </c>
      <c r="P410">
        <v>1770.43858013661</v>
      </c>
      <c r="Q410">
        <v>1546.61269011951</v>
      </c>
      <c r="R410">
        <v>67.807355139548505</v>
      </c>
      <c r="S410" s="2">
        <f>(Table2[[#This Row],[Close Price]]-Table2[[#This Row],[20D EMA]])/Table2[[#This Row],[20D EMA]]</f>
        <v>5.019255455712452E-2</v>
      </c>
      <c r="T410" s="2">
        <f>(Table2[[#This Row],[Close Price]]-Table2[[#This Row],[50D EMA]])/Table2[[#This Row],[50D EMA]]</f>
        <v>0.15522222738852942</v>
      </c>
      <c r="U410" s="2">
        <f>(Table2[[#This Row],[Close Price]]-Table2[[#This Row],[200D EMA]])/Table2[[#This Row],[200D EMA]]</f>
        <v>0.32240606395254601</v>
      </c>
      <c r="V410">
        <v>0.58286856274725296</v>
      </c>
      <c r="W410">
        <v>2011.2</v>
      </c>
      <c r="X410">
        <v>2040.5</v>
      </c>
      <c r="Y410">
        <v>1941.1</v>
      </c>
      <c r="Z410">
        <v>2070</v>
      </c>
      <c r="AA410">
        <v>1921</v>
      </c>
      <c r="AB410">
        <v>2080</v>
      </c>
      <c r="AC410" s="2">
        <f>(Table2[[#This Row],[Close Price]]/Table2[[#This Row],[Day Low]])-1</f>
        <v>1.6930190930787514E-2</v>
      </c>
      <c r="AD410" s="2">
        <f>(Table2[[#This Row],[Day High]]/Table2[[#This Row],[Close Price]])-1</f>
        <v>-2.3224544676689884E-3</v>
      </c>
      <c r="AE410" s="2">
        <f>(Table2[[#This Row],[Close Price]]/Table2[[#This Row],[Current Week Low]])-1</f>
        <v>5.3655143990520848E-2</v>
      </c>
      <c r="AF410" s="2">
        <f>(Table2[[#This Row],[Current Week High]]/Table2[[#This Row],[Close Price]])-1</f>
        <v>1.2101210121012063E-2</v>
      </c>
      <c r="AG410" s="2">
        <f>(Table2[[#This Row],[Close Price]]/Table2[[#This Row],[Current Month Low]])-1</f>
        <v>6.4679854242581936E-2</v>
      </c>
      <c r="AH410" s="2">
        <f>(Table2[[#This Row],[Current Month High]]/Table2[[#This Row],[Close Price]])-1</f>
        <v>1.6990587947683711E-2</v>
      </c>
      <c r="AI410">
        <v>7.5174184085075204</v>
      </c>
      <c r="AJ410">
        <v>72.434870584267699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0.24</v>
      </c>
      <c r="AM410" t="s">
        <v>10189</v>
      </c>
      <c r="AN410">
        <v>4.51</v>
      </c>
      <c r="AO410" t="s">
        <v>10189</v>
      </c>
      <c r="AP410">
        <v>-7.5766387191847001E-2</v>
      </c>
      <c r="AQ410">
        <f>(Table2[[#This Row],[Sharpe Ratio]]-AVERAGE(Table2[Sharpe Ratio]))/_xlfn.STDEV.P(Table2[Sharpe Ratio])</f>
        <v>-1.4742299442141724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0.36954340589136636</v>
      </c>
      <c r="AS410">
        <f>_xlfn.RANK.AVG(Table2[[#This Row],[1Y Return vs Nifty Z-Score]],Table2[1Y Return vs Nifty Z-Score])</f>
        <v>403</v>
      </c>
      <c r="AT410">
        <f>_xlfn.RANK.AVG(Table2[[#This Row],[6M Return vs Nifty Z-Score]],Table2[6M Return vs Nifty Z-Score])</f>
        <v>114</v>
      </c>
      <c r="AU410">
        <f>_xlfn.RANK.AVG(Table2[[#This Row],[Sharpe Ratio Z-Score]],Table2[Sharpe Ratio Z-Score])</f>
        <v>682</v>
      </c>
      <c r="AV410">
        <f>(Table2[[#This Row],[Rank 1Y]]+Table2[[#This Row],[Rank 6M]]+Table2[[#This Row],[Rank Sharpe]])/3</f>
        <v>399.66666666666669</v>
      </c>
    </row>
    <row r="411" spans="1:48" x14ac:dyDescent="0.3">
      <c r="A411" t="s">
        <v>653</v>
      </c>
      <c r="B411" t="s">
        <v>654</v>
      </c>
      <c r="C411" t="s">
        <v>10157</v>
      </c>
      <c r="D411" t="s">
        <v>348</v>
      </c>
      <c r="E411">
        <v>27773.574106299999</v>
      </c>
      <c r="F411">
        <v>431.75</v>
      </c>
      <c r="G411">
        <v>23.6608508644814</v>
      </c>
      <c r="H411">
        <f>(Table2[[#This Row],[1Y Return vs Nifty]]-AVERAGE(Table2[1Y Return vs Nifty]))/_xlfn.STDEV.P(Table2[1Y Return vs Nifty])</f>
        <v>-0.24136922554437198</v>
      </c>
      <c r="I411">
        <v>-4.7282361356156803</v>
      </c>
      <c r="J411">
        <f>(Table2[[#This Row],[1M Return vs Nifty]]-AVERAGE(Table2[1M Return vs Nifty]))/_xlfn.STDEV.P(Table2[1M Return vs Nifty])</f>
        <v>-0.40669701990239926</v>
      </c>
      <c r="K411">
        <v>23.988594268391299</v>
      </c>
      <c r="L411">
        <f>(Table2[[#This Row],[6M Return vs Nifty]]-AVERAGE(Table2[6M Return vs Nifty]))/_xlfn.STDEV.P(Table2[6M Return vs Nifty])</f>
        <v>0.55626549295879013</v>
      </c>
      <c r="M411">
        <v>-0.52357608894572305</v>
      </c>
      <c r="N411">
        <f>(Table2[[#This Row],[1W Return vs Nifty]]-AVERAGE(Table2[1W Return vs Nifty]))/_xlfn.STDEV.P(Table2[1W Return vs Nifty])</f>
        <v>0.23649663623948947</v>
      </c>
      <c r="O411">
        <v>420.89</v>
      </c>
      <c r="P411">
        <v>397.20954797212499</v>
      </c>
      <c r="Q411">
        <v>339.63065052639098</v>
      </c>
      <c r="R411">
        <v>66.273421723933097</v>
      </c>
      <c r="S411" s="2">
        <f>(Table2[[#This Row],[Close Price]]-Table2[[#This Row],[20D EMA]])/Table2[[#This Row],[20D EMA]]</f>
        <v>2.5802466202570776E-2</v>
      </c>
      <c r="T411" s="2">
        <f>(Table2[[#This Row],[Close Price]]-Table2[[#This Row],[50D EMA]])/Table2[[#This Row],[50D EMA]]</f>
        <v>8.6957758704981972E-2</v>
      </c>
      <c r="U411" s="2">
        <f>(Table2[[#This Row],[Close Price]]-Table2[[#This Row],[200D EMA]])/Table2[[#This Row],[200D EMA]]</f>
        <v>0.27123391051671553</v>
      </c>
      <c r="V411">
        <v>0.83570224931085602</v>
      </c>
      <c r="W411">
        <v>422</v>
      </c>
      <c r="X411">
        <v>436.95</v>
      </c>
      <c r="Y411">
        <v>416</v>
      </c>
      <c r="Z411">
        <v>436.05</v>
      </c>
      <c r="AA411">
        <v>403.95</v>
      </c>
      <c r="AB411">
        <v>441.95</v>
      </c>
      <c r="AC411" s="2">
        <f>(Table2[[#This Row],[Close Price]]/Table2[[#This Row],[Day Low]])-1</f>
        <v>2.3104265402843494E-2</v>
      </c>
      <c r="AD411" s="2">
        <f>(Table2[[#This Row],[Day High]]/Table2[[#This Row],[Close Price]])-1</f>
        <v>1.2044006948465524E-2</v>
      </c>
      <c r="AE411" s="2">
        <f>(Table2[[#This Row],[Close Price]]/Table2[[#This Row],[Current Week Low]])-1</f>
        <v>3.7860576923076872E-2</v>
      </c>
      <c r="AF411" s="2">
        <f>(Table2[[#This Row],[Current Week High]]/Table2[[#This Row],[Close Price]])-1</f>
        <v>9.9594672843079657E-3</v>
      </c>
      <c r="AG411" s="2">
        <f>(Table2[[#This Row],[Close Price]]/Table2[[#This Row],[Current Month Low]])-1</f>
        <v>6.8820398564178875E-2</v>
      </c>
      <c r="AH411" s="2">
        <f>(Table2[[#This Row],[Current Month High]]/Table2[[#This Row],[Close Price]])-1</f>
        <v>2.3624782860451665E-2</v>
      </c>
      <c r="AI411">
        <v>2.3624782860451599</v>
      </c>
      <c r="AJ411">
        <v>65.263157894736807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0.23</v>
      </c>
      <c r="AM411" t="s">
        <v>10189</v>
      </c>
      <c r="AN411">
        <v>3.66</v>
      </c>
      <c r="AO411" t="s">
        <v>10189</v>
      </c>
      <c r="AP411">
        <v>-6.0195332254958003E-2</v>
      </c>
      <c r="AQ411">
        <f>(Table2[[#This Row],[Sharpe Ratio]]-AVERAGE(Table2[Sharpe Ratio]))/_xlfn.STDEV.P(Table2[Sharpe Ratio])</f>
        <v>-1.2958345177709252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-1.151138634019417</v>
      </c>
      <c r="AS411">
        <f>_xlfn.RANK.AVG(Table2[[#This Row],[1Y Return vs Nifty Z-Score]],Table2[1Y Return vs Nifty Z-Score])</f>
        <v>368</v>
      </c>
      <c r="AT411">
        <f>_xlfn.RANK.AVG(Table2[[#This Row],[6M Return vs Nifty Z-Score]],Table2[6M Return vs Nifty Z-Score])</f>
        <v>176</v>
      </c>
      <c r="AU411">
        <f>_xlfn.RANK.AVG(Table2[[#This Row],[Sharpe Ratio Z-Score]],Table2[Sharpe Ratio Z-Score])</f>
        <v>656</v>
      </c>
      <c r="AV411">
        <f>(Table2[[#This Row],[Rank 1Y]]+Table2[[#This Row],[Rank 6M]]+Table2[[#This Row],[Rank Sharpe]])/3</f>
        <v>400</v>
      </c>
    </row>
    <row r="412" spans="1:48" x14ac:dyDescent="0.3">
      <c r="A412" t="s">
        <v>1192</v>
      </c>
      <c r="B412" t="s">
        <v>1193</v>
      </c>
      <c r="C412" t="s">
        <v>10145</v>
      </c>
      <c r="D412" t="s">
        <v>483</v>
      </c>
      <c r="E412">
        <v>9775.2806446350005</v>
      </c>
      <c r="F412">
        <v>1099.45</v>
      </c>
      <c r="G412">
        <v>12.024561205830199</v>
      </c>
      <c r="H412">
        <f>(Table2[[#This Row],[1Y Return vs Nifty]]-AVERAGE(Table2[1Y Return vs Nifty]))/_xlfn.STDEV.P(Table2[1Y Return vs Nifty])</f>
        <v>-0.39047918281242805</v>
      </c>
      <c r="I412">
        <v>-4.1609602434439399</v>
      </c>
      <c r="J412">
        <f>(Table2[[#This Row],[1M Return vs Nifty]]-AVERAGE(Table2[1M Return vs Nifty]))/_xlfn.STDEV.P(Table2[1M Return vs Nifty])</f>
        <v>-0.35348855930794432</v>
      </c>
      <c r="K412">
        <v>-3.8172836402387298</v>
      </c>
      <c r="L412">
        <f>(Table2[[#This Row],[6M Return vs Nifty]]-AVERAGE(Table2[6M Return vs Nifty]))/_xlfn.STDEV.P(Table2[6M Return vs Nifty])</f>
        <v>-0.3446886469642042</v>
      </c>
      <c r="M412">
        <v>4.77180063551534E-2</v>
      </c>
      <c r="N412">
        <f>(Table2[[#This Row],[1W Return vs Nifty]]-AVERAGE(Table2[1W Return vs Nifty]))/_xlfn.STDEV.P(Table2[1W Return vs Nifty])</f>
        <v>0.38437931141857151</v>
      </c>
      <c r="O412">
        <v>1048.8699999999999</v>
      </c>
      <c r="P412">
        <v>986.86008200334197</v>
      </c>
      <c r="Q412">
        <v>917.03083135975101</v>
      </c>
      <c r="R412">
        <v>62.4020741983934</v>
      </c>
      <c r="S412" s="2">
        <f>(Table2[[#This Row],[Close Price]]-Table2[[#This Row],[20D EMA]])/Table2[[#This Row],[20D EMA]]</f>
        <v>4.822332605566005E-2</v>
      </c>
      <c r="T412" s="2">
        <f>(Table2[[#This Row],[Close Price]]-Table2[[#This Row],[50D EMA]])/Table2[[#This Row],[50D EMA]]</f>
        <v>0.11408903860828853</v>
      </c>
      <c r="U412" s="2">
        <f>(Table2[[#This Row],[Close Price]]-Table2[[#This Row],[200D EMA]])/Table2[[#This Row],[200D EMA]]</f>
        <v>0.19892370289204164</v>
      </c>
      <c r="V412">
        <v>0.59480871583759098</v>
      </c>
      <c r="W412">
        <v>1068.95</v>
      </c>
      <c r="X412">
        <v>1100</v>
      </c>
      <c r="Y412">
        <v>1055</v>
      </c>
      <c r="Z412">
        <v>1135.95</v>
      </c>
      <c r="AA412">
        <v>1029.55</v>
      </c>
      <c r="AB412">
        <v>1195</v>
      </c>
      <c r="AC412" s="2">
        <f>(Table2[[#This Row],[Close Price]]/Table2[[#This Row],[Day Low]])-1</f>
        <v>2.8532672248468227E-2</v>
      </c>
      <c r="AD412" s="2">
        <f>(Table2[[#This Row],[Day High]]/Table2[[#This Row],[Close Price]])-1</f>
        <v>5.0025012506238475E-4</v>
      </c>
      <c r="AE412" s="2">
        <f>(Table2[[#This Row],[Close Price]]/Table2[[#This Row],[Current Week Low]])-1</f>
        <v>4.2132701421800922E-2</v>
      </c>
      <c r="AF412" s="2">
        <f>(Table2[[#This Row],[Current Week High]]/Table2[[#This Row],[Close Price]])-1</f>
        <v>3.3198417390513546E-2</v>
      </c>
      <c r="AG412" s="2">
        <f>(Table2[[#This Row],[Close Price]]/Table2[[#This Row],[Current Month Low]])-1</f>
        <v>6.7893739983488022E-2</v>
      </c>
      <c r="AH412" s="2">
        <f>(Table2[[#This Row],[Current Month High]]/Table2[[#This Row],[Close Price]])-1</f>
        <v>8.690708990859064E-2</v>
      </c>
      <c r="AI412">
        <v>8.6907089908590596</v>
      </c>
      <c r="AJ412">
        <v>41.563123672181803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0.14000000000000001</v>
      </c>
      <c r="AM412" t="s">
        <v>10189</v>
      </c>
      <c r="AN412">
        <v>-2.38</v>
      </c>
      <c r="AO412" t="s">
        <v>10190</v>
      </c>
      <c r="AP412">
        <v>5.5425824021169003E-2</v>
      </c>
      <c r="AQ412">
        <f>(Table2[[#This Row],[Sharpe Ratio]]-AVERAGE(Table2[Sharpe Ratio]))/_xlfn.STDEV.P(Table2[Sharpe Ratio])</f>
        <v>2.8821105328561924E-2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-0.67545597233744326</v>
      </c>
      <c r="AS412">
        <f>_xlfn.RANK.AVG(Table2[[#This Row],[1Y Return vs Nifty Z-Score]],Table2[1Y Return vs Nifty Z-Score])</f>
        <v>427</v>
      </c>
      <c r="AT412">
        <f>_xlfn.RANK.AVG(Table2[[#This Row],[6M Return vs Nifty Z-Score]],Table2[6M Return vs Nifty Z-Score])</f>
        <v>446</v>
      </c>
      <c r="AU412">
        <f>_xlfn.RANK.AVG(Table2[[#This Row],[Sharpe Ratio Z-Score]],Table2[Sharpe Ratio Z-Score])</f>
        <v>329</v>
      </c>
      <c r="AV412">
        <f>(Table2[[#This Row],[Rank 1Y]]+Table2[[#This Row],[Rank 6M]]+Table2[[#This Row],[Rank Sharpe]])/3</f>
        <v>400.66666666666669</v>
      </c>
    </row>
    <row r="413" spans="1:48" x14ac:dyDescent="0.3">
      <c r="A413" t="s">
        <v>623</v>
      </c>
      <c r="B413" t="s">
        <v>624</v>
      </c>
      <c r="C413" t="s">
        <v>10154</v>
      </c>
      <c r="D413" t="s">
        <v>257</v>
      </c>
      <c r="E413">
        <v>29339.139200000001</v>
      </c>
      <c r="F413">
        <v>2649.85</v>
      </c>
      <c r="G413">
        <v>-3.6876650092277199</v>
      </c>
      <c r="H413">
        <f>(Table2[[#This Row],[1Y Return vs Nifty]]-AVERAGE(Table2[1Y Return vs Nifty]))/_xlfn.STDEV.P(Table2[1Y Return vs Nifty])</f>
        <v>-0.59181908137463723</v>
      </c>
      <c r="I413">
        <v>-7.3054905988365801</v>
      </c>
      <c r="J413">
        <f>(Table2[[#This Row],[1M Return vs Nifty]]-AVERAGE(Table2[1M Return vs Nifty]))/_xlfn.STDEV.P(Table2[1M Return vs Nifty])</f>
        <v>-0.64843431993674694</v>
      </c>
      <c r="K413">
        <v>0.93659971511279805</v>
      </c>
      <c r="L413">
        <f>(Table2[[#This Row],[6M Return vs Nifty]]-AVERAGE(Table2[6M Return vs Nifty]))/_xlfn.STDEV.P(Table2[6M Return vs Nifty])</f>
        <v>-0.1906553557374718</v>
      </c>
      <c r="M413">
        <v>-6.0306904001982904</v>
      </c>
      <c r="N413">
        <f>(Table2[[#This Row],[1W Return vs Nifty]]-AVERAGE(Table2[1W Return vs Nifty]))/_xlfn.STDEV.P(Table2[1W Return vs Nifty])</f>
        <v>-1.1890507369328585</v>
      </c>
      <c r="O413">
        <v>2730.06</v>
      </c>
      <c r="P413">
        <v>2595.7176360830599</v>
      </c>
      <c r="Q413">
        <v>2308.9679380316502</v>
      </c>
      <c r="R413">
        <v>33.417359348253697</v>
      </c>
      <c r="S413" s="2">
        <f>(Table2[[#This Row],[Close Price]]-Table2[[#This Row],[20D EMA]])/Table2[[#This Row],[20D EMA]]</f>
        <v>-2.9380306659926903E-2</v>
      </c>
      <c r="T413" s="2">
        <f>(Table2[[#This Row],[Close Price]]-Table2[[#This Row],[50D EMA]])/Table2[[#This Row],[50D EMA]]</f>
        <v>2.0854488625590948E-2</v>
      </c>
      <c r="U413" s="2">
        <f>(Table2[[#This Row],[Close Price]]-Table2[[#This Row],[200D EMA]])/Table2[[#This Row],[200D EMA]]</f>
        <v>0.14763395210197028</v>
      </c>
      <c r="V413">
        <v>1.02506170644317</v>
      </c>
      <c r="W413">
        <v>2611.6</v>
      </c>
      <c r="X413">
        <v>2659.8</v>
      </c>
      <c r="Y413">
        <v>2620.1</v>
      </c>
      <c r="Z413">
        <v>2723.4</v>
      </c>
      <c r="AA413">
        <v>2620.1</v>
      </c>
      <c r="AB413">
        <v>2960</v>
      </c>
      <c r="AC413" s="2">
        <f>(Table2[[#This Row],[Close Price]]/Table2[[#This Row],[Day Low]])-1</f>
        <v>1.4646193904120031E-2</v>
      </c>
      <c r="AD413" s="2">
        <f>(Table2[[#This Row],[Day High]]/Table2[[#This Row],[Close Price]])-1</f>
        <v>3.7549295243128888E-3</v>
      </c>
      <c r="AE413" s="2">
        <f>(Table2[[#This Row],[Close Price]]/Table2[[#This Row],[Current Week Low]])-1</f>
        <v>1.1354528453112467E-2</v>
      </c>
      <c r="AF413" s="2">
        <f>(Table2[[#This Row],[Current Week High]]/Table2[[#This Row],[Close Price]])-1</f>
        <v>2.7756288091778769E-2</v>
      </c>
      <c r="AG413" s="2">
        <f>(Table2[[#This Row],[Close Price]]/Table2[[#This Row],[Current Month Low]])-1</f>
        <v>1.1354528453112467E-2</v>
      </c>
      <c r="AH413" s="2">
        <f>(Table2[[#This Row],[Current Month High]]/Table2[[#This Row],[Close Price]])-1</f>
        <v>0.11704436100156612</v>
      </c>
      <c r="AI413">
        <v>11.704436100156601</v>
      </c>
      <c r="AJ413">
        <v>41.310260238907802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0.18</v>
      </c>
      <c r="AM413" t="s">
        <v>10189</v>
      </c>
      <c r="AN413">
        <v>-6.46</v>
      </c>
      <c r="AO413" t="s">
        <v>10190</v>
      </c>
      <c r="AP413">
        <v>6.8511998726499004E-2</v>
      </c>
      <c r="AQ413">
        <f>(Table2[[#This Row],[Sharpe Ratio]]-AVERAGE(Table2[Sharpe Ratio]))/_xlfn.STDEV.P(Table2[Sharpe Ratio])</f>
        <v>0.17874760205792264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-2.4412118919237917</v>
      </c>
      <c r="AS413">
        <f>_xlfn.RANK.AVG(Table2[[#This Row],[1Y Return vs Nifty Z-Score]],Table2[1Y Return vs Nifty Z-Score])</f>
        <v>531</v>
      </c>
      <c r="AT413">
        <f>_xlfn.RANK.AVG(Table2[[#This Row],[6M Return vs Nifty Z-Score]],Table2[6M Return vs Nifty Z-Score])</f>
        <v>390</v>
      </c>
      <c r="AU413">
        <f>_xlfn.RANK.AVG(Table2[[#This Row],[Sharpe Ratio Z-Score]],Table2[Sharpe Ratio Z-Score])</f>
        <v>282</v>
      </c>
      <c r="AV413">
        <f>(Table2[[#This Row],[Rank 1Y]]+Table2[[#This Row],[Rank 6M]]+Table2[[#This Row],[Rank Sharpe]])/3</f>
        <v>401</v>
      </c>
    </row>
    <row r="414" spans="1:48" x14ac:dyDescent="0.3">
      <c r="A414" t="s">
        <v>1031</v>
      </c>
      <c r="B414" t="s">
        <v>1032</v>
      </c>
      <c r="C414" t="s">
        <v>10149</v>
      </c>
      <c r="D414" t="s">
        <v>257</v>
      </c>
      <c r="E414">
        <v>12408.362219535</v>
      </c>
      <c r="F414">
        <v>5201.45</v>
      </c>
      <c r="G414">
        <v>-8.4104456155667808</v>
      </c>
      <c r="H414">
        <f>(Table2[[#This Row],[1Y Return vs Nifty]]-AVERAGE(Table2[1Y Return vs Nifty]))/_xlfn.STDEV.P(Table2[1Y Return vs Nifty])</f>
        <v>-0.65233782360739534</v>
      </c>
      <c r="I414">
        <v>6.6797457440488399</v>
      </c>
      <c r="J414">
        <f>(Table2[[#This Row],[1M Return vs Nifty]]-AVERAGE(Table2[1M Return vs Nifty]))/_xlfn.STDEV.P(Table2[1M Return vs Nifty])</f>
        <v>0.66333109636843668</v>
      </c>
      <c r="K414">
        <v>-4.8523828992129303</v>
      </c>
      <c r="L414">
        <f>(Table2[[#This Row],[6M Return vs Nifty]]-AVERAGE(Table2[6M Return vs Nifty]))/_xlfn.STDEV.P(Table2[6M Return vs Nifty])</f>
        <v>-0.3782274895667817</v>
      </c>
      <c r="M414">
        <v>-1.20533624346988</v>
      </c>
      <c r="N414">
        <f>(Table2[[#This Row],[1W Return vs Nifty]]-AVERAGE(Table2[1W Return vs Nifty]))/_xlfn.STDEV.P(Table2[1W Return vs Nifty])</f>
        <v>6.0019203143600812E-2</v>
      </c>
      <c r="O414">
        <v>5258.65</v>
      </c>
      <c r="P414">
        <v>4940.4304358814397</v>
      </c>
      <c r="Q414">
        <v>4568.6356533790004</v>
      </c>
      <c r="R414">
        <v>39.914489039686799</v>
      </c>
      <c r="S414" s="2">
        <f>(Table2[[#This Row],[Close Price]]-Table2[[#This Row],[20D EMA]])/Table2[[#This Row],[20D EMA]]</f>
        <v>-1.0877316421514995E-2</v>
      </c>
      <c r="T414" s="2">
        <f>(Table2[[#This Row],[Close Price]]-Table2[[#This Row],[50D EMA]])/Table2[[#This Row],[50D EMA]]</f>
        <v>5.2833364927643324E-2</v>
      </c>
      <c r="U414" s="2">
        <f>(Table2[[#This Row],[Close Price]]-Table2[[#This Row],[200D EMA]])/Table2[[#This Row],[200D EMA]]</f>
        <v>0.13851276280982591</v>
      </c>
      <c r="V414">
        <v>0.44990659697376001</v>
      </c>
      <c r="W414">
        <v>5162</v>
      </c>
      <c r="X414">
        <v>5249</v>
      </c>
      <c r="Y414">
        <v>5150</v>
      </c>
      <c r="Z414">
        <v>5372.55</v>
      </c>
      <c r="AA414">
        <v>5150</v>
      </c>
      <c r="AB414">
        <v>5840</v>
      </c>
      <c r="AC414" s="2">
        <f>(Table2[[#This Row],[Close Price]]/Table2[[#This Row],[Day Low]])-1</f>
        <v>7.6423866718324795E-3</v>
      </c>
      <c r="AD414" s="2">
        <f>(Table2[[#This Row],[Day High]]/Table2[[#This Row],[Close Price]])-1</f>
        <v>9.1416816464640061E-3</v>
      </c>
      <c r="AE414" s="2">
        <f>(Table2[[#This Row],[Close Price]]/Table2[[#This Row],[Current Week Low]])-1</f>
        <v>9.9902912621359086E-3</v>
      </c>
      <c r="AF414" s="2">
        <f>(Table2[[#This Row],[Current Week High]]/Table2[[#This Row],[Close Price]])-1</f>
        <v>3.2894673600630586E-2</v>
      </c>
      <c r="AG414" s="2">
        <f>(Table2[[#This Row],[Close Price]]/Table2[[#This Row],[Current Month Low]])-1</f>
        <v>9.9902912621359086E-3</v>
      </c>
      <c r="AH414" s="2">
        <f>(Table2[[#This Row],[Current Month High]]/Table2[[#This Row],[Close Price]])-1</f>
        <v>0.12276384469715174</v>
      </c>
      <c r="AI414">
        <v>12.276384469715101</v>
      </c>
      <c r="AJ414">
        <v>37.529911027088403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0.02</v>
      </c>
      <c r="AM414" t="s">
        <v>10189</v>
      </c>
      <c r="AN414">
        <v>-6.72</v>
      </c>
      <c r="AO414" t="s">
        <v>10190</v>
      </c>
      <c r="AP414">
        <v>0.10236191907251201</v>
      </c>
      <c r="AQ414">
        <f>(Table2[[#This Row],[Sharpe Ratio]]-AVERAGE(Table2[Sharpe Ratio]))/_xlfn.STDEV.P(Table2[Sharpe Ratio])</f>
        <v>0.56656146564470411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0.25934645198256456</v>
      </c>
      <c r="AS414">
        <f>_xlfn.RANK.AVG(Table2[[#This Row],[1Y Return vs Nifty Z-Score]],Table2[1Y Return vs Nifty Z-Score])</f>
        <v>554</v>
      </c>
      <c r="AT414">
        <f>_xlfn.RANK.AVG(Table2[[#This Row],[6M Return vs Nifty Z-Score]],Table2[6M Return vs Nifty Z-Score])</f>
        <v>453</v>
      </c>
      <c r="AU414">
        <f>_xlfn.RANK.AVG(Table2[[#This Row],[Sharpe Ratio Z-Score]],Table2[Sharpe Ratio Z-Score])</f>
        <v>200</v>
      </c>
      <c r="AV414">
        <f>(Table2[[#This Row],[Rank 1Y]]+Table2[[#This Row],[Rank 6M]]+Table2[[#This Row],[Rank Sharpe]])/3</f>
        <v>402.33333333333331</v>
      </c>
    </row>
    <row r="415" spans="1:48" x14ac:dyDescent="0.3">
      <c r="A415" t="s">
        <v>1039</v>
      </c>
      <c r="B415" t="s">
        <v>1040</v>
      </c>
      <c r="C415" t="s">
        <v>10145</v>
      </c>
      <c r="D415" t="s">
        <v>24</v>
      </c>
      <c r="E415">
        <v>12304.6128415619</v>
      </c>
      <c r="F415">
        <v>111.74</v>
      </c>
      <c r="G415">
        <v>34.1639804763443</v>
      </c>
      <c r="H415">
        <f>(Table2[[#This Row],[1Y Return vs Nifty]]-AVERAGE(Table2[1Y Return vs Nifty]))/_xlfn.STDEV.P(Table2[1Y Return vs Nifty])</f>
        <v>-0.10677982861909252</v>
      </c>
      <c r="I415">
        <v>-12.6663933045504</v>
      </c>
      <c r="J415">
        <f>(Table2[[#This Row],[1M Return vs Nifty]]-AVERAGE(Table2[1M Return vs Nifty]))/_xlfn.STDEV.P(Table2[1M Return vs Nifty])</f>
        <v>-1.1512679222526436</v>
      </c>
      <c r="K415">
        <v>-32.662509907586298</v>
      </c>
      <c r="L415">
        <f>(Table2[[#This Row],[6M Return vs Nifty]]-AVERAGE(Table2[6M Return vs Nifty]))/_xlfn.STDEV.P(Table2[6M Return vs Nifty])</f>
        <v>-1.2793193069987288</v>
      </c>
      <c r="M415">
        <v>3.0985564064548599</v>
      </c>
      <c r="N415">
        <f>(Table2[[#This Row],[1W Return vs Nifty]]-AVERAGE(Table2[1W Return vs Nifty]))/_xlfn.STDEV.P(Table2[1W Return vs Nifty])</f>
        <v>1.1741059125804565</v>
      </c>
      <c r="O415">
        <v>113.71</v>
      </c>
      <c r="P415">
        <v>119.62468064840201</v>
      </c>
      <c r="Q415">
        <v>117.43744066763099</v>
      </c>
      <c r="R415">
        <v>47.7654975494372</v>
      </c>
      <c r="S415" s="2">
        <f>(Table2[[#This Row],[Close Price]]-Table2[[#This Row],[20D EMA]])/Table2[[#This Row],[20D EMA]]</f>
        <v>-1.7324773546741702E-2</v>
      </c>
      <c r="T415" s="2">
        <f>(Table2[[#This Row],[Close Price]]-Table2[[#This Row],[50D EMA]])/Table2[[#This Row],[50D EMA]]</f>
        <v>-6.591182192223756E-2</v>
      </c>
      <c r="U415" s="2">
        <f>(Table2[[#This Row],[Close Price]]-Table2[[#This Row],[200D EMA]])/Table2[[#This Row],[200D EMA]]</f>
        <v>-4.8514686928130338E-2</v>
      </c>
      <c r="V415">
        <v>1.11203520876836</v>
      </c>
      <c r="W415">
        <v>110.42</v>
      </c>
      <c r="X415">
        <v>112.7</v>
      </c>
      <c r="Y415">
        <v>106.8</v>
      </c>
      <c r="Z415">
        <v>115.84</v>
      </c>
      <c r="AA415">
        <v>105.66</v>
      </c>
      <c r="AB415">
        <v>118.7</v>
      </c>
      <c r="AC415" s="2">
        <f>(Table2[[#This Row],[Close Price]]/Table2[[#This Row],[Day Low]])-1</f>
        <v>1.1954356094910246E-2</v>
      </c>
      <c r="AD415" s="2">
        <f>(Table2[[#This Row],[Day High]]/Table2[[#This Row],[Close Price]])-1</f>
        <v>8.5913728297835057E-3</v>
      </c>
      <c r="AE415" s="2">
        <f>(Table2[[#This Row],[Close Price]]/Table2[[#This Row],[Current Week Low]])-1</f>
        <v>4.625468164794011E-2</v>
      </c>
      <c r="AF415" s="2">
        <f>(Table2[[#This Row],[Current Week High]]/Table2[[#This Row],[Close Price]])-1</f>
        <v>3.6692321460533472E-2</v>
      </c>
      <c r="AG415" s="2">
        <f>(Table2[[#This Row],[Close Price]]/Table2[[#This Row],[Current Month Low]])-1</f>
        <v>5.7543062653795163E-2</v>
      </c>
      <c r="AH415" s="2">
        <f>(Table2[[#This Row],[Current Month High]]/Table2[[#This Row],[Close Price]])-1</f>
        <v>6.2287453015929861E-2</v>
      </c>
      <c r="AI415">
        <v>36.477537139788801</v>
      </c>
      <c r="AJ415">
        <v>69.303030303030198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-0.23</v>
      </c>
      <c r="AM415" t="s">
        <v>10190</v>
      </c>
      <c r="AN415">
        <v>-4.72</v>
      </c>
      <c r="AO415" t="s">
        <v>10190</v>
      </c>
      <c r="AP415">
        <v>0.107872457080425</v>
      </c>
      <c r="AQ415">
        <f>(Table2[[#This Row],[Sharpe Ratio]]-AVERAGE(Table2[Sharpe Ratio]))/_xlfn.STDEV.P(Table2[Sharpe Ratio])</f>
        <v>0.62969493873549853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322</v>
      </c>
      <c r="AT415">
        <f>_xlfn.RANK.AVG(Table2[[#This Row],[6M Return vs Nifty Z-Score]],Table2[6M Return vs Nifty Z-Score])</f>
        <v>693</v>
      </c>
      <c r="AU415">
        <f>_xlfn.RANK.AVG(Table2[[#This Row],[Sharpe Ratio Z-Score]],Table2[Sharpe Ratio Z-Score])</f>
        <v>192</v>
      </c>
      <c r="AV415">
        <f>(Table2[[#This Row],[Rank 1Y]]+Table2[[#This Row],[Rank 6M]]+Table2[[#This Row],[Rank Sharpe]])/3</f>
        <v>402.33333333333331</v>
      </c>
    </row>
    <row r="416" spans="1:48" x14ac:dyDescent="0.3">
      <c r="A416" t="s">
        <v>1385</v>
      </c>
      <c r="B416" t="s">
        <v>1386</v>
      </c>
      <c r="C416" t="s">
        <v>10157</v>
      </c>
      <c r="D416" t="s">
        <v>1387</v>
      </c>
      <c r="E416">
        <v>7467.7053174399998</v>
      </c>
      <c r="F416">
        <v>280.10000000000002</v>
      </c>
      <c r="G416">
        <v>29.129951159234398</v>
      </c>
      <c r="H416">
        <f>(Table2[[#This Row],[1Y Return vs Nifty]]-AVERAGE(Table2[1Y Return vs Nifty]))/_xlfn.STDEV.P(Table2[1Y Return vs Nifty])</f>
        <v>-0.17128697981417595</v>
      </c>
      <c r="I416">
        <v>-16.9362595515999</v>
      </c>
      <c r="J416">
        <f>(Table2[[#This Row],[1M Return vs Nifty]]-AVERAGE(Table2[1M Return vs Nifty]))/_xlfn.STDEV.P(Table2[1M Return vs Nifty])</f>
        <v>-1.5517661861220076</v>
      </c>
      <c r="K416">
        <v>-13.8859935117158</v>
      </c>
      <c r="L416">
        <f>(Table2[[#This Row],[6M Return vs Nifty]]-AVERAGE(Table2[6M Return vs Nifty]))/_xlfn.STDEV.P(Table2[6M Return vs Nifty])</f>
        <v>-0.67093066932363155</v>
      </c>
      <c r="M416">
        <v>-9.2314412574850593</v>
      </c>
      <c r="N416">
        <f>(Table2[[#This Row],[1W Return vs Nifty]]-AVERAGE(Table2[1W Return vs Nifty]))/_xlfn.STDEV.P(Table2[1W Return vs Nifty])</f>
        <v>-2.0175830169803559</v>
      </c>
      <c r="O416">
        <v>299.95</v>
      </c>
      <c r="P416">
        <v>303.33861540694198</v>
      </c>
      <c r="Q416">
        <v>288.004270420593</v>
      </c>
      <c r="R416">
        <v>18.456945049908899</v>
      </c>
      <c r="S416" s="2">
        <f>(Table2[[#This Row],[Close Price]]-Table2[[#This Row],[20D EMA]])/Table2[[#This Row],[20D EMA]]</f>
        <v>-6.617769628271368E-2</v>
      </c>
      <c r="T416" s="2">
        <f>(Table2[[#This Row],[Close Price]]-Table2[[#This Row],[50D EMA]])/Table2[[#This Row],[50D EMA]]</f>
        <v>-7.6609485989003884E-2</v>
      </c>
      <c r="U416" s="2">
        <f>(Table2[[#This Row],[Close Price]]-Table2[[#This Row],[200D EMA]])/Table2[[#This Row],[200D EMA]]</f>
        <v>-2.7444976454862335E-2</v>
      </c>
      <c r="V416">
        <v>2.0374871855688799</v>
      </c>
      <c r="W416">
        <v>277.5</v>
      </c>
      <c r="X416">
        <v>282.64999999999998</v>
      </c>
      <c r="Y416">
        <v>279.89999999999998</v>
      </c>
      <c r="Z416">
        <v>294</v>
      </c>
      <c r="AA416">
        <v>279.89999999999998</v>
      </c>
      <c r="AB416">
        <v>339.45</v>
      </c>
      <c r="AC416" s="2">
        <f>(Table2[[#This Row],[Close Price]]/Table2[[#This Row],[Day Low]])-1</f>
        <v>9.3693693693694957E-3</v>
      </c>
      <c r="AD416" s="2">
        <f>(Table2[[#This Row],[Day High]]/Table2[[#This Row],[Close Price]])-1</f>
        <v>9.1038914673329252E-3</v>
      </c>
      <c r="AE416" s="2">
        <f>(Table2[[#This Row],[Close Price]]/Table2[[#This Row],[Current Week Low]])-1</f>
        <v>7.1454090746714272E-4</v>
      </c>
      <c r="AF416" s="2">
        <f>(Table2[[#This Row],[Current Week High]]/Table2[[#This Row],[Close Price]])-1</f>
        <v>4.9625133880756733E-2</v>
      </c>
      <c r="AG416" s="2">
        <f>(Table2[[#This Row],[Close Price]]/Table2[[#This Row],[Current Month Low]])-1</f>
        <v>7.1454090746714272E-4</v>
      </c>
      <c r="AH416" s="2">
        <f>(Table2[[#This Row],[Current Month High]]/Table2[[#This Row],[Close Price]])-1</f>
        <v>0.2118886112102818</v>
      </c>
      <c r="AI416">
        <v>30.2927525883612</v>
      </c>
      <c r="AJ416">
        <v>73.975155279503099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-0.16</v>
      </c>
      <c r="AM416" t="s">
        <v>10190</v>
      </c>
      <c r="AN416">
        <v>-12.7</v>
      </c>
      <c r="AO416" t="s">
        <v>10190</v>
      </c>
      <c r="AP416">
        <v>6.1587569816247002E-2</v>
      </c>
      <c r="AQ416">
        <f>(Table2[[#This Row],[Sharpe Ratio]]-AVERAGE(Table2[Sharpe Ratio]))/_xlfn.STDEV.P(Table2[Sharpe Ratio])</f>
        <v>9.9415376121587962E-2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347</v>
      </c>
      <c r="AT416">
        <f>_xlfn.RANK.AVG(Table2[[#This Row],[6M Return vs Nifty Z-Score]],Table2[6M Return vs Nifty Z-Score])</f>
        <v>553</v>
      </c>
      <c r="AU416">
        <f>_xlfn.RANK.AVG(Table2[[#This Row],[Sharpe Ratio Z-Score]],Table2[Sharpe Ratio Z-Score])</f>
        <v>307</v>
      </c>
      <c r="AV416">
        <f>(Table2[[#This Row],[Rank 1Y]]+Table2[[#This Row],[Rank 6M]]+Table2[[#This Row],[Rank Sharpe]])/3</f>
        <v>402.33333333333331</v>
      </c>
    </row>
    <row r="417" spans="1:48" x14ac:dyDescent="0.3">
      <c r="A417" t="s">
        <v>788</v>
      </c>
      <c r="B417" t="s">
        <v>789</v>
      </c>
      <c r="C417" t="s">
        <v>10154</v>
      </c>
      <c r="D417" t="s">
        <v>529</v>
      </c>
      <c r="E417">
        <v>20085.124020830001</v>
      </c>
      <c r="F417">
        <v>1780.3</v>
      </c>
      <c r="G417">
        <v>23.0211151596138</v>
      </c>
      <c r="H417">
        <f>(Table2[[#This Row],[1Y Return vs Nifty]]-AVERAGE(Table2[1Y Return vs Nifty]))/_xlfn.STDEV.P(Table2[1Y Return vs Nifty])</f>
        <v>-0.24956693859672263</v>
      </c>
      <c r="I417">
        <v>-5.1942631957016596</v>
      </c>
      <c r="J417">
        <f>(Table2[[#This Row],[1M Return vs Nifty]]-AVERAGE(Table2[1M Return vs Nifty]))/_xlfn.STDEV.P(Table2[1M Return vs Nifty])</f>
        <v>-0.45040870024122714</v>
      </c>
      <c r="K417">
        <v>6.5625027604528299</v>
      </c>
      <c r="L417">
        <f>(Table2[[#This Row],[6M Return vs Nifty]]-AVERAGE(Table2[6M Return vs Nifty]))/_xlfn.STDEV.P(Table2[6M Return vs Nifty])</f>
        <v>-8.3672562154879383E-3</v>
      </c>
      <c r="M417">
        <v>-5.2530758368769899</v>
      </c>
      <c r="N417">
        <f>(Table2[[#This Row],[1W Return vs Nifty]]-AVERAGE(Table2[1W Return vs Nifty]))/_xlfn.STDEV.P(Table2[1W Return vs Nifty])</f>
        <v>-0.98776085344193221</v>
      </c>
      <c r="O417">
        <v>1778.06</v>
      </c>
      <c r="P417">
        <v>1735.50567445807</v>
      </c>
      <c r="Q417">
        <v>1575.22632172761</v>
      </c>
      <c r="R417">
        <v>47.721324793208701</v>
      </c>
      <c r="S417" s="2">
        <f>(Table2[[#This Row],[Close Price]]-Table2[[#This Row],[20D EMA]])/Table2[[#This Row],[20D EMA]]</f>
        <v>1.2598000067489338E-3</v>
      </c>
      <c r="T417" s="2">
        <f>(Table2[[#This Row],[Close Price]]-Table2[[#This Row],[50D EMA]])/Table2[[#This Row],[50D EMA]]</f>
        <v>2.5810532458165253E-2</v>
      </c>
      <c r="U417" s="2">
        <f>(Table2[[#This Row],[Close Price]]-Table2[[#This Row],[200D EMA]])/Table2[[#This Row],[200D EMA]]</f>
        <v>0.13018680264781127</v>
      </c>
      <c r="V417">
        <v>0.78490274814385896</v>
      </c>
      <c r="W417">
        <v>1742.05</v>
      </c>
      <c r="X417">
        <v>1781.2</v>
      </c>
      <c r="Y417">
        <v>1754.05</v>
      </c>
      <c r="Z417">
        <v>1801.9</v>
      </c>
      <c r="AA417">
        <v>1736.2</v>
      </c>
      <c r="AB417">
        <v>1850</v>
      </c>
      <c r="AC417" s="2">
        <f>(Table2[[#This Row],[Close Price]]/Table2[[#This Row],[Day Low]])-1</f>
        <v>2.1956889871128871E-2</v>
      </c>
      <c r="AD417" s="2">
        <f>(Table2[[#This Row],[Day High]]/Table2[[#This Row],[Close Price]])-1</f>
        <v>5.0553277537490615E-4</v>
      </c>
      <c r="AE417" s="2">
        <f>(Table2[[#This Row],[Close Price]]/Table2[[#This Row],[Current Week Low]])-1</f>
        <v>1.4965365867563696E-2</v>
      </c>
      <c r="AF417" s="2">
        <f>(Table2[[#This Row],[Current Week High]]/Table2[[#This Row],[Close Price]])-1</f>
        <v>1.2132786608998636E-2</v>
      </c>
      <c r="AG417" s="2">
        <f>(Table2[[#This Row],[Close Price]]/Table2[[#This Row],[Current Month Low]])-1</f>
        <v>2.540029950466538E-2</v>
      </c>
      <c r="AH417" s="2">
        <f>(Table2[[#This Row],[Current Month High]]/Table2[[#This Row],[Close Price]])-1</f>
        <v>3.9150704937370051E-2</v>
      </c>
      <c r="AI417">
        <v>6.8331180138178897</v>
      </c>
      <c r="AJ417">
        <v>56.606263194933099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-0.05</v>
      </c>
      <c r="AM417" t="s">
        <v>10190</v>
      </c>
      <c r="AN417">
        <v>1.1200000000000001</v>
      </c>
      <c r="AO417" t="s">
        <v>10189</v>
      </c>
      <c r="AQ417">
        <f>(Table2[[#This Row],[Sharpe Ratio]]-AVERAGE(Table2[Sharpe Ratio]))/_xlfn.STDEV.P(Table2[Sharpe Ratio])</f>
        <v>-0.60618490757812304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-2.3022886560734932</v>
      </c>
      <c r="AS417">
        <f>_xlfn.RANK.AVG(Table2[[#This Row],[1Y Return vs Nifty Z-Score]],Table2[1Y Return vs Nifty Z-Score])</f>
        <v>370</v>
      </c>
      <c r="AT417">
        <f>_xlfn.RANK.AVG(Table2[[#This Row],[6M Return vs Nifty Z-Score]],Table2[6M Return vs Nifty Z-Score])</f>
        <v>321</v>
      </c>
      <c r="AU417">
        <f>_xlfn.RANK.AVG(Table2[[#This Row],[Sharpe Ratio Z-Score]],Table2[Sharpe Ratio Z-Score])</f>
        <v>518.5</v>
      </c>
      <c r="AV417">
        <f>(Table2[[#This Row],[Rank 1Y]]+Table2[[#This Row],[Rank 6M]]+Table2[[#This Row],[Rank Sharpe]])/3</f>
        <v>403.16666666666669</v>
      </c>
    </row>
    <row r="418" spans="1:48" x14ac:dyDescent="0.3">
      <c r="A418" t="s">
        <v>580</v>
      </c>
      <c r="B418" t="s">
        <v>581</v>
      </c>
      <c r="C418" t="s">
        <v>10150</v>
      </c>
      <c r="D418" t="s">
        <v>295</v>
      </c>
      <c r="E418">
        <v>32335.790266619999</v>
      </c>
      <c r="F418">
        <v>1204.0999999999999</v>
      </c>
      <c r="G418">
        <v>46.423306995398796</v>
      </c>
      <c r="H418">
        <f>(Table2[[#This Row],[1Y Return vs Nifty]]-AVERAGE(Table2[1Y Return vs Nifty]))/_xlfn.STDEV.P(Table2[1Y Return vs Nifty])</f>
        <v>5.0313859061010331E-2</v>
      </c>
      <c r="I418">
        <v>-16.778694537058399</v>
      </c>
      <c r="J418">
        <f>(Table2[[#This Row],[1M Return vs Nifty]]-AVERAGE(Table2[1M Return vs Nifty]))/_xlfn.STDEV.P(Table2[1M Return vs Nifty])</f>
        <v>-1.5369871482975728</v>
      </c>
      <c r="K418">
        <v>-2.0951431678716101</v>
      </c>
      <c r="L418">
        <f>(Table2[[#This Row],[6M Return vs Nifty]]-AVERAGE(Table2[6M Return vs Nifty]))/_xlfn.STDEV.P(Table2[6M Return vs Nifty])</f>
        <v>-0.28888858939340756</v>
      </c>
      <c r="M418">
        <v>-6.2037726958903896</v>
      </c>
      <c r="N418">
        <f>(Table2[[#This Row],[1W Return vs Nifty]]-AVERAGE(Table2[1W Return vs Nifty]))/_xlfn.STDEV.P(Table2[1W Return vs Nifty])</f>
        <v>-1.2338540582407818</v>
      </c>
      <c r="O418">
        <v>1250.9100000000001</v>
      </c>
      <c r="P418">
        <v>1272.1246318757001</v>
      </c>
      <c r="Q418">
        <v>1134.879561187</v>
      </c>
      <c r="R418">
        <v>24.117748212339301</v>
      </c>
      <c r="S418" s="2">
        <f>(Table2[[#This Row],[Close Price]]-Table2[[#This Row],[20D EMA]])/Table2[[#This Row],[20D EMA]]</f>
        <v>-3.7420757688402979E-2</v>
      </c>
      <c r="T418" s="2">
        <f>(Table2[[#This Row],[Close Price]]-Table2[[#This Row],[50D EMA]])/Table2[[#This Row],[50D EMA]]</f>
        <v>-5.3473244815172224E-2</v>
      </c>
      <c r="U418" s="2">
        <f>(Table2[[#This Row],[Close Price]]-Table2[[#This Row],[200D EMA]])/Table2[[#This Row],[200D EMA]]</f>
        <v>6.09936430087792E-2</v>
      </c>
      <c r="V418">
        <v>0.56454206651826699</v>
      </c>
      <c r="W418">
        <v>1202</v>
      </c>
      <c r="X418">
        <v>1209.8</v>
      </c>
      <c r="Y418">
        <v>1185</v>
      </c>
      <c r="Z418">
        <v>1223.45</v>
      </c>
      <c r="AA418">
        <v>1185</v>
      </c>
      <c r="AB418">
        <v>1292.2</v>
      </c>
      <c r="AC418" s="2">
        <f>(Table2[[#This Row],[Close Price]]/Table2[[#This Row],[Day Low]])-1</f>
        <v>1.7470881863559384E-3</v>
      </c>
      <c r="AD418" s="2">
        <f>(Table2[[#This Row],[Day High]]/Table2[[#This Row],[Close Price]])-1</f>
        <v>4.7338260941782728E-3</v>
      </c>
      <c r="AE418" s="2">
        <f>(Table2[[#This Row],[Close Price]]/Table2[[#This Row],[Current Week Low]])-1</f>
        <v>1.6118143459915579E-2</v>
      </c>
      <c r="AF418" s="2">
        <f>(Table2[[#This Row],[Current Week High]]/Table2[[#This Row],[Close Price]])-1</f>
        <v>1.607009384602609E-2</v>
      </c>
      <c r="AG418" s="2">
        <f>(Table2[[#This Row],[Close Price]]/Table2[[#This Row],[Current Month Low]])-1</f>
        <v>1.6118143459915579E-2</v>
      </c>
      <c r="AH418" s="2">
        <f>(Table2[[#This Row],[Current Month High]]/Table2[[#This Row],[Close Price]])-1</f>
        <v>7.3166680508263582E-2</v>
      </c>
      <c r="AI418">
        <v>25.728760069761599</v>
      </c>
      <c r="AJ418">
        <v>83.649813162510398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-0.24</v>
      </c>
      <c r="AM418" t="s">
        <v>10190</v>
      </c>
      <c r="AN418">
        <v>-5.23</v>
      </c>
      <c r="AO418" t="s">
        <v>10190</v>
      </c>
      <c r="AQ418">
        <f>(Table2[[#This Row],[Sharpe Ratio]]-AVERAGE(Table2[Sharpe Ratio]))/_xlfn.STDEV.P(Table2[Sharpe Ratio])</f>
        <v>-0.60618490757812304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270</v>
      </c>
      <c r="AT418">
        <f>_xlfn.RANK.AVG(Table2[[#This Row],[6M Return vs Nifty Z-Score]],Table2[6M Return vs Nifty Z-Score])</f>
        <v>424</v>
      </c>
      <c r="AU418">
        <f>_xlfn.RANK.AVG(Table2[[#This Row],[Sharpe Ratio Z-Score]],Table2[Sharpe Ratio Z-Score])</f>
        <v>518.5</v>
      </c>
      <c r="AV418">
        <f>(Table2[[#This Row],[Rank 1Y]]+Table2[[#This Row],[Rank 6M]]+Table2[[#This Row],[Rank Sharpe]])/3</f>
        <v>404.16666666666669</v>
      </c>
    </row>
    <row r="419" spans="1:48" x14ac:dyDescent="0.3">
      <c r="A419" t="s">
        <v>75</v>
      </c>
      <c r="B419" t="s">
        <v>76</v>
      </c>
      <c r="C419" t="s">
        <v>10153</v>
      </c>
      <c r="D419" t="s">
        <v>77</v>
      </c>
      <c r="E419">
        <v>335673.27678055002</v>
      </c>
      <c r="F419">
        <v>11647.25</v>
      </c>
      <c r="G419">
        <v>16.8778873730794</v>
      </c>
      <c r="H419">
        <f>(Table2[[#This Row],[1Y Return vs Nifty]]-AVERAGE(Table2[1Y Return vs Nifty]))/_xlfn.STDEV.P(Table2[1Y Return vs Nifty])</f>
        <v>-0.32828760124858869</v>
      </c>
      <c r="I419">
        <v>-1.64326051322248</v>
      </c>
      <c r="J419">
        <f>(Table2[[#This Row],[1M Return vs Nifty]]-AVERAGE(Table2[1M Return vs Nifty]))/_xlfn.STDEV.P(Table2[1M Return vs Nifty])</f>
        <v>-0.11733728136221845</v>
      </c>
      <c r="K419">
        <v>2.18547602811116</v>
      </c>
      <c r="L419">
        <f>(Table2[[#This Row],[6M Return vs Nifty]]-AVERAGE(Table2[6M Return vs Nifty]))/_xlfn.STDEV.P(Table2[6M Return vs Nifty])</f>
        <v>-0.15018980064351015</v>
      </c>
      <c r="M419">
        <v>-1.40097798607617</v>
      </c>
      <c r="N419">
        <f>(Table2[[#This Row],[1W Return vs Nifty]]-AVERAGE(Table2[1W Return vs Nifty]))/_xlfn.STDEV.P(Table2[1W Return vs Nifty])</f>
        <v>9.3762426941701622E-3</v>
      </c>
      <c r="O419">
        <v>11465.25</v>
      </c>
      <c r="P419">
        <v>10901.430865606</v>
      </c>
      <c r="Q419">
        <v>9811.9928757553407</v>
      </c>
      <c r="R419">
        <v>54.434834516999203</v>
      </c>
      <c r="S419" s="2">
        <f>(Table2[[#This Row],[Close Price]]-Table2[[#This Row],[20D EMA]])/Table2[[#This Row],[20D EMA]]</f>
        <v>1.5874054207278516E-2</v>
      </c>
      <c r="T419" s="2">
        <f>(Table2[[#This Row],[Close Price]]-Table2[[#This Row],[50D EMA]])/Table2[[#This Row],[50D EMA]]</f>
        <v>6.8414792845869266E-2</v>
      </c>
      <c r="U419" s="2">
        <f>(Table2[[#This Row],[Close Price]]-Table2[[#This Row],[200D EMA]])/Table2[[#This Row],[200D EMA]]</f>
        <v>0.18704223978590881</v>
      </c>
      <c r="V419">
        <v>0.85584968941262596</v>
      </c>
      <c r="W419">
        <v>11406.15</v>
      </c>
      <c r="X419">
        <v>11645</v>
      </c>
      <c r="Y419">
        <v>11475</v>
      </c>
      <c r="Z419">
        <v>11907.05</v>
      </c>
      <c r="AA419">
        <v>11470</v>
      </c>
      <c r="AB419">
        <v>12078</v>
      </c>
      <c r="AC419" s="2">
        <f>(Table2[[#This Row],[Close Price]]/Table2[[#This Row],[Day Low]])-1</f>
        <v>2.1137719563568913E-2</v>
      </c>
      <c r="AD419" s="2">
        <f>(Table2[[#This Row],[Day High]]/Table2[[#This Row],[Close Price]])-1</f>
        <v>-1.9317864732015799E-4</v>
      </c>
      <c r="AE419" s="2">
        <f>(Table2[[#This Row],[Close Price]]/Table2[[#This Row],[Current Week Low]])-1</f>
        <v>1.5010893246187429E-2</v>
      </c>
      <c r="AF419" s="2">
        <f>(Table2[[#This Row],[Current Week High]]/Table2[[#This Row],[Close Price]])-1</f>
        <v>2.230569447723707E-2</v>
      </c>
      <c r="AG419" s="2">
        <f>(Table2[[#This Row],[Close Price]]/Table2[[#This Row],[Current Month Low]])-1</f>
        <v>1.5453356582388889E-2</v>
      </c>
      <c r="AH419" s="2">
        <f>(Table2[[#This Row],[Current Month High]]/Table2[[#This Row],[Close Price]])-1</f>
        <v>3.6982978814741774E-2</v>
      </c>
      <c r="AI419">
        <v>3.6982978814741698</v>
      </c>
      <c r="AJ419">
        <v>45.815728030146502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7.0000000000000007E-2</v>
      </c>
      <c r="AM419" t="s">
        <v>10189</v>
      </c>
      <c r="AN419">
        <v>-2.16</v>
      </c>
      <c r="AO419" t="s">
        <v>10190</v>
      </c>
      <c r="AP419">
        <v>1.9011996315072999E-2</v>
      </c>
      <c r="AQ419">
        <f>(Table2[[#This Row],[Sharpe Ratio]]-AVERAGE(Table2[Sharpe Ratio]))/_xlfn.STDEV.P(Table2[Sharpe Ratio])</f>
        <v>-0.38836709087195903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-0.97480553143210613</v>
      </c>
      <c r="AS419">
        <f>_xlfn.RANK.AVG(Table2[[#This Row],[1Y Return vs Nifty Z-Score]],Table2[1Y Return vs Nifty Z-Score])</f>
        <v>404</v>
      </c>
      <c r="AT419">
        <f>_xlfn.RANK.AVG(Table2[[#This Row],[6M Return vs Nifty Z-Score]],Table2[6M Return vs Nifty Z-Score])</f>
        <v>373</v>
      </c>
      <c r="AU419">
        <f>_xlfn.RANK.AVG(Table2[[#This Row],[Sharpe Ratio Z-Score]],Table2[Sharpe Ratio Z-Score])</f>
        <v>439</v>
      </c>
      <c r="AV419">
        <f>(Table2[[#This Row],[Rank 1Y]]+Table2[[#This Row],[Rank 6M]]+Table2[[#This Row],[Rank Sharpe]])/3</f>
        <v>405.33333333333331</v>
      </c>
    </row>
    <row r="420" spans="1:48" x14ac:dyDescent="0.3">
      <c r="A420" t="s">
        <v>1925</v>
      </c>
      <c r="B420" t="s">
        <v>1926</v>
      </c>
      <c r="C420" t="s">
        <v>627</v>
      </c>
      <c r="D420" t="s">
        <v>476</v>
      </c>
      <c r="E420">
        <v>3443.0396250099998</v>
      </c>
      <c r="F420">
        <v>543.85</v>
      </c>
      <c r="G420">
        <v>4.9035528196277198</v>
      </c>
      <c r="H420">
        <f>(Table2[[#This Row],[1Y Return vs Nifty]]-AVERAGE(Table2[1Y Return vs Nifty]))/_xlfn.STDEV.P(Table2[1Y Return vs Nifty])</f>
        <v>-0.48172933963391085</v>
      </c>
      <c r="I420">
        <v>-7.8663103878115503</v>
      </c>
      <c r="J420">
        <f>(Table2[[#This Row],[1M Return vs Nifty]]-AVERAGE(Table2[1M Return vs Nifty]))/_xlfn.STDEV.P(Table2[1M Return vs Nifty])</f>
        <v>-0.70103722101901467</v>
      </c>
      <c r="K420">
        <v>28.8164944713754</v>
      </c>
      <c r="L420">
        <f>(Table2[[#This Row],[6M Return vs Nifty]]-AVERAGE(Table2[6M Return vs Nifty]))/_xlfn.STDEV.P(Table2[6M Return vs Nifty])</f>
        <v>0.7126970463629565</v>
      </c>
      <c r="M420">
        <v>-0.39003674450251402</v>
      </c>
      <c r="N420">
        <f>(Table2[[#This Row],[1W Return vs Nifty]]-AVERAGE(Table2[1W Return vs Nifty]))/_xlfn.STDEV.P(Table2[1W Return vs Nifty])</f>
        <v>0.27106404322016575</v>
      </c>
      <c r="O420">
        <v>537.6</v>
      </c>
      <c r="P420">
        <v>511.88560210883497</v>
      </c>
      <c r="Q420">
        <v>448.575067082168</v>
      </c>
      <c r="R420">
        <v>54.822792631024797</v>
      </c>
      <c r="S420" s="2">
        <f>(Table2[[#This Row],[Close Price]]-Table2[[#This Row],[20D EMA]])/Table2[[#This Row],[20D EMA]]</f>
        <v>1.1625744047619048E-2</v>
      </c>
      <c r="T420" s="2">
        <f>(Table2[[#This Row],[Close Price]]-Table2[[#This Row],[50D EMA]])/Table2[[#This Row],[50D EMA]]</f>
        <v>6.2444416798362913E-2</v>
      </c>
      <c r="U420" s="2">
        <f>(Table2[[#This Row],[Close Price]]-Table2[[#This Row],[200D EMA]])/Table2[[#This Row],[200D EMA]]</f>
        <v>0.21239462446623225</v>
      </c>
      <c r="V420">
        <v>0.60009713720506197</v>
      </c>
      <c r="W420">
        <v>533.35</v>
      </c>
      <c r="X420">
        <v>542.15</v>
      </c>
      <c r="Y420">
        <v>530.1</v>
      </c>
      <c r="Z420">
        <v>556.5</v>
      </c>
      <c r="AA420">
        <v>516.04999999999995</v>
      </c>
      <c r="AB420">
        <v>570.20000000000005</v>
      </c>
      <c r="AC420" s="2">
        <f>(Table2[[#This Row],[Close Price]]/Table2[[#This Row],[Day Low]])-1</f>
        <v>1.9686884784850367E-2</v>
      </c>
      <c r="AD420" s="2">
        <f>(Table2[[#This Row],[Day High]]/Table2[[#This Row],[Close Price]])-1</f>
        <v>-3.1258619104533869E-3</v>
      </c>
      <c r="AE420" s="2">
        <f>(Table2[[#This Row],[Close Price]]/Table2[[#This Row],[Current Week Low]])-1</f>
        <v>2.5938502169402078E-2</v>
      </c>
      <c r="AF420" s="2">
        <f>(Table2[[#This Row],[Current Week High]]/Table2[[#This Row],[Close Price]])-1</f>
        <v>2.3260090098372599E-2</v>
      </c>
      <c r="AG420" s="2">
        <f>(Table2[[#This Row],[Close Price]]/Table2[[#This Row],[Current Month Low]])-1</f>
        <v>5.3870748958434467E-2</v>
      </c>
      <c r="AH420" s="2">
        <f>(Table2[[#This Row],[Current Month High]]/Table2[[#This Row],[Close Price]])-1</f>
        <v>4.8450859612025443E-2</v>
      </c>
      <c r="AI420">
        <v>5.1117035947411704</v>
      </c>
      <c r="AJ420">
        <v>65.303951367781096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0.05</v>
      </c>
      <c r="AM420" t="s">
        <v>10189</v>
      </c>
      <c r="AN420">
        <v>-0.21</v>
      </c>
      <c r="AO420" t="s">
        <v>10190</v>
      </c>
      <c r="AP420">
        <v>-3.3506746990938002E-2</v>
      </c>
      <c r="AQ420">
        <f>(Table2[[#This Row],[Sharpe Ratio]]-AVERAGE(Table2[Sharpe Ratio]))/_xlfn.STDEV.P(Table2[Sharpe Ratio])</f>
        <v>-0.99006708141936717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-1.1890725524891703</v>
      </c>
      <c r="AS420">
        <f>_xlfn.RANK.AVG(Table2[[#This Row],[1Y Return vs Nifty Z-Score]],Table2[1Y Return vs Nifty Z-Score])</f>
        <v>467</v>
      </c>
      <c r="AT420">
        <f>_xlfn.RANK.AVG(Table2[[#This Row],[6M Return vs Nifty Z-Score]],Table2[6M Return vs Nifty Z-Score])</f>
        <v>143</v>
      </c>
      <c r="AU420">
        <f>_xlfn.RANK.AVG(Table2[[#This Row],[Sharpe Ratio Z-Score]],Table2[Sharpe Ratio Z-Score])</f>
        <v>614</v>
      </c>
      <c r="AV420">
        <f>(Table2[[#This Row],[Rank 1Y]]+Table2[[#This Row],[Rank 6M]]+Table2[[#This Row],[Rank Sharpe]])/3</f>
        <v>408</v>
      </c>
    </row>
    <row r="421" spans="1:48" x14ac:dyDescent="0.3">
      <c r="A421" t="s">
        <v>521</v>
      </c>
      <c r="B421" t="s">
        <v>522</v>
      </c>
      <c r="C421" t="s">
        <v>10152</v>
      </c>
      <c r="D421" t="s">
        <v>130</v>
      </c>
      <c r="E421">
        <v>38667.019069034999</v>
      </c>
      <c r="F421">
        <v>739.2</v>
      </c>
      <c r="G421">
        <v>10.2287662600536</v>
      </c>
      <c r="H421">
        <f>(Table2[[#This Row],[1Y Return vs Nifty]]-AVERAGE(Table2[1Y Return vs Nifty]))/_xlfn.STDEV.P(Table2[1Y Return vs Nifty])</f>
        <v>-0.41349089148262785</v>
      </c>
      <c r="I421">
        <v>-4.4588417098036803</v>
      </c>
      <c r="J421">
        <f>(Table2[[#This Row],[1M Return vs Nifty]]-AVERAGE(Table2[1M Return vs Nifty]))/_xlfn.STDEV.P(Table2[1M Return vs Nifty])</f>
        <v>-0.381428781135355</v>
      </c>
      <c r="K421">
        <v>12.046593630347701</v>
      </c>
      <c r="L421">
        <f>(Table2[[#This Row],[6M Return vs Nifty]]-AVERAGE(Table2[6M Return vs Nifty]))/_xlfn.STDEV.P(Table2[6M Return vs Nifty])</f>
        <v>0.16932590597063321</v>
      </c>
      <c r="M421">
        <v>-5.3582196237790001</v>
      </c>
      <c r="N421">
        <f>(Table2[[#This Row],[1W Return vs Nifty]]-AVERAGE(Table2[1W Return vs Nifty]))/_xlfn.STDEV.P(Table2[1W Return vs Nifty])</f>
        <v>-1.0149779113695825</v>
      </c>
      <c r="O421">
        <v>738.71</v>
      </c>
      <c r="P421">
        <v>717.460311611365</v>
      </c>
      <c r="Q421">
        <v>623.16629745201396</v>
      </c>
      <c r="R421">
        <v>46.269097100841698</v>
      </c>
      <c r="S421" s="2">
        <f>(Table2[[#This Row],[Close Price]]-Table2[[#This Row],[20D EMA]])/Table2[[#This Row],[20D EMA]]</f>
        <v>6.6331848763386046E-4</v>
      </c>
      <c r="T421" s="2">
        <f>(Table2[[#This Row],[Close Price]]-Table2[[#This Row],[50D EMA]])/Table2[[#This Row],[50D EMA]]</f>
        <v>3.0300893355075274E-2</v>
      </c>
      <c r="U421" s="2">
        <f>(Table2[[#This Row],[Close Price]]-Table2[[#This Row],[200D EMA]])/Table2[[#This Row],[200D EMA]]</f>
        <v>0.18620022138941347</v>
      </c>
      <c r="V421">
        <v>2.1532709814987498</v>
      </c>
      <c r="W421">
        <v>730.3</v>
      </c>
      <c r="X421">
        <v>745.5</v>
      </c>
      <c r="Y421">
        <v>730.2</v>
      </c>
      <c r="Z421">
        <v>763</v>
      </c>
      <c r="AA421">
        <v>721.15</v>
      </c>
      <c r="AB421">
        <v>786</v>
      </c>
      <c r="AC421" s="2">
        <f>(Table2[[#This Row],[Close Price]]/Table2[[#This Row],[Day Low]])-1</f>
        <v>1.2186772559222403E-2</v>
      </c>
      <c r="AD421" s="2">
        <f>(Table2[[#This Row],[Day High]]/Table2[[#This Row],[Close Price]])-1</f>
        <v>8.5227272727272929E-3</v>
      </c>
      <c r="AE421" s="2">
        <f>(Table2[[#This Row],[Close Price]]/Table2[[#This Row],[Current Week Low]])-1</f>
        <v>1.2325390304026351E-2</v>
      </c>
      <c r="AF421" s="2">
        <f>(Table2[[#This Row],[Current Week High]]/Table2[[#This Row],[Close Price]])-1</f>
        <v>3.2196969696969724E-2</v>
      </c>
      <c r="AG421" s="2">
        <f>(Table2[[#This Row],[Close Price]]/Table2[[#This Row],[Current Month Low]])-1</f>
        <v>2.5029466823823121E-2</v>
      </c>
      <c r="AH421" s="2">
        <f>(Table2[[#This Row],[Current Month High]]/Table2[[#This Row],[Close Price]])-1</f>
        <v>6.3311688311688208E-2</v>
      </c>
      <c r="AI421">
        <v>6.3311688311688199</v>
      </c>
      <c r="AJ421">
        <v>50.243902439024303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-0.01</v>
      </c>
      <c r="AM421" t="s">
        <v>10190</v>
      </c>
      <c r="AN421">
        <v>0.87</v>
      </c>
      <c r="AO421" t="s">
        <v>10189</v>
      </c>
      <c r="AQ421">
        <f>(Table2[[#This Row],[Sharpe Ratio]]-AVERAGE(Table2[Sharpe Ratio]))/_xlfn.STDEV.P(Table2[Sharpe Ratio])</f>
        <v>-0.60618490757812304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-2.2467565855950551</v>
      </c>
      <c r="AS421">
        <f>_xlfn.RANK.AVG(Table2[[#This Row],[1Y Return vs Nifty Z-Score]],Table2[1Y Return vs Nifty Z-Score])</f>
        <v>436</v>
      </c>
      <c r="AT421">
        <f>_xlfn.RANK.AVG(Table2[[#This Row],[6M Return vs Nifty Z-Score]],Table2[6M Return vs Nifty Z-Score])</f>
        <v>270</v>
      </c>
      <c r="AU421">
        <f>_xlfn.RANK.AVG(Table2[[#This Row],[Sharpe Ratio Z-Score]],Table2[Sharpe Ratio Z-Score])</f>
        <v>518.5</v>
      </c>
      <c r="AV421">
        <f>(Table2[[#This Row],[Rank 1Y]]+Table2[[#This Row],[Rank 6M]]+Table2[[#This Row],[Rank Sharpe]])/3</f>
        <v>408.16666666666669</v>
      </c>
    </row>
    <row r="422" spans="1:48" x14ac:dyDescent="0.3">
      <c r="A422" t="s">
        <v>519</v>
      </c>
      <c r="B422" t="s">
        <v>520</v>
      </c>
      <c r="C422" t="s">
        <v>10154</v>
      </c>
      <c r="D422" t="s">
        <v>257</v>
      </c>
      <c r="E422">
        <v>39867.333991599997</v>
      </c>
      <c r="F422">
        <v>4226.8</v>
      </c>
      <c r="G422">
        <v>-4.6021337158141602</v>
      </c>
      <c r="H422">
        <f>(Table2[[#This Row],[1Y Return vs Nifty]]-AVERAGE(Table2[1Y Return vs Nifty]))/_xlfn.STDEV.P(Table2[1Y Return vs Nifty])</f>
        <v>-0.60353728311781074</v>
      </c>
      <c r="I422">
        <v>0.52183466430754</v>
      </c>
      <c r="J422">
        <f>(Table2[[#This Row],[1M Return vs Nifty]]-AVERAGE(Table2[1M Return vs Nifty]))/_xlfn.STDEV.P(Table2[1M Return vs Nifty])</f>
        <v>8.5740943936264163E-2</v>
      </c>
      <c r="K422">
        <v>0.30577904794338001</v>
      </c>
      <c r="L422">
        <f>(Table2[[#This Row],[6M Return vs Nifty]]-AVERAGE(Table2[6M Return vs Nifty]))/_xlfn.STDEV.P(Table2[6M Return vs Nifty])</f>
        <v>-0.21109493665999601</v>
      </c>
      <c r="M422">
        <v>-2.7924488864652401</v>
      </c>
      <c r="N422">
        <f>(Table2[[#This Row],[1W Return vs Nifty]]-AVERAGE(Table2[1W Return vs Nifty]))/_xlfn.STDEV.P(Table2[1W Return vs Nifty])</f>
        <v>-0.35081379055833345</v>
      </c>
      <c r="O422">
        <v>4192.8</v>
      </c>
      <c r="P422">
        <v>4047.55900568671</v>
      </c>
      <c r="Q422">
        <v>3765.3087400418399</v>
      </c>
      <c r="R422">
        <v>49.857321423487299</v>
      </c>
      <c r="S422" s="2">
        <f>(Table2[[#This Row],[Close Price]]-Table2[[#This Row],[20D EMA]])/Table2[[#This Row],[20D EMA]]</f>
        <v>8.1091394771990073E-3</v>
      </c>
      <c r="T422" s="2">
        <f>(Table2[[#This Row],[Close Price]]-Table2[[#This Row],[50D EMA]])/Table2[[#This Row],[50D EMA]]</f>
        <v>4.428372608316803E-2</v>
      </c>
      <c r="U422" s="2">
        <f>(Table2[[#This Row],[Close Price]]-Table2[[#This Row],[200D EMA]])/Table2[[#This Row],[200D EMA]]</f>
        <v>0.1225639892555085</v>
      </c>
      <c r="V422">
        <v>0.48802138448645999</v>
      </c>
      <c r="W422">
        <v>4232.3</v>
      </c>
      <c r="X422">
        <v>4388.8</v>
      </c>
      <c r="Y422">
        <v>4186.8999999999996</v>
      </c>
      <c r="Z422">
        <v>4296.95</v>
      </c>
      <c r="AA422">
        <v>4167.7</v>
      </c>
      <c r="AB422">
        <v>4424</v>
      </c>
      <c r="AC422" s="2">
        <f>(Table2[[#This Row],[Close Price]]/Table2[[#This Row],[Day Low]])-1</f>
        <v>-1.2995298064881755E-3</v>
      </c>
      <c r="AD422" s="2">
        <f>(Table2[[#This Row],[Day High]]/Table2[[#This Row],[Close Price]])-1</f>
        <v>3.8326866660357783E-2</v>
      </c>
      <c r="AE422" s="2">
        <f>(Table2[[#This Row],[Close Price]]/Table2[[#This Row],[Current Week Low]])-1</f>
        <v>9.5297236618978598E-3</v>
      </c>
      <c r="AF422" s="2">
        <f>(Table2[[#This Row],[Current Week High]]/Table2[[#This Row],[Close Price]])-1</f>
        <v>1.6596479606321379E-2</v>
      </c>
      <c r="AG422" s="2">
        <f>(Table2[[#This Row],[Close Price]]/Table2[[#This Row],[Current Month Low]])-1</f>
        <v>1.4180483240156638E-2</v>
      </c>
      <c r="AH422" s="2">
        <f>(Table2[[#This Row],[Current Month High]]/Table2[[#This Row],[Close Price]])-1</f>
        <v>4.6654679663101994E-2</v>
      </c>
      <c r="AI422">
        <v>9.5391312576890304</v>
      </c>
      <c r="AJ422">
        <v>27.083583884546002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-0.03</v>
      </c>
      <c r="AM422" t="s">
        <v>10190</v>
      </c>
      <c r="AN422">
        <v>0.34</v>
      </c>
      <c r="AO422" t="s">
        <v>10189</v>
      </c>
      <c r="AP422">
        <v>6.7146402309549005E-2</v>
      </c>
      <c r="AQ422">
        <f>(Table2[[#This Row],[Sharpe Ratio]]-AVERAGE(Table2[Sharpe Ratio]))/_xlfn.STDEV.P(Table2[Sharpe Ratio])</f>
        <v>0.16310215246323775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-0.91660291393663829</v>
      </c>
      <c r="AS422">
        <f>_xlfn.RANK.AVG(Table2[[#This Row],[1Y Return vs Nifty Z-Score]],Table2[1Y Return vs Nifty Z-Score])</f>
        <v>537</v>
      </c>
      <c r="AT422">
        <f>_xlfn.RANK.AVG(Table2[[#This Row],[6M Return vs Nifty Z-Score]],Table2[6M Return vs Nifty Z-Score])</f>
        <v>398</v>
      </c>
      <c r="AU422">
        <f>_xlfn.RANK.AVG(Table2[[#This Row],[Sharpe Ratio Z-Score]],Table2[Sharpe Ratio Z-Score])</f>
        <v>290</v>
      </c>
      <c r="AV422">
        <f>(Table2[[#This Row],[Rank 1Y]]+Table2[[#This Row],[Rank 6M]]+Table2[[#This Row],[Rank Sharpe]])/3</f>
        <v>408.33333333333331</v>
      </c>
    </row>
    <row r="423" spans="1:48" x14ac:dyDescent="0.3">
      <c r="A423" t="s">
        <v>136</v>
      </c>
      <c r="B423" t="s">
        <v>137</v>
      </c>
      <c r="C423" t="s">
        <v>10152</v>
      </c>
      <c r="D423" t="s">
        <v>130</v>
      </c>
      <c r="E423">
        <v>207676.030716076</v>
      </c>
      <c r="F423">
        <v>166.36</v>
      </c>
      <c r="G423">
        <v>17.0971218895322</v>
      </c>
      <c r="H423">
        <f>(Table2[[#This Row],[1Y Return vs Nifty]]-AVERAGE(Table2[1Y Return vs Nifty]))/_xlfn.STDEV.P(Table2[1Y Return vs Nifty])</f>
        <v>-0.3254782822698663</v>
      </c>
      <c r="I423">
        <v>-14.254629380318899</v>
      </c>
      <c r="J423">
        <f>(Table2[[#This Row],[1M Return vs Nifty]]-AVERAGE(Table2[1M Return vs Nifty]))/_xlfn.STDEV.P(Table2[1M Return vs Nifty])</f>
        <v>-1.3002388159895408</v>
      </c>
      <c r="K423">
        <v>11.4366814304434</v>
      </c>
      <c r="L423">
        <f>(Table2[[#This Row],[6M Return vs Nifty]]-AVERAGE(Table2[6M Return vs Nifty]))/_xlfn.STDEV.P(Table2[6M Return vs Nifty])</f>
        <v>0.14956379224421235</v>
      </c>
      <c r="M423">
        <v>-3.6887803877879399</v>
      </c>
      <c r="N423">
        <f>(Table2[[#This Row],[1W Return vs Nifty]]-AVERAGE(Table2[1W Return vs Nifty]))/_xlfn.STDEV.P(Table2[1W Return vs Nifty])</f>
        <v>-0.58283421813351133</v>
      </c>
      <c r="O423">
        <v>171.61</v>
      </c>
      <c r="P423">
        <v>170.68512250671199</v>
      </c>
      <c r="Q423">
        <v>151.773315180504</v>
      </c>
      <c r="R423">
        <v>24.5662388934463</v>
      </c>
      <c r="S423" s="2">
        <f>(Table2[[#This Row],[Close Price]]-Table2[[#This Row],[20D EMA]])/Table2[[#This Row],[20D EMA]]</f>
        <v>-3.0592622807528697E-2</v>
      </c>
      <c r="T423" s="2">
        <f>(Table2[[#This Row],[Close Price]]-Table2[[#This Row],[50D EMA]])/Table2[[#This Row],[50D EMA]]</f>
        <v>-2.5339774452468156E-2</v>
      </c>
      <c r="U423" s="2">
        <f>(Table2[[#This Row],[Close Price]]-Table2[[#This Row],[200D EMA]])/Table2[[#This Row],[200D EMA]]</f>
        <v>9.6108362673293854E-2</v>
      </c>
      <c r="V423">
        <v>0.70809786956708798</v>
      </c>
      <c r="W423">
        <v>162.61000000000001</v>
      </c>
      <c r="X423">
        <v>166.09</v>
      </c>
      <c r="Y423">
        <v>164.44</v>
      </c>
      <c r="Z423">
        <v>169.82</v>
      </c>
      <c r="AA423">
        <v>164.44</v>
      </c>
      <c r="AB423">
        <v>178.19</v>
      </c>
      <c r="AC423" s="2">
        <f>(Table2[[#This Row],[Close Price]]/Table2[[#This Row],[Day Low]])-1</f>
        <v>2.3061312342414375E-2</v>
      </c>
      <c r="AD423" s="2">
        <f>(Table2[[#This Row],[Day High]]/Table2[[#This Row],[Close Price]])-1</f>
        <v>-1.6229862947824136E-3</v>
      </c>
      <c r="AE423" s="2">
        <f>(Table2[[#This Row],[Close Price]]/Table2[[#This Row],[Current Week Low]])-1</f>
        <v>1.1675991243006667E-2</v>
      </c>
      <c r="AF423" s="2">
        <f>(Table2[[#This Row],[Current Week High]]/Table2[[#This Row],[Close Price]])-1</f>
        <v>2.0798268814618881E-2</v>
      </c>
      <c r="AG423" s="2">
        <f>(Table2[[#This Row],[Close Price]]/Table2[[#This Row],[Current Month Low]])-1</f>
        <v>1.1675991243006667E-2</v>
      </c>
      <c r="AH423" s="2">
        <f>(Table2[[#This Row],[Current Month High]]/Table2[[#This Row],[Close Price]])-1</f>
        <v>7.1110843952873148E-2</v>
      </c>
      <c r="AI423">
        <v>10.9641740803077</v>
      </c>
      <c r="AJ423">
        <v>45.483165719282901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-0.04</v>
      </c>
      <c r="AM423" t="s">
        <v>10190</v>
      </c>
      <c r="AN423">
        <v>-4.43</v>
      </c>
      <c r="AO423" t="s">
        <v>10190</v>
      </c>
      <c r="AP423">
        <v>-5.7758129880699999E-3</v>
      </c>
      <c r="AQ423">
        <f>(Table2[[#This Row],[Sharpe Ratio]]-AVERAGE(Table2[Sharpe Ratio]))/_xlfn.STDEV.P(Table2[Sharpe Ratio])</f>
        <v>-0.67235759948881368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-2.7313451236375199</v>
      </c>
      <c r="AS423">
        <f>_xlfn.RANK.AVG(Table2[[#This Row],[1Y Return vs Nifty Z-Score]],Table2[1Y Return vs Nifty Z-Score])</f>
        <v>402</v>
      </c>
      <c r="AT423">
        <f>_xlfn.RANK.AVG(Table2[[#This Row],[6M Return vs Nifty Z-Score]],Table2[6M Return vs Nifty Z-Score])</f>
        <v>276</v>
      </c>
      <c r="AU423">
        <f>_xlfn.RANK.AVG(Table2[[#This Row],[Sharpe Ratio Z-Score]],Table2[Sharpe Ratio Z-Score])</f>
        <v>552</v>
      </c>
      <c r="AV423">
        <f>(Table2[[#This Row],[Rank 1Y]]+Table2[[#This Row],[Rank 6M]]+Table2[[#This Row],[Rank Sharpe]])/3</f>
        <v>410</v>
      </c>
    </row>
    <row r="424" spans="1:48" x14ac:dyDescent="0.3">
      <c r="A424" t="s">
        <v>1215</v>
      </c>
      <c r="B424" t="s">
        <v>1216</v>
      </c>
      <c r="C424" t="s">
        <v>10158</v>
      </c>
      <c r="D424" t="s">
        <v>135</v>
      </c>
      <c r="E424">
        <v>9444.1052921099999</v>
      </c>
      <c r="F424">
        <v>609.15</v>
      </c>
      <c r="G424">
        <v>-1.1099556324939099</v>
      </c>
      <c r="H424">
        <f>(Table2[[#This Row],[1Y Return vs Nifty]]-AVERAGE(Table2[1Y Return vs Nifty]))/_xlfn.STDEV.P(Table2[1Y Return vs Nifty])</f>
        <v>-0.5587877504014962</v>
      </c>
      <c r="I424">
        <v>-7.5683205078418103</v>
      </c>
      <c r="J424">
        <f>(Table2[[#This Row],[1M Return vs Nifty]]-AVERAGE(Table2[1M Return vs Nifty]))/_xlfn.STDEV.P(Table2[1M Return vs Nifty])</f>
        <v>-0.67308683038066885</v>
      </c>
      <c r="K424">
        <v>-9.3857503412474408</v>
      </c>
      <c r="L424">
        <f>(Table2[[#This Row],[6M Return vs Nifty]]-AVERAGE(Table2[6M Return vs Nifty]))/_xlfn.STDEV.P(Table2[6M Return vs Nifty])</f>
        <v>-0.52511571867122797</v>
      </c>
      <c r="M424">
        <v>-2.6017176904139001</v>
      </c>
      <c r="N424">
        <f>(Table2[[#This Row],[1W Return vs Nifty]]-AVERAGE(Table2[1W Return vs Nifty]))/_xlfn.STDEV.P(Table2[1W Return vs Nifty])</f>
        <v>-0.30144195257824141</v>
      </c>
      <c r="O424">
        <v>607.9</v>
      </c>
      <c r="P424">
        <v>605.78671905405804</v>
      </c>
      <c r="Q424">
        <v>570.65322886287595</v>
      </c>
      <c r="R424">
        <v>51.336478163695702</v>
      </c>
      <c r="S424" s="2">
        <f>(Table2[[#This Row],[Close Price]]-Table2[[#This Row],[20D EMA]])/Table2[[#This Row],[20D EMA]]</f>
        <v>2.0562592531666395E-3</v>
      </c>
      <c r="T424" s="2">
        <f>(Table2[[#This Row],[Close Price]]-Table2[[#This Row],[50D EMA]])/Table2[[#This Row],[50D EMA]]</f>
        <v>5.5519225498930286E-3</v>
      </c>
      <c r="U424" s="2">
        <f>(Table2[[#This Row],[Close Price]]-Table2[[#This Row],[200D EMA]])/Table2[[#This Row],[200D EMA]]</f>
        <v>6.7460883755683682E-2</v>
      </c>
      <c r="V424">
        <v>1.4293947130581399</v>
      </c>
      <c r="W424">
        <v>598.25</v>
      </c>
      <c r="X424">
        <v>613.85</v>
      </c>
      <c r="Y424">
        <v>596.15</v>
      </c>
      <c r="Z424">
        <v>615.65</v>
      </c>
      <c r="AA424">
        <v>592</v>
      </c>
      <c r="AB424">
        <v>647</v>
      </c>
      <c r="AC424" s="2">
        <f>(Table2[[#This Row],[Close Price]]/Table2[[#This Row],[Day Low]])-1</f>
        <v>1.8219807772670293E-2</v>
      </c>
      <c r="AD424" s="2">
        <f>(Table2[[#This Row],[Day High]]/Table2[[#This Row],[Close Price]])-1</f>
        <v>7.7156693753592798E-3</v>
      </c>
      <c r="AE424" s="2">
        <f>(Table2[[#This Row],[Close Price]]/Table2[[#This Row],[Current Week Low]])-1</f>
        <v>2.1806592300595451E-2</v>
      </c>
      <c r="AF424" s="2">
        <f>(Table2[[#This Row],[Current Week High]]/Table2[[#This Row],[Close Price]])-1</f>
        <v>1.0670606582943387E-2</v>
      </c>
      <c r="AG424" s="2">
        <f>(Table2[[#This Row],[Close Price]]/Table2[[#This Row],[Current Month Low]])-1</f>
        <v>2.8969594594594472E-2</v>
      </c>
      <c r="AH424" s="2">
        <f>(Table2[[#This Row],[Current Month High]]/Table2[[#This Row],[Close Price]])-1</f>
        <v>6.2135762948370754E-2</v>
      </c>
      <c r="AI424">
        <v>11.4339653615693</v>
      </c>
      <c r="AJ424">
        <v>28.811588073588499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-0.18</v>
      </c>
      <c r="AM424" t="s">
        <v>10190</v>
      </c>
      <c r="AN424">
        <v>1</v>
      </c>
      <c r="AO424" t="s">
        <v>10189</v>
      </c>
      <c r="AP424">
        <v>9.8412284093941996E-2</v>
      </c>
      <c r="AQ424">
        <f>(Table2[[#This Row],[Sharpe Ratio]]-AVERAGE(Table2[Sharpe Ratio]))/_xlfn.STDEV.P(Table2[Sharpe Ratio])</f>
        <v>0.52131104303987974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-1.5371212089917548</v>
      </c>
      <c r="AS424">
        <f>_xlfn.RANK.AVG(Table2[[#This Row],[1Y Return vs Nifty Z-Score]],Table2[1Y Return vs Nifty Z-Score])</f>
        <v>515</v>
      </c>
      <c r="AT424">
        <f>_xlfn.RANK.AVG(Table2[[#This Row],[6M Return vs Nifty Z-Score]],Table2[6M Return vs Nifty Z-Score])</f>
        <v>507</v>
      </c>
      <c r="AU424">
        <f>_xlfn.RANK.AVG(Table2[[#This Row],[Sharpe Ratio Z-Score]],Table2[Sharpe Ratio Z-Score])</f>
        <v>209</v>
      </c>
      <c r="AV424">
        <f>(Table2[[#This Row],[Rank 1Y]]+Table2[[#This Row],[Rank 6M]]+Table2[[#This Row],[Rank Sharpe]])/3</f>
        <v>410.33333333333331</v>
      </c>
    </row>
    <row r="425" spans="1:48" x14ac:dyDescent="0.3">
      <c r="A425" t="s">
        <v>317</v>
      </c>
      <c r="B425" t="s">
        <v>318</v>
      </c>
      <c r="C425" t="s">
        <v>10145</v>
      </c>
      <c r="D425" t="s">
        <v>24</v>
      </c>
      <c r="E425">
        <v>80689.328908399999</v>
      </c>
      <c r="F425">
        <v>25.75</v>
      </c>
      <c r="G425">
        <v>21.564164281102901</v>
      </c>
      <c r="H425">
        <f>(Table2[[#This Row],[1Y Return vs Nifty]]-AVERAGE(Table2[1Y Return vs Nifty]))/_xlfn.STDEV.P(Table2[1Y Return vs Nifty])</f>
        <v>-0.26823662537913284</v>
      </c>
      <c r="I425">
        <v>4.3972174320594801</v>
      </c>
      <c r="J425">
        <f>(Table2[[#This Row],[1M Return vs Nifty]]-AVERAGE(Table2[1M Return vs Nifty]))/_xlfn.STDEV.P(Table2[1M Return vs Nifty])</f>
        <v>0.44923806082754841</v>
      </c>
      <c r="K425">
        <v>-12.349272156119</v>
      </c>
      <c r="L425">
        <f>(Table2[[#This Row],[6M Return vs Nifty]]-AVERAGE(Table2[6M Return vs Nifty]))/_xlfn.STDEV.P(Table2[6M Return vs Nifty])</f>
        <v>-0.62113848251397485</v>
      </c>
      <c r="M425">
        <v>-2.5258771992872999</v>
      </c>
      <c r="N425">
        <f>(Table2[[#This Row],[1W Return vs Nifty]]-AVERAGE(Table2[1W Return vs Nifty]))/_xlfn.STDEV.P(Table2[1W Return vs Nifty])</f>
        <v>-0.28181021682786517</v>
      </c>
      <c r="O425">
        <v>25</v>
      </c>
      <c r="P425">
        <v>24.351930058976802</v>
      </c>
      <c r="Q425">
        <v>22.6344722560445</v>
      </c>
      <c r="R425">
        <v>56.620922188534301</v>
      </c>
      <c r="S425" s="2">
        <f>(Table2[[#This Row],[Close Price]]-Table2[[#This Row],[20D EMA]])/Table2[[#This Row],[20D EMA]]</f>
        <v>0.03</v>
      </c>
      <c r="T425" s="2">
        <f>(Table2[[#This Row],[Close Price]]-Table2[[#This Row],[50D EMA]])/Table2[[#This Row],[50D EMA]]</f>
        <v>5.7411052743551669E-2</v>
      </c>
      <c r="U425" s="2">
        <f>(Table2[[#This Row],[Close Price]]-Table2[[#This Row],[200D EMA]])/Table2[[#This Row],[200D EMA]]</f>
        <v>0.13764525670014255</v>
      </c>
      <c r="V425">
        <v>1.65517732368394</v>
      </c>
      <c r="W425">
        <v>25.43</v>
      </c>
      <c r="X425">
        <v>25.78</v>
      </c>
      <c r="Y425">
        <v>25.1</v>
      </c>
      <c r="Z425">
        <v>26.85</v>
      </c>
      <c r="AA425">
        <v>23.61</v>
      </c>
      <c r="AB425">
        <v>27.44</v>
      </c>
      <c r="AC425" s="2">
        <f>(Table2[[#This Row],[Close Price]]/Table2[[#This Row],[Day Low]])-1</f>
        <v>1.2583562721195429E-2</v>
      </c>
      <c r="AD425" s="2">
        <f>(Table2[[#This Row],[Day High]]/Table2[[#This Row],[Close Price]])-1</f>
        <v>1.1650485436893732E-3</v>
      </c>
      <c r="AE425" s="2">
        <f>(Table2[[#This Row],[Close Price]]/Table2[[#This Row],[Current Week Low]])-1</f>
        <v>2.5896414342629459E-2</v>
      </c>
      <c r="AF425" s="2">
        <f>(Table2[[#This Row],[Current Week High]]/Table2[[#This Row],[Close Price]])-1</f>
        <v>4.2718446601941906E-2</v>
      </c>
      <c r="AG425" s="2">
        <f>(Table2[[#This Row],[Close Price]]/Table2[[#This Row],[Current Month Low]])-1</f>
        <v>9.0639559508682854E-2</v>
      </c>
      <c r="AH425" s="2">
        <f>(Table2[[#This Row],[Current Month High]]/Table2[[#This Row],[Close Price]])-1</f>
        <v>6.5631067961165135E-2</v>
      </c>
      <c r="AI425">
        <v>27.572815533980499</v>
      </c>
      <c r="AJ425">
        <v>64.012738853503095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-0.11</v>
      </c>
      <c r="AM425" t="s">
        <v>10190</v>
      </c>
      <c r="AN425">
        <v>7.02</v>
      </c>
      <c r="AO425" t="s">
        <v>10189</v>
      </c>
      <c r="AP425">
        <v>5.6154014352852E-2</v>
      </c>
      <c r="AQ425">
        <f>(Table2[[#This Row],[Sharpe Ratio]]-AVERAGE(Table2[Sharpe Ratio]))/_xlfn.STDEV.P(Table2[Sharpe Ratio])</f>
        <v>3.7163881413994737E-2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-0.68478338247942971</v>
      </c>
      <c r="AS425">
        <f>_xlfn.RANK.AVG(Table2[[#This Row],[1Y Return vs Nifty Z-Score]],Table2[1Y Return vs Nifty Z-Score])</f>
        <v>378</v>
      </c>
      <c r="AT425">
        <f>_xlfn.RANK.AVG(Table2[[#This Row],[6M Return vs Nifty Z-Score]],Table2[6M Return vs Nifty Z-Score])</f>
        <v>531</v>
      </c>
      <c r="AU425">
        <f>_xlfn.RANK.AVG(Table2[[#This Row],[Sharpe Ratio Z-Score]],Table2[Sharpe Ratio Z-Score])</f>
        <v>324</v>
      </c>
      <c r="AV425">
        <f>(Table2[[#This Row],[Rank 1Y]]+Table2[[#This Row],[Rank 6M]]+Table2[[#This Row],[Rank Sharpe]])/3</f>
        <v>411</v>
      </c>
    </row>
    <row r="426" spans="1:48" x14ac:dyDescent="0.3">
      <c r="A426" t="s">
        <v>1200</v>
      </c>
      <c r="B426" t="s">
        <v>1201</v>
      </c>
      <c r="C426" t="s">
        <v>10159</v>
      </c>
      <c r="D426" t="s">
        <v>363</v>
      </c>
      <c r="E426">
        <v>9546.7355156249996</v>
      </c>
      <c r="F426">
        <v>756.25</v>
      </c>
      <c r="G426">
        <v>-0.164099163578448</v>
      </c>
      <c r="H426">
        <f>(Table2[[#This Row],[1Y Return vs Nifty]]-AVERAGE(Table2[1Y Return vs Nifty]))/_xlfn.STDEV.P(Table2[1Y Return vs Nifty])</f>
        <v>-0.54666733901616749</v>
      </c>
      <c r="I426">
        <v>23.209407452121301</v>
      </c>
      <c r="J426">
        <f>(Table2[[#This Row],[1M Return vs Nifty]]-AVERAGE(Table2[1M Return vs Nifty]))/_xlfn.STDEV.P(Table2[1M Return vs Nifty])</f>
        <v>2.2137545601023287</v>
      </c>
      <c r="K426">
        <v>1.1855931905050801</v>
      </c>
      <c r="L426">
        <f>(Table2[[#This Row],[6M Return vs Nifty]]-AVERAGE(Table2[6M Return vs Nifty]))/_xlfn.STDEV.P(Table2[6M Return vs Nifty])</f>
        <v>-0.18258757585274224</v>
      </c>
      <c r="M426">
        <v>-1.9291448183880799</v>
      </c>
      <c r="N426">
        <f>(Table2[[#This Row],[1W Return vs Nifty]]-AVERAGE(Table2[1W Return vs Nifty]))/_xlfn.STDEV.P(Table2[1W Return vs Nifty])</f>
        <v>-0.12734269899559358</v>
      </c>
      <c r="O426">
        <v>725.73</v>
      </c>
      <c r="P426">
        <v>661.76989923753501</v>
      </c>
      <c r="Q426">
        <v>609.07779419521296</v>
      </c>
      <c r="R426">
        <v>56.271774682041197</v>
      </c>
      <c r="S426" s="2">
        <f>(Table2[[#This Row],[Close Price]]-Table2[[#This Row],[20D EMA]])/Table2[[#This Row],[20D EMA]]</f>
        <v>4.2054207487633118E-2</v>
      </c>
      <c r="T426" s="2">
        <f>(Table2[[#This Row],[Close Price]]-Table2[[#This Row],[50D EMA]])/Table2[[#This Row],[50D EMA]]</f>
        <v>0.14276880962902846</v>
      </c>
      <c r="U426" s="2">
        <f>(Table2[[#This Row],[Close Price]]-Table2[[#This Row],[200D EMA]])/Table2[[#This Row],[200D EMA]]</f>
        <v>0.24163121231377135</v>
      </c>
      <c r="V426">
        <v>1.0864251296793099</v>
      </c>
      <c r="W426">
        <v>748.05</v>
      </c>
      <c r="X426">
        <v>764.4</v>
      </c>
      <c r="Y426">
        <v>745</v>
      </c>
      <c r="Z426">
        <v>804</v>
      </c>
      <c r="AA426">
        <v>677.2</v>
      </c>
      <c r="AB426">
        <v>804</v>
      </c>
      <c r="AC426" s="2">
        <f>(Table2[[#This Row],[Close Price]]/Table2[[#This Row],[Day Low]])-1</f>
        <v>1.096183410199858E-2</v>
      </c>
      <c r="AD426" s="2">
        <f>(Table2[[#This Row],[Day High]]/Table2[[#This Row],[Close Price]])-1</f>
        <v>1.0776859504132208E-2</v>
      </c>
      <c r="AE426" s="2">
        <f>(Table2[[#This Row],[Close Price]]/Table2[[#This Row],[Current Week Low]])-1</f>
        <v>1.5100671140939603E-2</v>
      </c>
      <c r="AF426" s="2">
        <f>(Table2[[#This Row],[Current Week High]]/Table2[[#This Row],[Close Price]])-1</f>
        <v>6.3140495867768598E-2</v>
      </c>
      <c r="AG426" s="2">
        <f>(Table2[[#This Row],[Close Price]]/Table2[[#This Row],[Current Month Low]])-1</f>
        <v>0.11673065564087404</v>
      </c>
      <c r="AH426" s="2">
        <f>(Table2[[#This Row],[Current Month High]]/Table2[[#This Row],[Close Price]])-1</f>
        <v>6.3140495867768598E-2</v>
      </c>
      <c r="AI426">
        <v>6.3140495867768598</v>
      </c>
      <c r="AJ426">
        <v>68.0555555555555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0.18</v>
      </c>
      <c r="AM426" t="s">
        <v>10189</v>
      </c>
      <c r="AN426">
        <v>10.16</v>
      </c>
      <c r="AO426" t="s">
        <v>10189</v>
      </c>
      <c r="AP426">
        <v>5.2428052261003999E-2</v>
      </c>
      <c r="AQ426">
        <f>(Table2[[#This Row],[Sharpe Ratio]]-AVERAGE(Table2[Sharpe Ratio]))/_xlfn.STDEV.P(Table2[Sharpe Ratio])</f>
        <v>-5.5239518112215709E-3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1.3516329944266041</v>
      </c>
      <c r="AS426">
        <f>_xlfn.RANK.AVG(Table2[[#This Row],[1Y Return vs Nifty Z-Score]],Table2[1Y Return vs Nifty Z-Score])</f>
        <v>505</v>
      </c>
      <c r="AT426">
        <f>_xlfn.RANK.AVG(Table2[[#This Row],[6M Return vs Nifty Z-Score]],Table2[6M Return vs Nifty Z-Score])</f>
        <v>386</v>
      </c>
      <c r="AU426">
        <f>_xlfn.RANK.AVG(Table2[[#This Row],[Sharpe Ratio Z-Score]],Table2[Sharpe Ratio Z-Score])</f>
        <v>342</v>
      </c>
      <c r="AV426">
        <f>(Table2[[#This Row],[Rank 1Y]]+Table2[[#This Row],[Rank 6M]]+Table2[[#This Row],[Rank Sharpe]])/3</f>
        <v>411</v>
      </c>
    </row>
    <row r="427" spans="1:48" x14ac:dyDescent="0.3">
      <c r="A427" t="s">
        <v>214</v>
      </c>
      <c r="B427" t="s">
        <v>215</v>
      </c>
      <c r="C427" t="s">
        <v>10150</v>
      </c>
      <c r="D427" t="s">
        <v>62</v>
      </c>
      <c r="E427">
        <v>121669.98856482501</v>
      </c>
      <c r="F427">
        <v>1506.65</v>
      </c>
      <c r="G427">
        <v>20.948276482444399</v>
      </c>
      <c r="H427">
        <f>(Table2[[#This Row],[1Y Return vs Nifty]]-AVERAGE(Table2[1Y Return vs Nifty]))/_xlfn.STDEV.P(Table2[1Y Return vs Nifty])</f>
        <v>-0.27612874615249378</v>
      </c>
      <c r="I427">
        <v>-8.8543038277234292</v>
      </c>
      <c r="J427">
        <f>(Table2[[#This Row],[1M Return vs Nifty]]-AVERAGE(Table2[1M Return vs Nifty]))/_xlfn.STDEV.P(Table2[1M Return vs Nifty])</f>
        <v>-0.79370749088342818</v>
      </c>
      <c r="K427">
        <v>-1.6700506040538401</v>
      </c>
      <c r="L427">
        <f>(Table2[[#This Row],[6M Return vs Nifty]]-AVERAGE(Table2[6M Return vs Nifty]))/_xlfn.STDEV.P(Table2[6M Return vs Nifty])</f>
        <v>-0.27511492231191498</v>
      </c>
      <c r="M427">
        <v>-2.36684332559203</v>
      </c>
      <c r="N427">
        <f>(Table2[[#This Row],[1W Return vs Nifty]]-AVERAGE(Table2[1W Return vs Nifty]))/_xlfn.STDEV.P(Table2[1W Return vs Nifty])</f>
        <v>-0.24064340820933286</v>
      </c>
      <c r="O427">
        <v>1503.72</v>
      </c>
      <c r="P427">
        <v>1485.33548898248</v>
      </c>
      <c r="Q427">
        <v>1372.56614824286</v>
      </c>
      <c r="R427">
        <v>50.8597613917646</v>
      </c>
      <c r="S427" s="2">
        <f>(Table2[[#This Row],[Close Price]]-Table2[[#This Row],[20D EMA]])/Table2[[#This Row],[20D EMA]]</f>
        <v>1.9485010507275713E-3</v>
      </c>
      <c r="T427" s="2">
        <f>(Table2[[#This Row],[Close Price]]-Table2[[#This Row],[50D EMA]])/Table2[[#This Row],[50D EMA]]</f>
        <v>1.4349964149931855E-2</v>
      </c>
      <c r="U427" s="2">
        <f>(Table2[[#This Row],[Close Price]]-Table2[[#This Row],[200D EMA]])/Table2[[#This Row],[200D EMA]]</f>
        <v>9.7688444326557516E-2</v>
      </c>
      <c r="V427">
        <v>0.73811148098619805</v>
      </c>
      <c r="W427">
        <v>1492.3</v>
      </c>
      <c r="X427">
        <v>1506</v>
      </c>
      <c r="Y427">
        <v>1485.6</v>
      </c>
      <c r="Z427">
        <v>1531.95</v>
      </c>
      <c r="AA427">
        <v>1467</v>
      </c>
      <c r="AB427">
        <v>1531.95</v>
      </c>
      <c r="AC427" s="2">
        <f>(Table2[[#This Row],[Close Price]]/Table2[[#This Row],[Day Low]])-1</f>
        <v>9.6160289486029171E-3</v>
      </c>
      <c r="AD427" s="2">
        <f>(Table2[[#This Row],[Day High]]/Table2[[#This Row],[Close Price]])-1</f>
        <v>-4.3142070155643975E-4</v>
      </c>
      <c r="AE427" s="2">
        <f>(Table2[[#This Row],[Close Price]]/Table2[[#This Row],[Current Week Low]])-1</f>
        <v>1.4169359181475549E-2</v>
      </c>
      <c r="AF427" s="2">
        <f>(Table2[[#This Row],[Current Week High]]/Table2[[#This Row],[Close Price]])-1</f>
        <v>1.6792221152888809E-2</v>
      </c>
      <c r="AG427" s="2">
        <f>(Table2[[#This Row],[Close Price]]/Table2[[#This Row],[Current Month Low]])-1</f>
        <v>2.7027948193592444E-2</v>
      </c>
      <c r="AH427" s="2">
        <f>(Table2[[#This Row],[Current Month High]]/Table2[[#This Row],[Close Price]])-1</f>
        <v>1.6792221152888809E-2</v>
      </c>
      <c r="AI427">
        <v>5.0011615172734096</v>
      </c>
      <c r="AJ427">
        <v>47.7832270720941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-0.02</v>
      </c>
      <c r="AM427" t="s">
        <v>10190</v>
      </c>
      <c r="AN427">
        <v>1.86</v>
      </c>
      <c r="AO427" t="s">
        <v>10189</v>
      </c>
      <c r="AP427">
        <v>1.7398346404665001E-2</v>
      </c>
      <c r="AQ427">
        <f>(Table2[[#This Row],[Sharpe Ratio]]-AVERAGE(Table2[Sharpe Ratio]))/_xlfn.STDEV.P(Table2[Sharpe Ratio])</f>
        <v>-0.40685445509128126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-1.992449022648451</v>
      </c>
      <c r="AS427">
        <f>_xlfn.RANK.AVG(Table2[[#This Row],[1Y Return vs Nifty Z-Score]],Table2[1Y Return vs Nifty Z-Score])</f>
        <v>380</v>
      </c>
      <c r="AT427">
        <f>_xlfn.RANK.AVG(Table2[[#This Row],[6M Return vs Nifty Z-Score]],Table2[6M Return vs Nifty Z-Score])</f>
        <v>415</v>
      </c>
      <c r="AU427">
        <f>_xlfn.RANK.AVG(Table2[[#This Row],[Sharpe Ratio Z-Score]],Table2[Sharpe Ratio Z-Score])</f>
        <v>441</v>
      </c>
      <c r="AV427">
        <f>(Table2[[#This Row],[Rank 1Y]]+Table2[[#This Row],[Rank 6M]]+Table2[[#This Row],[Rank Sharpe]])/3</f>
        <v>412</v>
      </c>
    </row>
    <row r="428" spans="1:48" x14ac:dyDescent="0.3">
      <c r="A428" t="s">
        <v>1720</v>
      </c>
      <c r="B428" t="s">
        <v>1721</v>
      </c>
      <c r="C428" t="s">
        <v>10162</v>
      </c>
      <c r="D428" t="s">
        <v>688</v>
      </c>
      <c r="E428">
        <v>4449.3846874199999</v>
      </c>
      <c r="F428">
        <v>673.65</v>
      </c>
      <c r="G428">
        <v>13.720314582414399</v>
      </c>
      <c r="H428">
        <f>(Table2[[#This Row],[1Y Return vs Nifty]]-AVERAGE(Table2[1Y Return vs Nifty]))/_xlfn.STDEV.P(Table2[1Y Return vs Nifty])</f>
        <v>-0.36874942866079918</v>
      </c>
      <c r="I428">
        <v>-4.6889503416298703</v>
      </c>
      <c r="J428">
        <f>(Table2[[#This Row],[1M Return vs Nifty]]-AVERAGE(Table2[1M Return vs Nifty]))/_xlfn.STDEV.P(Table2[1M Return vs Nifty])</f>
        <v>-0.40301215218624575</v>
      </c>
      <c r="K428">
        <v>-20.662037989236101</v>
      </c>
      <c r="L428">
        <f>(Table2[[#This Row],[6M Return vs Nifty]]-AVERAGE(Table2[6M Return vs Nifty]))/_xlfn.STDEV.P(Table2[6M Return vs Nifty])</f>
        <v>-0.89048515864365763</v>
      </c>
      <c r="M428">
        <v>-1.5985599286354299</v>
      </c>
      <c r="N428">
        <f>(Table2[[#This Row],[1W Return vs Nifty]]-AVERAGE(Table2[1W Return vs Nifty]))/_xlfn.STDEV.P(Table2[1W Return vs Nifty])</f>
        <v>-4.1768949376044917E-2</v>
      </c>
      <c r="O428">
        <v>682.14</v>
      </c>
      <c r="P428">
        <v>662.83516561692704</v>
      </c>
      <c r="Q428">
        <v>645.21915014058902</v>
      </c>
      <c r="R428">
        <v>42.0452146013508</v>
      </c>
      <c r="S428" s="2">
        <f>(Table2[[#This Row],[Close Price]]-Table2[[#This Row],[20D EMA]])/Table2[[#This Row],[20D EMA]]</f>
        <v>-1.2446125428797621E-2</v>
      </c>
      <c r="T428" s="2">
        <f>(Table2[[#This Row],[Close Price]]-Table2[[#This Row],[50D EMA]])/Table2[[#This Row],[50D EMA]]</f>
        <v>1.6316023868478882E-2</v>
      </c>
      <c r="U428" s="2">
        <f>(Table2[[#This Row],[Close Price]]-Table2[[#This Row],[200D EMA]])/Table2[[#This Row],[200D EMA]]</f>
        <v>4.4063865514865852E-2</v>
      </c>
      <c r="V428">
        <v>0.94458868245953298</v>
      </c>
      <c r="W428">
        <v>666.1</v>
      </c>
      <c r="X428">
        <v>674.8</v>
      </c>
      <c r="Y428">
        <v>667.55</v>
      </c>
      <c r="Z428">
        <v>698</v>
      </c>
      <c r="AA428">
        <v>667.55</v>
      </c>
      <c r="AB428">
        <v>753.5</v>
      </c>
      <c r="AC428" s="2">
        <f>(Table2[[#This Row],[Close Price]]/Table2[[#This Row],[Day Low]])-1</f>
        <v>1.1334634439273295E-2</v>
      </c>
      <c r="AD428" s="2">
        <f>(Table2[[#This Row],[Day High]]/Table2[[#This Row],[Close Price]])-1</f>
        <v>1.7071179395828917E-3</v>
      </c>
      <c r="AE428" s="2">
        <f>(Table2[[#This Row],[Close Price]]/Table2[[#This Row],[Current Week Low]])-1</f>
        <v>9.1378922927121131E-3</v>
      </c>
      <c r="AF428" s="2">
        <f>(Table2[[#This Row],[Current Week High]]/Table2[[#This Row],[Close Price]])-1</f>
        <v>3.6146366807689567E-2</v>
      </c>
      <c r="AG428" s="2">
        <f>(Table2[[#This Row],[Close Price]]/Table2[[#This Row],[Current Month Low]])-1</f>
        <v>9.1378922927121131E-3</v>
      </c>
      <c r="AH428" s="2">
        <f>(Table2[[#This Row],[Current Month High]]/Table2[[#This Row],[Close Price]])-1</f>
        <v>0.11853336302234108</v>
      </c>
      <c r="AI428">
        <v>20.982706153046799</v>
      </c>
      <c r="AJ428">
        <v>44.7775628626692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-7.0000000000000007E-2</v>
      </c>
      <c r="AM428" t="s">
        <v>10190</v>
      </c>
      <c r="AN428">
        <v>-1.77</v>
      </c>
      <c r="AO428" t="s">
        <v>10190</v>
      </c>
      <c r="AP428">
        <v>9.7042625429949E-2</v>
      </c>
      <c r="AQ428">
        <f>(Table2[[#This Row],[Sharpe Ratio]]-AVERAGE(Table2[Sharpe Ratio]))/_xlfn.STDEV.P(Table2[Sharpe Ratio])</f>
        <v>0.50561905284171682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-1.1983966360250307</v>
      </c>
      <c r="AS428">
        <f>_xlfn.RANK.AVG(Table2[[#This Row],[1Y Return vs Nifty Z-Score]],Table2[1Y Return vs Nifty Z-Score])</f>
        <v>419</v>
      </c>
      <c r="AT428">
        <f>_xlfn.RANK.AVG(Table2[[#This Row],[6M Return vs Nifty Z-Score]],Table2[6M Return vs Nifty Z-Score])</f>
        <v>603</v>
      </c>
      <c r="AU428">
        <f>_xlfn.RANK.AVG(Table2[[#This Row],[Sharpe Ratio Z-Score]],Table2[Sharpe Ratio Z-Score])</f>
        <v>214</v>
      </c>
      <c r="AV428">
        <f>(Table2[[#This Row],[Rank 1Y]]+Table2[[#This Row],[Rank 6M]]+Table2[[#This Row],[Rank Sharpe]])/3</f>
        <v>412</v>
      </c>
    </row>
    <row r="429" spans="1:48" x14ac:dyDescent="0.3">
      <c r="A429" t="s">
        <v>335</v>
      </c>
      <c r="B429" t="s">
        <v>336</v>
      </c>
      <c r="C429" t="s">
        <v>10145</v>
      </c>
      <c r="D429" t="s">
        <v>49</v>
      </c>
      <c r="E429">
        <v>74196.549015165001</v>
      </c>
      <c r="F429">
        <v>1848.15</v>
      </c>
      <c r="G429">
        <v>17.7220747586226</v>
      </c>
      <c r="H429">
        <f>(Table2[[#This Row],[1Y Return vs Nifty]]-AVERAGE(Table2[1Y Return vs Nifty]))/_xlfn.STDEV.P(Table2[1Y Return vs Nifty])</f>
        <v>-0.31746999970401102</v>
      </c>
      <c r="I429">
        <v>-1.9476033177994601</v>
      </c>
      <c r="J429">
        <f>(Table2[[#This Row],[1M Return vs Nifty]]-AVERAGE(Table2[1M Return vs Nifty]))/_xlfn.STDEV.P(Table2[1M Return vs Nifty])</f>
        <v>-0.14588355372811262</v>
      </c>
      <c r="K429">
        <v>18.339120495299898</v>
      </c>
      <c r="L429">
        <f>(Table2[[#This Row],[6M Return vs Nifty]]-AVERAGE(Table2[6M Return vs Nifty]))/_xlfn.STDEV.P(Table2[6M Return vs Nifty])</f>
        <v>0.37321366481732604</v>
      </c>
      <c r="M429">
        <v>-1.4185537658976</v>
      </c>
      <c r="N429">
        <f>(Table2[[#This Row],[1W Return vs Nifty]]-AVERAGE(Table2[1W Return vs Nifty]))/_xlfn.STDEV.P(Table2[1W Return vs Nifty])</f>
        <v>4.8266536826073311E-3</v>
      </c>
      <c r="O429">
        <v>1804.1</v>
      </c>
      <c r="P429">
        <v>1746.48895867184</v>
      </c>
      <c r="Q429">
        <v>1535.27571300969</v>
      </c>
      <c r="R429">
        <v>67.620430692461596</v>
      </c>
      <c r="S429" s="2">
        <f>(Table2[[#This Row],[Close Price]]-Table2[[#This Row],[20D EMA]])/Table2[[#This Row],[20D EMA]]</f>
        <v>2.4416606618258514E-2</v>
      </c>
      <c r="T429" s="2">
        <f>(Table2[[#This Row],[Close Price]]-Table2[[#This Row],[50D EMA]])/Table2[[#This Row],[50D EMA]]</f>
        <v>5.8208808491678463E-2</v>
      </c>
      <c r="U429" s="2">
        <f>(Table2[[#This Row],[Close Price]]-Table2[[#This Row],[200D EMA]])/Table2[[#This Row],[200D EMA]]</f>
        <v>0.20379029273964383</v>
      </c>
      <c r="V429">
        <v>0.83593745631886895</v>
      </c>
      <c r="W429">
        <v>1811.45</v>
      </c>
      <c r="X429">
        <v>1850</v>
      </c>
      <c r="Y429">
        <v>1825.8</v>
      </c>
      <c r="Z429">
        <v>1885.95</v>
      </c>
      <c r="AA429">
        <v>1756</v>
      </c>
      <c r="AB429">
        <v>1885.95</v>
      </c>
      <c r="AC429" s="2">
        <f>(Table2[[#This Row],[Close Price]]/Table2[[#This Row],[Day Low]])-1</f>
        <v>2.0260012697010721E-2</v>
      </c>
      <c r="AD429" s="2">
        <f>(Table2[[#This Row],[Day High]]/Table2[[#This Row],[Close Price]])-1</f>
        <v>1.0010010010008674E-3</v>
      </c>
      <c r="AE429" s="2">
        <f>(Table2[[#This Row],[Close Price]]/Table2[[#This Row],[Current Week Low]])-1</f>
        <v>1.2241209332895187E-2</v>
      </c>
      <c r="AF429" s="2">
        <f>(Table2[[#This Row],[Current Week High]]/Table2[[#This Row],[Close Price]])-1</f>
        <v>2.0452885317750136E-2</v>
      </c>
      <c r="AG429" s="2">
        <f>(Table2[[#This Row],[Close Price]]/Table2[[#This Row],[Current Month Low]])-1</f>
        <v>5.2477220956719917E-2</v>
      </c>
      <c r="AH429" s="2">
        <f>(Table2[[#This Row],[Current Month High]]/Table2[[#This Row],[Close Price]])-1</f>
        <v>2.0452885317750136E-2</v>
      </c>
      <c r="AI429">
        <v>2.04528853177501</v>
      </c>
      <c r="AJ429">
        <v>56.311582864633998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</v>
      </c>
      <c r="AM429" t="s">
        <v>10191</v>
      </c>
      <c r="AN429">
        <v>3.33</v>
      </c>
      <c r="AO429" t="s">
        <v>10189</v>
      </c>
      <c r="AP429">
        <v>-3.7100026996846003E-2</v>
      </c>
      <c r="AQ429">
        <f>(Table2[[#This Row],[Sharpe Ratio]]-AVERAGE(Table2[Sharpe Ratio]))/_xlfn.STDEV.P(Table2[Sharpe Ratio])</f>
        <v>-1.0312347943060076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-1.116548029238198</v>
      </c>
      <c r="AS429">
        <f>_xlfn.RANK.AVG(Table2[[#This Row],[1Y Return vs Nifty Z-Score]],Table2[1Y Return vs Nifty Z-Score])</f>
        <v>400</v>
      </c>
      <c r="AT429">
        <f>_xlfn.RANK.AVG(Table2[[#This Row],[6M Return vs Nifty Z-Score]],Table2[6M Return vs Nifty Z-Score])</f>
        <v>217</v>
      </c>
      <c r="AU429">
        <f>_xlfn.RANK.AVG(Table2[[#This Row],[Sharpe Ratio Z-Score]],Table2[Sharpe Ratio Z-Score])</f>
        <v>620</v>
      </c>
      <c r="AV429">
        <f>(Table2[[#This Row],[Rank 1Y]]+Table2[[#This Row],[Rank 6M]]+Table2[[#This Row],[Rank Sharpe]])/3</f>
        <v>412.33333333333331</v>
      </c>
    </row>
    <row r="430" spans="1:48" x14ac:dyDescent="0.3">
      <c r="A430" t="s">
        <v>291</v>
      </c>
      <c r="B430" t="s">
        <v>292</v>
      </c>
      <c r="C430" t="s">
        <v>10145</v>
      </c>
      <c r="D430" t="s">
        <v>37</v>
      </c>
      <c r="E430">
        <v>94247.865768015006</v>
      </c>
      <c r="F430">
        <v>1910.55</v>
      </c>
      <c r="G430">
        <v>15.7707689071948</v>
      </c>
      <c r="H430">
        <f>(Table2[[#This Row],[1Y Return vs Nifty]]-AVERAGE(Table2[1Y Return vs Nifty]))/_xlfn.STDEV.P(Table2[1Y Return vs Nifty])</f>
        <v>-0.34247445908569962</v>
      </c>
      <c r="I430">
        <v>2.6835047765629598</v>
      </c>
      <c r="J430">
        <f>(Table2[[#This Row],[1M Return vs Nifty]]-AVERAGE(Table2[1M Return vs Nifty]))/_xlfn.STDEV.P(Table2[1M Return vs Nifty])</f>
        <v>0.28849791029670291</v>
      </c>
      <c r="K430">
        <v>17.116791668346</v>
      </c>
      <c r="L430">
        <f>(Table2[[#This Row],[6M Return vs Nifty]]-AVERAGE(Table2[6M Return vs Nifty]))/_xlfn.STDEV.P(Table2[6M Return vs Nifty])</f>
        <v>0.3336082899893823</v>
      </c>
      <c r="M430">
        <v>-2.26039082975073</v>
      </c>
      <c r="N430">
        <f>(Table2[[#This Row],[1W Return vs Nifty]]-AVERAGE(Table2[1W Return vs Nifty]))/_xlfn.STDEV.P(Table2[1W Return vs Nifty])</f>
        <v>-0.21308758364543523</v>
      </c>
      <c r="O430">
        <v>1826.99</v>
      </c>
      <c r="P430">
        <v>1757.2794615755599</v>
      </c>
      <c r="Q430">
        <v>1592.0487547765299</v>
      </c>
      <c r="R430">
        <v>76.372874363071702</v>
      </c>
      <c r="S430" s="2">
        <f>(Table2[[#This Row],[Close Price]]-Table2[[#This Row],[20D EMA]])/Table2[[#This Row],[20D EMA]]</f>
        <v>4.5736429865516473E-2</v>
      </c>
      <c r="T430" s="2">
        <f>(Table2[[#This Row],[Close Price]]-Table2[[#This Row],[50D EMA]])/Table2[[#This Row],[50D EMA]]</f>
        <v>8.7220354972463582E-2</v>
      </c>
      <c r="U430" s="2">
        <f>(Table2[[#This Row],[Close Price]]-Table2[[#This Row],[200D EMA]])/Table2[[#This Row],[200D EMA]]</f>
        <v>0.2000574695139766</v>
      </c>
      <c r="V430">
        <v>0.65866320064018302</v>
      </c>
      <c r="W430">
        <v>1884</v>
      </c>
      <c r="X430">
        <v>1914.45</v>
      </c>
      <c r="Y430">
        <v>1853.55</v>
      </c>
      <c r="Z430">
        <v>1916</v>
      </c>
      <c r="AA430">
        <v>1782.15</v>
      </c>
      <c r="AB430">
        <v>1916</v>
      </c>
      <c r="AC430" s="2">
        <f>(Table2[[#This Row],[Close Price]]/Table2[[#This Row],[Day Low]])-1</f>
        <v>1.40923566878981E-2</v>
      </c>
      <c r="AD430" s="2">
        <f>(Table2[[#This Row],[Day High]]/Table2[[#This Row],[Close Price]])-1</f>
        <v>2.0412970087149152E-3</v>
      </c>
      <c r="AE430" s="2">
        <f>(Table2[[#This Row],[Close Price]]/Table2[[#This Row],[Current Week Low]])-1</f>
        <v>3.0751800598850965E-2</v>
      </c>
      <c r="AF430" s="2">
        <f>(Table2[[#This Row],[Current Week High]]/Table2[[#This Row],[Close Price]])-1</f>
        <v>2.8525817173066237E-3</v>
      </c>
      <c r="AG430" s="2">
        <f>(Table2[[#This Row],[Close Price]]/Table2[[#This Row],[Current Month Low]])-1</f>
        <v>7.2047807423617494E-2</v>
      </c>
      <c r="AH430" s="2">
        <f>(Table2[[#This Row],[Current Month High]]/Table2[[#This Row],[Close Price]])-1</f>
        <v>2.8525817173066237E-3</v>
      </c>
      <c r="AI430">
        <v>0.28525817173066198</v>
      </c>
      <c r="AJ430">
        <v>50.912322274881497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0.03</v>
      </c>
      <c r="AM430" t="s">
        <v>10189</v>
      </c>
      <c r="AN430">
        <v>5.72</v>
      </c>
      <c r="AO430" t="s">
        <v>10189</v>
      </c>
      <c r="AP430">
        <v>-2.8060581436684998E-2</v>
      </c>
      <c r="AQ430">
        <f>(Table2[[#This Row],[Sharpe Ratio]]-AVERAGE(Table2[Sharpe Ratio]))/_xlfn.STDEV.P(Table2[Sharpe Ratio])</f>
        <v>-0.92767111464194829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-0.86112695708699794</v>
      </c>
      <c r="AS430">
        <f>_xlfn.RANK.AVG(Table2[[#This Row],[1Y Return vs Nifty Z-Score]],Table2[1Y Return vs Nifty Z-Score])</f>
        <v>408</v>
      </c>
      <c r="AT430">
        <f>_xlfn.RANK.AVG(Table2[[#This Row],[6M Return vs Nifty Z-Score]],Table2[6M Return vs Nifty Z-Score])</f>
        <v>231</v>
      </c>
      <c r="AU430">
        <f>_xlfn.RANK.AVG(Table2[[#This Row],[Sharpe Ratio Z-Score]],Table2[Sharpe Ratio Z-Score])</f>
        <v>599</v>
      </c>
      <c r="AV430">
        <f>(Table2[[#This Row],[Rank 1Y]]+Table2[[#This Row],[Rank 6M]]+Table2[[#This Row],[Rank Sharpe]])/3</f>
        <v>412.66666666666669</v>
      </c>
    </row>
    <row r="431" spans="1:48" x14ac:dyDescent="0.3">
      <c r="A431" t="s">
        <v>1266</v>
      </c>
      <c r="B431" t="s">
        <v>1267</v>
      </c>
      <c r="C431" t="s">
        <v>10154</v>
      </c>
      <c r="D431" t="s">
        <v>400</v>
      </c>
      <c r="E431">
        <v>8706.6013987000006</v>
      </c>
      <c r="F431">
        <v>649.75</v>
      </c>
      <c r="G431">
        <v>13.256777223715799</v>
      </c>
      <c r="H431">
        <f>(Table2[[#This Row],[1Y Return vs Nifty]]-AVERAGE(Table2[1Y Return vs Nifty]))/_xlfn.STDEV.P(Table2[1Y Return vs Nifty])</f>
        <v>-0.37468929762034409</v>
      </c>
      <c r="I431">
        <v>-10.712888798669301</v>
      </c>
      <c r="J431">
        <f>(Table2[[#This Row],[1M Return vs Nifty]]-AVERAGE(Table2[1M Return vs Nifty]))/_xlfn.STDEV.P(Table2[1M Return vs Nifty])</f>
        <v>-0.96803614921830461</v>
      </c>
      <c r="K431">
        <v>-48.924910229168098</v>
      </c>
      <c r="L431">
        <f>(Table2[[#This Row],[6M Return vs Nifty]]-AVERAGE(Table2[6M Return vs Nifty]))/_xlfn.STDEV.P(Table2[6M Return vs Nifty])</f>
        <v>-1.8062466330468216</v>
      </c>
      <c r="M431">
        <v>-0.80754080751922996</v>
      </c>
      <c r="N431">
        <f>(Table2[[#This Row],[1W Return vs Nifty]]-AVERAGE(Table2[1W Return vs Nifty]))/_xlfn.STDEV.P(Table2[1W Return vs Nifty])</f>
        <v>0.16299077895068068</v>
      </c>
      <c r="O431">
        <v>656.58</v>
      </c>
      <c r="P431">
        <v>703.89776741820901</v>
      </c>
      <c r="Q431">
        <v>756.69385328145302</v>
      </c>
      <c r="R431">
        <v>49.2272686142989</v>
      </c>
      <c r="S431" s="2">
        <f>(Table2[[#This Row],[Close Price]]-Table2[[#This Row],[20D EMA]])/Table2[[#This Row],[20D EMA]]</f>
        <v>-1.0402388132443938E-2</v>
      </c>
      <c r="T431" s="2">
        <f>(Table2[[#This Row],[Close Price]]-Table2[[#This Row],[50D EMA]])/Table2[[#This Row],[50D EMA]]</f>
        <v>-7.6925613241841731E-2</v>
      </c>
      <c r="U431" s="2">
        <f>(Table2[[#This Row],[Close Price]]-Table2[[#This Row],[200D EMA]])/Table2[[#This Row],[200D EMA]]</f>
        <v>-0.14133041099472912</v>
      </c>
      <c r="V431">
        <v>1.1542604015334299</v>
      </c>
      <c r="W431">
        <v>641</v>
      </c>
      <c r="X431">
        <v>653.20000000000005</v>
      </c>
      <c r="Y431">
        <v>635.54999999999995</v>
      </c>
      <c r="Z431">
        <v>667.15</v>
      </c>
      <c r="AA431">
        <v>629</v>
      </c>
      <c r="AB431">
        <v>675.4</v>
      </c>
      <c r="AC431" s="2">
        <f>(Table2[[#This Row],[Close Price]]/Table2[[#This Row],[Day Low]])-1</f>
        <v>1.3650546021840793E-2</v>
      </c>
      <c r="AD431" s="2">
        <f>(Table2[[#This Row],[Day High]]/Table2[[#This Row],[Close Price]])-1</f>
        <v>5.3097345132744334E-3</v>
      </c>
      <c r="AE431" s="2">
        <f>(Table2[[#This Row],[Close Price]]/Table2[[#This Row],[Current Week Low]])-1</f>
        <v>2.2342852647313505E-2</v>
      </c>
      <c r="AF431" s="2">
        <f>(Table2[[#This Row],[Current Week High]]/Table2[[#This Row],[Close Price]])-1</f>
        <v>2.6779530588687983E-2</v>
      </c>
      <c r="AG431" s="2">
        <f>(Table2[[#This Row],[Close Price]]/Table2[[#This Row],[Current Month Low]])-1</f>
        <v>3.2988871224165273E-2</v>
      </c>
      <c r="AH431" s="2">
        <f>(Table2[[#This Row],[Current Month High]]/Table2[[#This Row],[Close Price]])-1</f>
        <v>3.9476721816082971E-2</v>
      </c>
      <c r="AI431">
        <v>68.834166987302794</v>
      </c>
      <c r="AJ431">
        <v>39.7762719156717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-0.3</v>
      </c>
      <c r="AM431" t="s">
        <v>10190</v>
      </c>
      <c r="AN431">
        <v>-1.1399999999999999</v>
      </c>
      <c r="AO431" t="s">
        <v>10190</v>
      </c>
      <c r="AP431">
        <v>0.14897783946139101</v>
      </c>
      <c r="AQ431">
        <f>(Table2[[#This Row],[Sharpe Ratio]]-AVERAGE(Table2[Sharpe Ratio]))/_xlfn.STDEV.P(Table2[Sharpe Ratio])</f>
        <v>1.1006336290610157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422</v>
      </c>
      <c r="AT431">
        <f>_xlfn.RANK.AVG(Table2[[#This Row],[6M Return vs Nifty Z-Score]],Table2[6M Return vs Nifty Z-Score])</f>
        <v>721</v>
      </c>
      <c r="AU431">
        <f>_xlfn.RANK.AVG(Table2[[#This Row],[Sharpe Ratio Z-Score]],Table2[Sharpe Ratio Z-Score])</f>
        <v>101</v>
      </c>
      <c r="AV431">
        <f>(Table2[[#This Row],[Rank 1Y]]+Table2[[#This Row],[Rank 6M]]+Table2[[#This Row],[Rank Sharpe]])/3</f>
        <v>414.66666666666669</v>
      </c>
    </row>
    <row r="432" spans="1:48" x14ac:dyDescent="0.3">
      <c r="A432" t="s">
        <v>943</v>
      </c>
      <c r="B432" t="s">
        <v>944</v>
      </c>
      <c r="C432" t="s">
        <v>10145</v>
      </c>
      <c r="D432" t="s">
        <v>945</v>
      </c>
      <c r="E432">
        <v>15433.431188299999</v>
      </c>
      <c r="F432">
        <v>173.56</v>
      </c>
      <c r="G432">
        <v>15.4123713137128</v>
      </c>
      <c r="H432">
        <f>(Table2[[#This Row],[1Y Return vs Nifty]]-AVERAGE(Table2[1Y Return vs Nifty]))/_xlfn.STDEV.P(Table2[1Y Return vs Nifty])</f>
        <v>-0.34706704412927863</v>
      </c>
      <c r="I432">
        <v>-7.9382054973965097</v>
      </c>
      <c r="J432">
        <f>(Table2[[#This Row],[1M Return vs Nifty]]-AVERAGE(Table2[1M Return vs Nifty]))/_xlfn.STDEV.P(Table2[1M Return vs Nifty])</f>
        <v>-0.70778072653031043</v>
      </c>
      <c r="K432">
        <v>10.9457727441772</v>
      </c>
      <c r="L432">
        <f>(Table2[[#This Row],[6M Return vs Nifty]]-AVERAGE(Table2[6M Return vs Nifty]))/_xlfn.STDEV.P(Table2[6M Return vs Nifty])</f>
        <v>0.13365757936832179</v>
      </c>
      <c r="M432">
        <v>-2.6718456459984501</v>
      </c>
      <c r="N432">
        <f>(Table2[[#This Row],[1W Return vs Nifty]]-AVERAGE(Table2[1W Return vs Nifty]))/_xlfn.STDEV.P(Table2[1W Return vs Nifty])</f>
        <v>-0.3195949665197233</v>
      </c>
      <c r="O432">
        <v>177.82</v>
      </c>
      <c r="P432">
        <v>170.24959317774599</v>
      </c>
      <c r="Q432">
        <v>154.209726301948</v>
      </c>
      <c r="R432">
        <v>33.253267628440398</v>
      </c>
      <c r="S432" s="2">
        <f>(Table2[[#This Row],[Close Price]]-Table2[[#This Row],[20D EMA]])/Table2[[#This Row],[20D EMA]]</f>
        <v>-2.3956810257563778E-2</v>
      </c>
      <c r="T432" s="2">
        <f>(Table2[[#This Row],[Close Price]]-Table2[[#This Row],[50D EMA]])/Table2[[#This Row],[50D EMA]]</f>
        <v>1.9444433084770073E-2</v>
      </c>
      <c r="U432" s="2">
        <f>(Table2[[#This Row],[Close Price]]-Table2[[#This Row],[200D EMA]])/Table2[[#This Row],[200D EMA]]</f>
        <v>0.12548024150022483</v>
      </c>
      <c r="V432">
        <v>0.74515558467381704</v>
      </c>
      <c r="W432">
        <v>170.45</v>
      </c>
      <c r="X432">
        <v>173.39</v>
      </c>
      <c r="Y432">
        <v>172.5</v>
      </c>
      <c r="Z432">
        <v>182.37</v>
      </c>
      <c r="AA432">
        <v>170.47</v>
      </c>
      <c r="AB432">
        <v>191.2</v>
      </c>
      <c r="AC432" s="2">
        <f>(Table2[[#This Row],[Close Price]]/Table2[[#This Row],[Day Low]])-1</f>
        <v>1.8245819888530468E-2</v>
      </c>
      <c r="AD432" s="2">
        <f>(Table2[[#This Row],[Day High]]/Table2[[#This Row],[Close Price]])-1</f>
        <v>-9.7948836137362605E-4</v>
      </c>
      <c r="AE432" s="2">
        <f>(Table2[[#This Row],[Close Price]]/Table2[[#This Row],[Current Week Low]])-1</f>
        <v>6.14492753623197E-3</v>
      </c>
      <c r="AF432" s="2">
        <f>(Table2[[#This Row],[Current Week High]]/Table2[[#This Row],[Close Price]])-1</f>
        <v>5.0760543904125432E-2</v>
      </c>
      <c r="AG432" s="2">
        <f>(Table2[[#This Row],[Close Price]]/Table2[[#This Row],[Current Month Low]])-1</f>
        <v>1.8126356543673339E-2</v>
      </c>
      <c r="AH432" s="2">
        <f>(Table2[[#This Row],[Current Month High]]/Table2[[#This Row],[Close Price]])-1</f>
        <v>0.10163632173311821</v>
      </c>
      <c r="AI432">
        <v>10.1636321733118</v>
      </c>
      <c r="AJ432">
        <v>45.848739495798299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0.04</v>
      </c>
      <c r="AM432" t="s">
        <v>10189</v>
      </c>
      <c r="AN432">
        <v>-8.33</v>
      </c>
      <c r="AO432" t="s">
        <v>10190</v>
      </c>
      <c r="AP432">
        <v>-6.0071069196159996E-3</v>
      </c>
      <c r="AQ432">
        <f>(Table2[[#This Row],[Sharpe Ratio]]-AVERAGE(Table2[Sharpe Ratio]))/_xlfn.STDEV.P(Table2[Sharpe Ratio])</f>
        <v>-0.6750075021266968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-1.9157926599376873</v>
      </c>
      <c r="AS432">
        <f>_xlfn.RANK.AVG(Table2[[#This Row],[1Y Return vs Nifty Z-Score]],Table2[1Y Return vs Nifty Z-Score])</f>
        <v>411</v>
      </c>
      <c r="AT432">
        <f>_xlfn.RANK.AVG(Table2[[#This Row],[6M Return vs Nifty Z-Score]],Table2[6M Return vs Nifty Z-Score])</f>
        <v>281</v>
      </c>
      <c r="AU432">
        <f>_xlfn.RANK.AVG(Table2[[#This Row],[Sharpe Ratio Z-Score]],Table2[Sharpe Ratio Z-Score])</f>
        <v>554</v>
      </c>
      <c r="AV432">
        <f>(Table2[[#This Row],[Rank 1Y]]+Table2[[#This Row],[Rank 6M]]+Table2[[#This Row],[Rank Sharpe]])/3</f>
        <v>415.33333333333331</v>
      </c>
    </row>
    <row r="433" spans="1:48" x14ac:dyDescent="0.3">
      <c r="A433" t="s">
        <v>1066</v>
      </c>
      <c r="B433" t="s">
        <v>1067</v>
      </c>
      <c r="C433" t="s">
        <v>10157</v>
      </c>
      <c r="D433" t="s">
        <v>732</v>
      </c>
      <c r="E433">
        <v>11702.555366459999</v>
      </c>
      <c r="F433">
        <v>8997.9</v>
      </c>
      <c r="G433">
        <v>-3.93449056079031</v>
      </c>
      <c r="H433">
        <f>(Table2[[#This Row],[1Y Return vs Nifty]]-AVERAGE(Table2[1Y Return vs Nifty]))/_xlfn.STDEV.P(Table2[1Y Return vs Nifty])</f>
        <v>-0.59498195790365171</v>
      </c>
      <c r="I433">
        <v>12.300583334625401</v>
      </c>
      <c r="J433">
        <f>(Table2[[#This Row],[1M Return vs Nifty]]-AVERAGE(Table2[1M Return vs Nifty]))/_xlfn.STDEV.P(Table2[1M Return vs Nifty])</f>
        <v>1.1905456661627756</v>
      </c>
      <c r="K433">
        <v>-2.1505956859282098</v>
      </c>
      <c r="L433">
        <f>(Table2[[#This Row],[6M Return vs Nifty]]-AVERAGE(Table2[6M Return vs Nifty]))/_xlfn.STDEV.P(Table2[6M Return vs Nifty])</f>
        <v>-0.2906853381195732</v>
      </c>
      <c r="M433">
        <v>-9.6942102017619505E-2</v>
      </c>
      <c r="N433">
        <f>(Table2[[#This Row],[1W Return vs Nifty]]-AVERAGE(Table2[1W Return vs Nifty]))/_xlfn.STDEV.P(Table2[1W Return vs Nifty])</f>
        <v>0.3469332324308394</v>
      </c>
      <c r="O433">
        <v>8777.7099999999991</v>
      </c>
      <c r="P433">
        <v>8210.6739919412903</v>
      </c>
      <c r="Q433">
        <v>7756.6721789540297</v>
      </c>
      <c r="R433">
        <v>55.551293530513703</v>
      </c>
      <c r="S433" s="2">
        <f>(Table2[[#This Row],[Close Price]]-Table2[[#This Row],[20D EMA]])/Table2[[#This Row],[20D EMA]]</f>
        <v>2.5085130404171537E-2</v>
      </c>
      <c r="T433" s="2">
        <f>(Table2[[#This Row],[Close Price]]-Table2[[#This Row],[50D EMA]])/Table2[[#This Row],[50D EMA]]</f>
        <v>9.5878366237822282E-2</v>
      </c>
      <c r="U433" s="2">
        <f>(Table2[[#This Row],[Close Price]]-Table2[[#This Row],[200D EMA]])/Table2[[#This Row],[200D EMA]]</f>
        <v>0.16002066252248742</v>
      </c>
      <c r="V433">
        <v>1.0280191237334</v>
      </c>
      <c r="W433">
        <v>8885.85</v>
      </c>
      <c r="X433">
        <v>9065.9500000000007</v>
      </c>
      <c r="Y433">
        <v>8951</v>
      </c>
      <c r="Z433">
        <v>9478.75</v>
      </c>
      <c r="AA433">
        <v>8630.4500000000007</v>
      </c>
      <c r="AB433">
        <v>9650</v>
      </c>
      <c r="AC433" s="2">
        <f>(Table2[[#This Row],[Close Price]]/Table2[[#This Row],[Day Low]])-1</f>
        <v>1.2609936021877433E-2</v>
      </c>
      <c r="AD433" s="2">
        <f>(Table2[[#This Row],[Day High]]/Table2[[#This Row],[Close Price]])-1</f>
        <v>7.5628757821271098E-3</v>
      </c>
      <c r="AE433" s="2">
        <f>(Table2[[#This Row],[Close Price]]/Table2[[#This Row],[Current Week Low]])-1</f>
        <v>5.2396380292705214E-3</v>
      </c>
      <c r="AF433" s="2">
        <f>(Table2[[#This Row],[Current Week High]]/Table2[[#This Row],[Close Price]])-1</f>
        <v>5.3440247168783817E-2</v>
      </c>
      <c r="AG433" s="2">
        <f>(Table2[[#This Row],[Close Price]]/Table2[[#This Row],[Current Month Low]])-1</f>
        <v>4.2575995457942328E-2</v>
      </c>
      <c r="AH433" s="2">
        <f>(Table2[[#This Row],[Current Month High]]/Table2[[#This Row],[Close Price]])-1</f>
        <v>7.2472465797575047E-2</v>
      </c>
      <c r="AI433">
        <v>8.2474799675479709</v>
      </c>
      <c r="AJ433">
        <v>36.513836630659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0.15</v>
      </c>
      <c r="AM433" t="s">
        <v>10189</v>
      </c>
      <c r="AN433">
        <v>2.95</v>
      </c>
      <c r="AO433" t="s">
        <v>10189</v>
      </c>
      <c r="AP433">
        <v>6.4876212615818996E-2</v>
      </c>
      <c r="AQ433">
        <f>(Table2[[#This Row],[Sharpe Ratio]]-AVERAGE(Table2[Sharpe Ratio]))/_xlfn.STDEV.P(Table2[Sharpe Ratio])</f>
        <v>0.13709290259792675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0.78890450516831678</v>
      </c>
      <c r="AS433">
        <f>_xlfn.RANK.AVG(Table2[[#This Row],[1Y Return vs Nifty Z-Score]],Table2[1Y Return vs Nifty Z-Score])</f>
        <v>533</v>
      </c>
      <c r="AT433">
        <f>_xlfn.RANK.AVG(Table2[[#This Row],[6M Return vs Nifty Z-Score]],Table2[6M Return vs Nifty Z-Score])</f>
        <v>425</v>
      </c>
      <c r="AU433">
        <f>_xlfn.RANK.AVG(Table2[[#This Row],[Sharpe Ratio Z-Score]],Table2[Sharpe Ratio Z-Score])</f>
        <v>296</v>
      </c>
      <c r="AV433">
        <f>(Table2[[#This Row],[Rank 1Y]]+Table2[[#This Row],[Rank 6M]]+Table2[[#This Row],[Rank Sharpe]])/3</f>
        <v>418</v>
      </c>
    </row>
    <row r="434" spans="1:48" x14ac:dyDescent="0.3">
      <c r="A434" t="s">
        <v>398</v>
      </c>
      <c r="B434" t="s">
        <v>399</v>
      </c>
      <c r="C434" t="s">
        <v>10154</v>
      </c>
      <c r="D434" t="s">
        <v>400</v>
      </c>
      <c r="E434">
        <v>60433.01821473</v>
      </c>
      <c r="F434">
        <v>2249.6999999999998</v>
      </c>
      <c r="G434">
        <v>-2.3836709873486499</v>
      </c>
      <c r="H434">
        <f>(Table2[[#This Row],[1Y Return vs Nifty]]-AVERAGE(Table2[1Y Return vs Nifty]))/_xlfn.STDEV.P(Table2[1Y Return vs Nifty])</f>
        <v>-0.57510941716172981</v>
      </c>
      <c r="I434">
        <v>-5.5467169340075504</v>
      </c>
      <c r="J434">
        <f>(Table2[[#This Row],[1M Return vs Nifty]]-AVERAGE(Table2[1M Return vs Nifty]))/_xlfn.STDEV.P(Table2[1M Return vs Nifty])</f>
        <v>-0.48346760703563002</v>
      </c>
      <c r="K434">
        <v>10.0276576552733</v>
      </c>
      <c r="L434">
        <f>(Table2[[#This Row],[6M Return vs Nifty]]-AVERAGE(Table2[6M Return vs Nifty]))/_xlfn.STDEV.P(Table2[6M Return vs Nifty])</f>
        <v>0.10390920771137054</v>
      </c>
      <c r="M434">
        <v>-5.2731676096432496</v>
      </c>
      <c r="N434">
        <f>(Table2[[#This Row],[1W Return vs Nifty]]-AVERAGE(Table2[1W Return vs Nifty]))/_xlfn.STDEV.P(Table2[1W Return vs Nifty])</f>
        <v>-0.99296172131402161</v>
      </c>
      <c r="O434">
        <v>2306.52</v>
      </c>
      <c r="P434">
        <v>2240.3961451631199</v>
      </c>
      <c r="Q434">
        <v>2041.6487270897501</v>
      </c>
      <c r="R434">
        <v>31.266048750398699</v>
      </c>
      <c r="S434" s="2">
        <f>(Table2[[#This Row],[Close Price]]-Table2[[#This Row],[20D EMA]])/Table2[[#This Row],[20D EMA]]</f>
        <v>-2.4634514333281378E-2</v>
      </c>
      <c r="T434" s="2">
        <f>(Table2[[#This Row],[Close Price]]-Table2[[#This Row],[50D EMA]])/Table2[[#This Row],[50D EMA]]</f>
        <v>4.1527722036865779E-3</v>
      </c>
      <c r="U434" s="2">
        <f>(Table2[[#This Row],[Close Price]]-Table2[[#This Row],[200D EMA]])/Table2[[#This Row],[200D EMA]]</f>
        <v>0.10190355968179431</v>
      </c>
      <c r="V434">
        <v>0.61701945889698195</v>
      </c>
      <c r="W434">
        <v>2232.15</v>
      </c>
      <c r="X434">
        <v>2255.6999999999998</v>
      </c>
      <c r="Y434">
        <v>2232.0500000000002</v>
      </c>
      <c r="Z434">
        <v>2300</v>
      </c>
      <c r="AA434">
        <v>2232.0500000000002</v>
      </c>
      <c r="AB434">
        <v>2454</v>
      </c>
      <c r="AC434" s="2">
        <f>(Table2[[#This Row],[Close Price]]/Table2[[#This Row],[Day Low]])-1</f>
        <v>7.8623748404003102E-3</v>
      </c>
      <c r="AD434" s="2">
        <f>(Table2[[#This Row],[Day High]]/Table2[[#This Row],[Close Price]])-1</f>
        <v>2.6670222696358881E-3</v>
      </c>
      <c r="AE434" s="2">
        <f>(Table2[[#This Row],[Close Price]]/Table2[[#This Row],[Current Week Low]])-1</f>
        <v>7.9075289532042348E-3</v>
      </c>
      <c r="AF434" s="2">
        <f>(Table2[[#This Row],[Current Week High]]/Table2[[#This Row],[Close Price]])-1</f>
        <v>2.2358536693781517E-2</v>
      </c>
      <c r="AG434" s="2">
        <f>(Table2[[#This Row],[Close Price]]/Table2[[#This Row],[Current Month Low]])-1</f>
        <v>7.9075289532042348E-3</v>
      </c>
      <c r="AH434" s="2">
        <f>(Table2[[#This Row],[Current Month High]]/Table2[[#This Row],[Close Price]])-1</f>
        <v>9.0812108281104198E-2</v>
      </c>
      <c r="AI434">
        <v>9.0812108281104198</v>
      </c>
      <c r="AJ434">
        <v>29.293103448275801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-0.02</v>
      </c>
      <c r="AM434" t="s">
        <v>10190</v>
      </c>
      <c r="AN434">
        <v>-5.4</v>
      </c>
      <c r="AO434" t="s">
        <v>10190</v>
      </c>
      <c r="AP434">
        <v>1.7151087998731E-2</v>
      </c>
      <c r="AQ434">
        <f>(Table2[[#This Row],[Sharpe Ratio]]-AVERAGE(Table2[Sharpe Ratio]))/_xlfn.STDEV.P(Table2[Sharpe Ratio])</f>
        <v>-0.40968726050793774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-2.3573167983079486</v>
      </c>
      <c r="AS434">
        <f>_xlfn.RANK.AVG(Table2[[#This Row],[1Y Return vs Nifty Z-Score]],Table2[1Y Return vs Nifty Z-Score])</f>
        <v>523</v>
      </c>
      <c r="AT434">
        <f>_xlfn.RANK.AVG(Table2[[#This Row],[6M Return vs Nifty Z-Score]],Table2[6M Return vs Nifty Z-Score])</f>
        <v>289</v>
      </c>
      <c r="AU434">
        <f>_xlfn.RANK.AVG(Table2[[#This Row],[Sharpe Ratio Z-Score]],Table2[Sharpe Ratio Z-Score])</f>
        <v>443</v>
      </c>
      <c r="AV434">
        <f>(Table2[[#This Row],[Rank 1Y]]+Table2[[#This Row],[Rank 6M]]+Table2[[#This Row],[Rank Sharpe]])/3</f>
        <v>418.33333333333331</v>
      </c>
    </row>
    <row r="435" spans="1:48" x14ac:dyDescent="0.3">
      <c r="A435" t="s">
        <v>1341</v>
      </c>
      <c r="B435" t="s">
        <v>1342</v>
      </c>
      <c r="C435" t="s">
        <v>10145</v>
      </c>
      <c r="D435" t="s">
        <v>553</v>
      </c>
      <c r="E435">
        <v>7952.1863443880002</v>
      </c>
      <c r="F435">
        <v>240.76</v>
      </c>
      <c r="G435">
        <v>15.588120389491699</v>
      </c>
      <c r="H435">
        <f>(Table2[[#This Row],[1Y Return vs Nifty]]-AVERAGE(Table2[1Y Return vs Nifty]))/_xlfn.STDEV.P(Table2[1Y Return vs Nifty])</f>
        <v>-0.34481495708538074</v>
      </c>
      <c r="I435">
        <v>-2.0540501427260001</v>
      </c>
      <c r="J435">
        <f>(Table2[[#This Row],[1M Return vs Nifty]]-AVERAGE(Table2[1M Return vs Nifty]))/_xlfn.STDEV.P(Table2[1M Return vs Nifty])</f>
        <v>-0.15586788722027861</v>
      </c>
      <c r="K435">
        <v>-2.01642537318744</v>
      </c>
      <c r="L435">
        <f>(Table2[[#This Row],[6M Return vs Nifty]]-AVERAGE(Table2[6M Return vs Nifty]))/_xlfn.STDEV.P(Table2[6M Return vs Nifty])</f>
        <v>-0.2863380091441754</v>
      </c>
      <c r="M435">
        <v>-0.52554507737792</v>
      </c>
      <c r="N435">
        <f>(Table2[[#This Row],[1W Return vs Nifty]]-AVERAGE(Table2[1W Return vs Nifty]))/_xlfn.STDEV.P(Table2[1W Return vs Nifty])</f>
        <v>0.23598695255967375</v>
      </c>
      <c r="O435">
        <v>240.32</v>
      </c>
      <c r="P435">
        <v>232.33877774059499</v>
      </c>
      <c r="Q435">
        <v>220.70773157796501</v>
      </c>
      <c r="R435">
        <v>46.576126173123797</v>
      </c>
      <c r="S435" s="2">
        <f>(Table2[[#This Row],[Close Price]]-Table2[[#This Row],[20D EMA]])/Table2[[#This Row],[20D EMA]]</f>
        <v>1.8308921438082463E-3</v>
      </c>
      <c r="T435" s="2">
        <f>(Table2[[#This Row],[Close Price]]-Table2[[#This Row],[50D EMA]])/Table2[[#This Row],[50D EMA]]</f>
        <v>3.6245444438066418E-2</v>
      </c>
      <c r="U435" s="2">
        <f>(Table2[[#This Row],[Close Price]]-Table2[[#This Row],[200D EMA]])/Table2[[#This Row],[200D EMA]]</f>
        <v>9.0854399520442358E-2</v>
      </c>
      <c r="V435">
        <v>1.12895365312805</v>
      </c>
      <c r="W435">
        <v>237</v>
      </c>
      <c r="X435">
        <v>241</v>
      </c>
      <c r="Y435">
        <v>238</v>
      </c>
      <c r="Z435">
        <v>251.9</v>
      </c>
      <c r="AA435">
        <v>235.02</v>
      </c>
      <c r="AB435">
        <v>264.85000000000002</v>
      </c>
      <c r="AC435" s="2">
        <f>(Table2[[#This Row],[Close Price]]/Table2[[#This Row],[Day Low]])-1</f>
        <v>1.5864978902953464E-2</v>
      </c>
      <c r="AD435" s="2">
        <f>(Table2[[#This Row],[Day High]]/Table2[[#This Row],[Close Price]])-1</f>
        <v>9.9684332945670917E-4</v>
      </c>
      <c r="AE435" s="2">
        <f>(Table2[[#This Row],[Close Price]]/Table2[[#This Row],[Current Week Low]])-1</f>
        <v>1.1596638655462232E-2</v>
      </c>
      <c r="AF435" s="2">
        <f>(Table2[[#This Row],[Current Week High]]/Table2[[#This Row],[Close Price]])-1</f>
        <v>4.6270144542282843E-2</v>
      </c>
      <c r="AG435" s="2">
        <f>(Table2[[#This Row],[Close Price]]/Table2[[#This Row],[Current Month Low]])-1</f>
        <v>2.4423453323121347E-2</v>
      </c>
      <c r="AH435" s="2">
        <f>(Table2[[#This Row],[Current Month High]]/Table2[[#This Row],[Close Price]])-1</f>
        <v>0.10005814919421852</v>
      </c>
      <c r="AI435">
        <v>16.5475992689815</v>
      </c>
      <c r="AJ435">
        <v>47.886977886977803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</v>
      </c>
      <c r="AM435" t="s">
        <v>10191</v>
      </c>
      <c r="AN435">
        <v>-5.91</v>
      </c>
      <c r="AO435" t="s">
        <v>10190</v>
      </c>
      <c r="AP435">
        <v>2.1282104428503E-2</v>
      </c>
      <c r="AQ435">
        <f>(Table2[[#This Row],[Sharpe Ratio]]-AVERAGE(Table2[Sharpe Ratio]))/_xlfn.STDEV.P(Table2[Sharpe Ratio])</f>
        <v>-0.36235877566088104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-0.91339267655104195</v>
      </c>
      <c r="AS435">
        <f>_xlfn.RANK.AVG(Table2[[#This Row],[1Y Return vs Nifty Z-Score]],Table2[1Y Return vs Nifty Z-Score])</f>
        <v>409</v>
      </c>
      <c r="AT435">
        <f>_xlfn.RANK.AVG(Table2[[#This Row],[6M Return vs Nifty Z-Score]],Table2[6M Return vs Nifty Z-Score])</f>
        <v>421</v>
      </c>
      <c r="AU435">
        <f>_xlfn.RANK.AVG(Table2[[#This Row],[Sharpe Ratio Z-Score]],Table2[Sharpe Ratio Z-Score])</f>
        <v>432</v>
      </c>
      <c r="AV435">
        <f>(Table2[[#This Row],[Rank 1Y]]+Table2[[#This Row],[Rank 6M]]+Table2[[#This Row],[Rank Sharpe]])/3</f>
        <v>420.66666666666669</v>
      </c>
    </row>
    <row r="436" spans="1:48" x14ac:dyDescent="0.3">
      <c r="A436" t="s">
        <v>70</v>
      </c>
      <c r="B436" t="s">
        <v>71</v>
      </c>
      <c r="C436" t="s">
        <v>10152</v>
      </c>
      <c r="D436" t="s">
        <v>72</v>
      </c>
      <c r="E436">
        <v>352511.14663561998</v>
      </c>
      <c r="F436">
        <v>3092.2</v>
      </c>
      <c r="G436">
        <v>2.36205768646867</v>
      </c>
      <c r="H436">
        <f>(Table2[[#This Row],[1Y Return vs Nifty]]-AVERAGE(Table2[1Y Return vs Nifty]))/_xlfn.STDEV.P(Table2[1Y Return vs Nifty])</f>
        <v>-0.51429661338002053</v>
      </c>
      <c r="I436">
        <v>-11.8280082666562</v>
      </c>
      <c r="J436">
        <f>(Table2[[#This Row],[1M Return vs Nifty]]-AVERAGE(Table2[1M Return vs Nifty]))/_xlfn.STDEV.P(Table2[1M Return vs Nifty])</f>
        <v>-1.0726303882636814</v>
      </c>
      <c r="K436">
        <v>-9.6185168704955206</v>
      </c>
      <c r="L436">
        <f>(Table2[[#This Row],[6M Return vs Nifty]]-AVERAGE(Table2[6M Return vs Nifty]))/_xlfn.STDEV.P(Table2[6M Return vs Nifty])</f>
        <v>-0.532657720000971</v>
      </c>
      <c r="M436">
        <v>-2.1066032859463402</v>
      </c>
      <c r="N436">
        <f>(Table2[[#This Row],[1W Return vs Nifty]]-AVERAGE(Table2[1W Return vs Nifty]))/_xlfn.STDEV.P(Table2[1W Return vs Nifty])</f>
        <v>-0.17327881689275962</v>
      </c>
      <c r="O436">
        <v>3135.36</v>
      </c>
      <c r="P436">
        <v>3148.2053272006501</v>
      </c>
      <c r="Q436">
        <v>2973.1195372311099</v>
      </c>
      <c r="R436">
        <v>39.4908983130859</v>
      </c>
      <c r="S436" s="2">
        <f>(Table2[[#This Row],[Close Price]]-Table2[[#This Row],[20D EMA]])/Table2[[#This Row],[20D EMA]]</f>
        <v>-1.3765564400898241E-2</v>
      </c>
      <c r="T436" s="2">
        <f>(Table2[[#This Row],[Close Price]]-Table2[[#This Row],[50D EMA]])/Table2[[#This Row],[50D EMA]]</f>
        <v>-1.7789604355459759E-2</v>
      </c>
      <c r="U436" s="2">
        <f>(Table2[[#This Row],[Close Price]]-Table2[[#This Row],[200D EMA]])/Table2[[#This Row],[200D EMA]]</f>
        <v>4.0052362939900658E-2</v>
      </c>
      <c r="V436">
        <v>0.32478557203693598</v>
      </c>
      <c r="W436">
        <v>3070</v>
      </c>
      <c r="X436">
        <v>3094.5</v>
      </c>
      <c r="Y436">
        <v>3057.15</v>
      </c>
      <c r="Z436">
        <v>3137.75</v>
      </c>
      <c r="AA436">
        <v>3057.15</v>
      </c>
      <c r="AB436">
        <v>3207.8</v>
      </c>
      <c r="AC436" s="2">
        <f>(Table2[[#This Row],[Close Price]]/Table2[[#This Row],[Day Low]])-1</f>
        <v>7.2312703583061744E-3</v>
      </c>
      <c r="AD436" s="2">
        <f>(Table2[[#This Row],[Day High]]/Table2[[#This Row],[Close Price]])-1</f>
        <v>7.4380699825371543E-4</v>
      </c>
      <c r="AE436" s="2">
        <f>(Table2[[#This Row],[Close Price]]/Table2[[#This Row],[Current Week Low]])-1</f>
        <v>1.1464926483816473E-2</v>
      </c>
      <c r="AF436" s="2">
        <f>(Table2[[#This Row],[Current Week High]]/Table2[[#This Row],[Close Price]])-1</f>
        <v>1.4730612508893515E-2</v>
      </c>
      <c r="AG436" s="2">
        <f>(Table2[[#This Row],[Close Price]]/Table2[[#This Row],[Current Month Low]])-1</f>
        <v>1.1464926483816473E-2</v>
      </c>
      <c r="AH436" s="2">
        <f>(Table2[[#This Row],[Current Month High]]/Table2[[#This Row],[Close Price]])-1</f>
        <v>3.7384386520923796E-2</v>
      </c>
      <c r="AI436">
        <v>21.075609598344201</v>
      </c>
      <c r="AJ436">
        <v>44.360410830999001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-0.09</v>
      </c>
      <c r="AM436" t="s">
        <v>10190</v>
      </c>
      <c r="AN436">
        <v>-2.88</v>
      </c>
      <c r="AO436" t="s">
        <v>10190</v>
      </c>
      <c r="AP436">
        <v>7.2670194442870997E-2</v>
      </c>
      <c r="AQ436">
        <f>(Table2[[#This Row],[Sharpe Ratio]]-AVERAGE(Table2[Sharpe Ratio]))/_xlfn.STDEV.P(Table2[Sharpe Ratio])</f>
        <v>0.22638747623878366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486</v>
      </c>
      <c r="AT436">
        <f>_xlfn.RANK.AVG(Table2[[#This Row],[6M Return vs Nifty Z-Score]],Table2[6M Return vs Nifty Z-Score])</f>
        <v>509</v>
      </c>
      <c r="AU436">
        <f>_xlfn.RANK.AVG(Table2[[#This Row],[Sharpe Ratio Z-Score]],Table2[Sharpe Ratio Z-Score])</f>
        <v>268</v>
      </c>
      <c r="AV436">
        <f>(Table2[[#This Row],[Rank 1Y]]+Table2[[#This Row],[Rank 6M]]+Table2[[#This Row],[Rank Sharpe]])/3</f>
        <v>421</v>
      </c>
    </row>
    <row r="437" spans="1:48" x14ac:dyDescent="0.3">
      <c r="A437" t="s">
        <v>1591</v>
      </c>
      <c r="B437" t="s">
        <v>1592</v>
      </c>
      <c r="C437" t="s">
        <v>10156</v>
      </c>
      <c r="D437" t="s">
        <v>382</v>
      </c>
      <c r="E437">
        <v>5592.5134563479996</v>
      </c>
      <c r="F437">
        <v>111.93</v>
      </c>
      <c r="G437">
        <v>28.8075140347974</v>
      </c>
      <c r="H437">
        <f>(Table2[[#This Row],[1Y Return vs Nifty]]-AVERAGE(Table2[1Y Return vs Nifty]))/_xlfn.STDEV.P(Table2[1Y Return vs Nifty])</f>
        <v>-0.17541875955297706</v>
      </c>
      <c r="I437">
        <v>-0.36075097125781402</v>
      </c>
      <c r="J437">
        <f>(Table2[[#This Row],[1M Return vs Nifty]]-AVERAGE(Table2[1M Return vs Nifty]))/_xlfn.STDEV.P(Table2[1M Return vs Nifty])</f>
        <v>2.957551129940175E-3</v>
      </c>
      <c r="K437">
        <v>-13.8011395272248</v>
      </c>
      <c r="L437">
        <f>(Table2[[#This Row],[6M Return vs Nifty]]-AVERAGE(Table2[6M Return vs Nifty]))/_xlfn.STDEV.P(Table2[6M Return vs Nifty])</f>
        <v>-0.66818126688191259</v>
      </c>
      <c r="M437">
        <v>2.1728933951407199</v>
      </c>
      <c r="N437">
        <f>(Table2[[#This Row],[1W Return vs Nifty]]-AVERAGE(Table2[1W Return vs Nifty]))/_xlfn.STDEV.P(Table2[1W Return vs Nifty])</f>
        <v>0.93449285942021698</v>
      </c>
      <c r="O437">
        <v>107.16</v>
      </c>
      <c r="P437">
        <v>105.239154758076</v>
      </c>
      <c r="Q437">
        <v>100.20818747919</v>
      </c>
      <c r="R437">
        <v>67.079279675307504</v>
      </c>
      <c r="S437" s="2">
        <f>(Table2[[#This Row],[Close Price]]-Table2[[#This Row],[20D EMA]])/Table2[[#This Row],[20D EMA]]</f>
        <v>4.4512877939529773E-2</v>
      </c>
      <c r="T437" s="2">
        <f>(Table2[[#This Row],[Close Price]]-Table2[[#This Row],[50D EMA]])/Table2[[#This Row],[50D EMA]]</f>
        <v>6.357752736901906E-2</v>
      </c>
      <c r="U437" s="2">
        <f>(Table2[[#This Row],[Close Price]]-Table2[[#This Row],[200D EMA]])/Table2[[#This Row],[200D EMA]]</f>
        <v>0.11697459873969127</v>
      </c>
      <c r="V437">
        <v>2.1847691776109199</v>
      </c>
      <c r="W437">
        <v>110.91</v>
      </c>
      <c r="X437">
        <v>114.6</v>
      </c>
      <c r="Y437">
        <v>108.05</v>
      </c>
      <c r="Z437">
        <v>116.8</v>
      </c>
      <c r="AA437">
        <v>103.2</v>
      </c>
      <c r="AB437">
        <v>116.8</v>
      </c>
      <c r="AC437" s="2">
        <f>(Table2[[#This Row],[Close Price]]/Table2[[#This Row],[Day Low]])-1</f>
        <v>9.1966459291317193E-3</v>
      </c>
      <c r="AD437" s="2">
        <f>(Table2[[#This Row],[Day High]]/Table2[[#This Row],[Close Price]])-1</f>
        <v>2.3854194585901878E-2</v>
      </c>
      <c r="AE437" s="2">
        <f>(Table2[[#This Row],[Close Price]]/Table2[[#This Row],[Current Week Low]])-1</f>
        <v>3.5909301249421599E-2</v>
      </c>
      <c r="AF437" s="2">
        <f>(Table2[[#This Row],[Current Week High]]/Table2[[#This Row],[Close Price]])-1</f>
        <v>4.3509336192262937E-2</v>
      </c>
      <c r="AG437" s="2">
        <f>(Table2[[#This Row],[Close Price]]/Table2[[#This Row],[Current Month Low]])-1</f>
        <v>8.4593023255814082E-2</v>
      </c>
      <c r="AH437" s="2">
        <f>(Table2[[#This Row],[Current Month High]]/Table2[[#This Row],[Close Price]])-1</f>
        <v>4.3509336192262937E-2</v>
      </c>
      <c r="AI437">
        <v>8.5946573751451698</v>
      </c>
      <c r="AJ437">
        <v>56.108786610878603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-0.06</v>
      </c>
      <c r="AM437" t="s">
        <v>10190</v>
      </c>
      <c r="AN437">
        <v>3.64</v>
      </c>
      <c r="AO437" t="s">
        <v>10189</v>
      </c>
      <c r="AP437">
        <v>4.3328925866931003E-2</v>
      </c>
      <c r="AQ437">
        <f>(Table2[[#This Row],[Sharpe Ratio]]-AVERAGE(Table2[Sharpe Ratio]))/_xlfn.STDEV.P(Table2[Sharpe Ratio])</f>
        <v>-0.1097713865489976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-1.5921002433730069E-2</v>
      </c>
      <c r="AS437">
        <f>_xlfn.RANK.AVG(Table2[[#This Row],[1Y Return vs Nifty Z-Score]],Table2[1Y Return vs Nifty Z-Score])</f>
        <v>349</v>
      </c>
      <c r="AT437">
        <f>_xlfn.RANK.AVG(Table2[[#This Row],[6M Return vs Nifty Z-Score]],Table2[6M Return vs Nifty Z-Score])</f>
        <v>550</v>
      </c>
      <c r="AU437">
        <f>_xlfn.RANK.AVG(Table2[[#This Row],[Sharpe Ratio Z-Score]],Table2[Sharpe Ratio Z-Score])</f>
        <v>371</v>
      </c>
      <c r="AV437">
        <f>(Table2[[#This Row],[Rank 1Y]]+Table2[[#This Row],[Rank 6M]]+Table2[[#This Row],[Rank Sharpe]])/3</f>
        <v>423.33333333333331</v>
      </c>
    </row>
    <row r="438" spans="1:48" x14ac:dyDescent="0.3">
      <c r="A438" t="s">
        <v>1142</v>
      </c>
      <c r="B438" t="s">
        <v>1143</v>
      </c>
      <c r="C438" t="s">
        <v>10155</v>
      </c>
      <c r="D438" t="s">
        <v>945</v>
      </c>
      <c r="E438">
        <v>10453.31916228</v>
      </c>
      <c r="F438">
        <v>75.7</v>
      </c>
      <c r="G438">
        <v>61.797544762008101</v>
      </c>
      <c r="H438">
        <f>(Table2[[#This Row],[1Y Return vs Nifty]]-AVERAGE(Table2[1Y Return vs Nifty]))/_xlfn.STDEV.P(Table2[1Y Return vs Nifty])</f>
        <v>0.24732269982183516</v>
      </c>
      <c r="I438">
        <v>-3.0611656887563199</v>
      </c>
      <c r="J438">
        <f>(Table2[[#This Row],[1M Return vs Nifty]]-AVERAGE(Table2[1M Return vs Nifty]))/_xlfn.STDEV.P(Table2[1M Return vs Nifty])</f>
        <v>-0.25033174261146446</v>
      </c>
      <c r="K438">
        <v>-20.6340548877264</v>
      </c>
      <c r="L438">
        <f>(Table2[[#This Row],[6M Return vs Nifty]]-AVERAGE(Table2[6M Return vs Nifty]))/_xlfn.STDEV.P(Table2[6M Return vs Nifty])</f>
        <v>-0.88957846218056102</v>
      </c>
      <c r="M438">
        <v>-3.5872400894179601</v>
      </c>
      <c r="N438">
        <f>(Table2[[#This Row],[1W Return vs Nifty]]-AVERAGE(Table2[1W Return vs Nifty]))/_xlfn.STDEV.P(Table2[1W Return vs Nifty])</f>
        <v>-0.55654994338789798</v>
      </c>
      <c r="O438">
        <v>79.459999999999994</v>
      </c>
      <c r="P438">
        <v>78.231861978730905</v>
      </c>
      <c r="Q438">
        <v>72.179245211058003</v>
      </c>
      <c r="R438">
        <v>26.679052061618901</v>
      </c>
      <c r="S438" s="2">
        <f>(Table2[[#This Row],[Close Price]]-Table2[[#This Row],[20D EMA]])/Table2[[#This Row],[20D EMA]]</f>
        <v>-4.7319405990435326E-2</v>
      </c>
      <c r="T438" s="2">
        <f>(Table2[[#This Row],[Close Price]]-Table2[[#This Row],[50D EMA]])/Table2[[#This Row],[50D EMA]]</f>
        <v>-3.2363565364445061E-2</v>
      </c>
      <c r="U438" s="2">
        <f>(Table2[[#This Row],[Close Price]]-Table2[[#This Row],[200D EMA]])/Table2[[#This Row],[200D EMA]]</f>
        <v>4.8777938570111472E-2</v>
      </c>
      <c r="V438">
        <v>0.46362961240977002</v>
      </c>
      <c r="W438">
        <v>74.459999999999994</v>
      </c>
      <c r="X438">
        <v>76.150000000000006</v>
      </c>
      <c r="Y438">
        <v>75.2</v>
      </c>
      <c r="Z438">
        <v>80.2</v>
      </c>
      <c r="AA438">
        <v>75.2</v>
      </c>
      <c r="AB438">
        <v>84.8</v>
      </c>
      <c r="AC438" s="2">
        <f>(Table2[[#This Row],[Close Price]]/Table2[[#This Row],[Day Low]])-1</f>
        <v>1.6653236637120816E-2</v>
      </c>
      <c r="AD438" s="2">
        <f>(Table2[[#This Row],[Day High]]/Table2[[#This Row],[Close Price]])-1</f>
        <v>5.944517833553542E-3</v>
      </c>
      <c r="AE438" s="2">
        <f>(Table2[[#This Row],[Close Price]]/Table2[[#This Row],[Current Week Low]])-1</f>
        <v>6.6489361702126715E-3</v>
      </c>
      <c r="AF438" s="2">
        <f>(Table2[[#This Row],[Current Week High]]/Table2[[#This Row],[Close Price]])-1</f>
        <v>5.9445178335534976E-2</v>
      </c>
      <c r="AG438" s="2">
        <f>(Table2[[#This Row],[Close Price]]/Table2[[#This Row],[Current Month Low]])-1</f>
        <v>6.6489361702126715E-3</v>
      </c>
      <c r="AH438" s="2">
        <f>(Table2[[#This Row],[Current Month High]]/Table2[[#This Row],[Close Price]])-1</f>
        <v>0.12021136063408178</v>
      </c>
      <c r="AI438">
        <v>25.297225891677598</v>
      </c>
      <c r="AJ438">
        <v>93.358876117496806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</v>
      </c>
      <c r="AM438">
        <v>0</v>
      </c>
      <c r="AN438">
        <v>-8.2799999999999994</v>
      </c>
      <c r="AO438" t="s">
        <v>10190</v>
      </c>
      <c r="AP438">
        <v>1.3408848677757001E-2</v>
      </c>
      <c r="AQ438">
        <f>(Table2[[#This Row],[Sharpe Ratio]]-AVERAGE(Table2[Sharpe Ratio]))/_xlfn.STDEV.P(Table2[Sharpe Ratio])</f>
        <v>-0.45256157969977706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-1.9016990280578654</v>
      </c>
      <c r="AS438">
        <f>_xlfn.RANK.AVG(Table2[[#This Row],[1Y Return vs Nifty Z-Score]],Table2[1Y Return vs Nifty Z-Score])</f>
        <v>211</v>
      </c>
      <c r="AT438">
        <f>_xlfn.RANK.AVG(Table2[[#This Row],[6M Return vs Nifty Z-Score]],Table2[6M Return vs Nifty Z-Score])</f>
        <v>602</v>
      </c>
      <c r="AU438">
        <f>_xlfn.RANK.AVG(Table2[[#This Row],[Sharpe Ratio Z-Score]],Table2[Sharpe Ratio Z-Score])</f>
        <v>460</v>
      </c>
      <c r="AV438">
        <f>(Table2[[#This Row],[Rank 1Y]]+Table2[[#This Row],[Rank 6M]]+Table2[[#This Row],[Rank Sharpe]])/3</f>
        <v>424.33333333333331</v>
      </c>
    </row>
    <row r="439" spans="1:48" x14ac:dyDescent="0.3">
      <c r="A439" t="s">
        <v>963</v>
      </c>
      <c r="B439" t="s">
        <v>964</v>
      </c>
      <c r="C439" t="s">
        <v>10150</v>
      </c>
      <c r="D439" t="s">
        <v>62</v>
      </c>
      <c r="E439">
        <v>14613.275118329901</v>
      </c>
      <c r="F439">
        <v>6345.15</v>
      </c>
      <c r="G439">
        <v>19.869088826872101</v>
      </c>
      <c r="H439">
        <f>(Table2[[#This Row],[1Y Return vs Nifty]]-AVERAGE(Table2[1Y Return vs Nifty]))/_xlfn.STDEV.P(Table2[1Y Return vs Nifty])</f>
        <v>-0.28995769248565434</v>
      </c>
      <c r="I439">
        <v>-15.8784645443742</v>
      </c>
      <c r="J439">
        <f>(Table2[[#This Row],[1M Return vs Nifty]]-AVERAGE(Table2[1M Return vs Nifty]))/_xlfn.STDEV.P(Table2[1M Return vs Nifty])</f>
        <v>-1.4525487775635273</v>
      </c>
      <c r="K439">
        <v>4.9321808226430903</v>
      </c>
      <c r="L439">
        <f>(Table2[[#This Row],[6M Return vs Nifty]]-AVERAGE(Table2[6M Return vs Nifty]))/_xlfn.STDEV.P(Table2[6M Return vs Nifty])</f>
        <v>-6.1192248977938429E-2</v>
      </c>
      <c r="M439">
        <v>-3.3396048188302601</v>
      </c>
      <c r="N439">
        <f>(Table2[[#This Row],[1W Return vs Nifty]]-AVERAGE(Table2[1W Return vs Nifty]))/_xlfn.STDEV.P(Table2[1W Return vs Nifty])</f>
        <v>-0.49244816711464912</v>
      </c>
      <c r="O439">
        <v>6747.96</v>
      </c>
      <c r="P439">
        <v>6152.9557159122596</v>
      </c>
      <c r="Q439">
        <v>5403.0862632889202</v>
      </c>
      <c r="R439">
        <v>35.036057331692298</v>
      </c>
      <c r="S439" s="2">
        <f>(Table2[[#This Row],[Close Price]]-Table2[[#This Row],[20D EMA]])/Table2[[#This Row],[20D EMA]]</f>
        <v>-5.969359628687787E-2</v>
      </c>
      <c r="T439" s="2">
        <f>(Table2[[#This Row],[Close Price]]-Table2[[#This Row],[50D EMA]])/Table2[[#This Row],[50D EMA]]</f>
        <v>3.1236090906798374E-2</v>
      </c>
      <c r="U439" s="2">
        <f>(Table2[[#This Row],[Close Price]]-Table2[[#This Row],[200D EMA]])/Table2[[#This Row],[200D EMA]]</f>
        <v>0.17435659747131901</v>
      </c>
      <c r="V439">
        <v>0.45409900021259703</v>
      </c>
      <c r="W439">
        <v>6346.75</v>
      </c>
      <c r="X439">
        <v>6414.5</v>
      </c>
      <c r="Y439">
        <v>6300</v>
      </c>
      <c r="Z439">
        <v>6500</v>
      </c>
      <c r="AA439">
        <v>6300</v>
      </c>
      <c r="AB439">
        <v>6680</v>
      </c>
      <c r="AC439" s="2">
        <f>(Table2[[#This Row],[Close Price]]/Table2[[#This Row],[Day Low]])-1</f>
        <v>-2.5209753023203163E-4</v>
      </c>
      <c r="AD439" s="2">
        <f>(Table2[[#This Row],[Day High]]/Table2[[#This Row],[Close Price]])-1</f>
        <v>1.0929607653089368E-2</v>
      </c>
      <c r="AE439" s="2">
        <f>(Table2[[#This Row],[Close Price]]/Table2[[#This Row],[Current Week Low]])-1</f>
        <v>7.1666666666665435E-3</v>
      </c>
      <c r="AF439" s="2">
        <f>(Table2[[#This Row],[Current Week High]]/Table2[[#This Row],[Close Price]])-1</f>
        <v>2.440446640347349E-2</v>
      </c>
      <c r="AG439" s="2">
        <f>(Table2[[#This Row],[Close Price]]/Table2[[#This Row],[Current Month Low]])-1</f>
        <v>7.1666666666665435E-3</v>
      </c>
      <c r="AH439" s="2">
        <f>(Table2[[#This Row],[Current Month High]]/Table2[[#This Row],[Close Price]])-1</f>
        <v>5.2772590088492777E-2</v>
      </c>
      <c r="AI439">
        <v>18.824614075317299</v>
      </c>
      <c r="AJ439">
        <v>47.969126902516699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-0.3</v>
      </c>
      <c r="AM439" t="s">
        <v>10190</v>
      </c>
      <c r="AN439">
        <v>-3.15</v>
      </c>
      <c r="AO439" t="s">
        <v>10190</v>
      </c>
      <c r="AP439">
        <v>-3.5277907929519999E-3</v>
      </c>
      <c r="AQ439">
        <f>(Table2[[#This Row],[Sharpe Ratio]]-AVERAGE(Table2[Sharpe Ratio]))/_xlfn.STDEV.P(Table2[Sharpe Ratio])</f>
        <v>-0.6466023195943299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-2.9427492057360993</v>
      </c>
      <c r="AS439">
        <f>_xlfn.RANK.AVG(Table2[[#This Row],[1Y Return vs Nifty Z-Score]],Table2[1Y Return vs Nifty Z-Score])</f>
        <v>388</v>
      </c>
      <c r="AT439">
        <f>_xlfn.RANK.AVG(Table2[[#This Row],[6M Return vs Nifty Z-Score]],Table2[6M Return vs Nifty Z-Score])</f>
        <v>341</v>
      </c>
      <c r="AU439">
        <f>_xlfn.RANK.AVG(Table2[[#This Row],[Sharpe Ratio Z-Score]],Table2[Sharpe Ratio Z-Score])</f>
        <v>547</v>
      </c>
      <c r="AV439">
        <f>(Table2[[#This Row],[Rank 1Y]]+Table2[[#This Row],[Rank 6M]]+Table2[[#This Row],[Rank Sharpe]])/3</f>
        <v>425.33333333333331</v>
      </c>
    </row>
    <row r="440" spans="1:48" x14ac:dyDescent="0.3">
      <c r="A440" t="s">
        <v>1621</v>
      </c>
      <c r="B440" t="s">
        <v>1622</v>
      </c>
      <c r="C440" t="s">
        <v>10154</v>
      </c>
      <c r="D440" t="s">
        <v>1429</v>
      </c>
      <c r="E440">
        <v>5235.6355574250001</v>
      </c>
      <c r="F440">
        <v>809.25</v>
      </c>
      <c r="G440">
        <v>2.6904464630198901</v>
      </c>
      <c r="H440">
        <f>(Table2[[#This Row],[1Y Return vs Nifty]]-AVERAGE(Table2[1Y Return vs Nifty]))/_xlfn.STDEV.P(Table2[1Y Return vs Nifty])</f>
        <v>-0.51008856787107626</v>
      </c>
      <c r="I440">
        <v>15.8328839695802</v>
      </c>
      <c r="J440">
        <f>(Table2[[#This Row],[1M Return vs Nifty]]-AVERAGE(Table2[1M Return vs Nifty]))/_xlfn.STDEV.P(Table2[1M Return vs Nifty])</f>
        <v>1.5218628995167709</v>
      </c>
      <c r="K440">
        <v>-15.685266618201201</v>
      </c>
      <c r="L440">
        <f>(Table2[[#This Row],[6M Return vs Nifty]]-AVERAGE(Table2[6M Return vs Nifty]))/_xlfn.STDEV.P(Table2[6M Return vs Nifty])</f>
        <v>-0.72922994545031716</v>
      </c>
      <c r="M440">
        <v>-4.3144845284280198</v>
      </c>
      <c r="N440">
        <f>(Table2[[#This Row],[1W Return vs Nifty]]-AVERAGE(Table2[1W Return vs Nifty]))/_xlfn.STDEV.P(Table2[1W Return vs Nifty])</f>
        <v>-0.74480123818428134</v>
      </c>
      <c r="O440">
        <v>807.47</v>
      </c>
      <c r="P440">
        <v>769.93214873778004</v>
      </c>
      <c r="Q440">
        <v>757.41856495233299</v>
      </c>
      <c r="R440">
        <v>44.791796983847199</v>
      </c>
      <c r="S440" s="2">
        <f>(Table2[[#This Row],[Close Price]]-Table2[[#This Row],[20D EMA]])/Table2[[#This Row],[20D EMA]]</f>
        <v>2.2044162631428693E-3</v>
      </c>
      <c r="T440" s="2">
        <f>(Table2[[#This Row],[Close Price]]-Table2[[#This Row],[50D EMA]])/Table2[[#This Row],[50D EMA]]</f>
        <v>5.1066644413637355E-2</v>
      </c>
      <c r="U440" s="2">
        <f>(Table2[[#This Row],[Close Price]]-Table2[[#This Row],[200D EMA]])/Table2[[#This Row],[200D EMA]]</f>
        <v>6.8431693446712585E-2</v>
      </c>
      <c r="V440">
        <v>2.76601734104046</v>
      </c>
      <c r="W440">
        <v>786.75</v>
      </c>
      <c r="X440">
        <v>809.65</v>
      </c>
      <c r="Y440">
        <v>805.25</v>
      </c>
      <c r="Z440">
        <v>878.95</v>
      </c>
      <c r="AA440">
        <v>703.1</v>
      </c>
      <c r="AB440">
        <v>935.6</v>
      </c>
      <c r="AC440" s="2">
        <f>(Table2[[#This Row],[Close Price]]/Table2[[#This Row],[Day Low]])-1</f>
        <v>2.8598665395614953E-2</v>
      </c>
      <c r="AD440" s="2">
        <f>(Table2[[#This Row],[Day High]]/Table2[[#This Row],[Close Price]])-1</f>
        <v>4.9428483163427295E-4</v>
      </c>
      <c r="AE440" s="2">
        <f>(Table2[[#This Row],[Close Price]]/Table2[[#This Row],[Current Week Low]])-1</f>
        <v>4.9674014281280154E-3</v>
      </c>
      <c r="AF440" s="2">
        <f>(Table2[[#This Row],[Current Week High]]/Table2[[#This Row],[Close Price]])-1</f>
        <v>8.6129131912264567E-2</v>
      </c>
      <c r="AG440" s="2">
        <f>(Table2[[#This Row],[Close Price]]/Table2[[#This Row],[Current Month Low]])-1</f>
        <v>0.15097425686246613</v>
      </c>
      <c r="AH440" s="2">
        <f>(Table2[[#This Row],[Current Month High]]/Table2[[#This Row],[Close Price]])-1</f>
        <v>0.15613222119246228</v>
      </c>
      <c r="AI440">
        <v>34.569045412418802</v>
      </c>
      <c r="AJ440">
        <v>40.739130434782602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-0.12</v>
      </c>
      <c r="AM440" t="s">
        <v>10190</v>
      </c>
      <c r="AN440">
        <v>6.72</v>
      </c>
      <c r="AO440" t="s">
        <v>10189</v>
      </c>
      <c r="AP440">
        <v>8.9859520635168999E-2</v>
      </c>
      <c r="AQ440">
        <f>(Table2[[#This Row],[Sharpe Ratio]]-AVERAGE(Table2[Sharpe Ratio]))/_xlfn.STDEV.P(Table2[Sharpe Ratio])</f>
        <v>0.42332321301293913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-3.8933638975964691E-2</v>
      </c>
      <c r="AS440">
        <f>_xlfn.RANK.AVG(Table2[[#This Row],[1Y Return vs Nifty Z-Score]],Table2[1Y Return vs Nifty Z-Score])</f>
        <v>484</v>
      </c>
      <c r="AT440">
        <f>_xlfn.RANK.AVG(Table2[[#This Row],[6M Return vs Nifty Z-Score]],Table2[6M Return vs Nifty Z-Score])</f>
        <v>566</v>
      </c>
      <c r="AU440">
        <f>_xlfn.RANK.AVG(Table2[[#This Row],[Sharpe Ratio Z-Score]],Table2[Sharpe Ratio Z-Score])</f>
        <v>228</v>
      </c>
      <c r="AV440">
        <f>(Table2[[#This Row],[Rank 1Y]]+Table2[[#This Row],[Rank 6M]]+Table2[[#This Row],[Rank Sharpe]])/3</f>
        <v>426</v>
      </c>
    </row>
    <row r="441" spans="1:48" x14ac:dyDescent="0.3">
      <c r="A441" t="s">
        <v>639</v>
      </c>
      <c r="B441" t="s">
        <v>640</v>
      </c>
      <c r="C441" t="s">
        <v>10150</v>
      </c>
      <c r="D441" t="s">
        <v>62</v>
      </c>
      <c r="E441">
        <v>28538.105236740001</v>
      </c>
      <c r="F441">
        <v>2285.1</v>
      </c>
      <c r="G441">
        <v>35.639029728904703</v>
      </c>
      <c r="H441">
        <f>(Table2[[#This Row],[1Y Return vs Nifty]]-AVERAGE(Table2[1Y Return vs Nifty]))/_xlfn.STDEV.P(Table2[1Y Return vs Nifty])</f>
        <v>-8.787822531859045E-2</v>
      </c>
      <c r="I441">
        <v>-11.3773085169691</v>
      </c>
      <c r="J441">
        <f>(Table2[[#This Row],[1M Return vs Nifty]]-AVERAGE(Table2[1M Return vs Nifty]))/_xlfn.STDEV.P(Table2[1M Return vs Nifty])</f>
        <v>-1.0303563551131654</v>
      </c>
      <c r="K441">
        <v>-12.3489644181101</v>
      </c>
      <c r="L441">
        <f>(Table2[[#This Row],[6M Return vs Nifty]]-AVERAGE(Table2[6M Return vs Nifty]))/_xlfn.STDEV.P(Table2[6M Return vs Nifty])</f>
        <v>-0.62112851131889013</v>
      </c>
      <c r="M441">
        <v>-3.4582154554515498</v>
      </c>
      <c r="N441">
        <f>(Table2[[#This Row],[1W Return vs Nifty]]-AVERAGE(Table2[1W Return vs Nifty]))/_xlfn.STDEV.P(Table2[1W Return vs Nifty])</f>
        <v>-0.52315119449148983</v>
      </c>
      <c r="O441">
        <v>2273.75</v>
      </c>
      <c r="P441">
        <v>2290.3700553368899</v>
      </c>
      <c r="Q441">
        <v>2101.6297685281802</v>
      </c>
      <c r="R441">
        <v>55.565898917105898</v>
      </c>
      <c r="S441" s="2">
        <f>(Table2[[#This Row],[Close Price]]-Table2[[#This Row],[20D EMA]])/Table2[[#This Row],[20D EMA]]</f>
        <v>4.9917537108300864E-3</v>
      </c>
      <c r="T441" s="2">
        <f>(Table2[[#This Row],[Close Price]]-Table2[[#This Row],[50D EMA]])/Table2[[#This Row],[50D EMA]]</f>
        <v>-2.3009623814326417E-3</v>
      </c>
      <c r="U441" s="2">
        <f>(Table2[[#This Row],[Close Price]]-Table2[[#This Row],[200D EMA]])/Table2[[#This Row],[200D EMA]]</f>
        <v>8.7299025841410763E-2</v>
      </c>
      <c r="V441">
        <v>1.51029497041654</v>
      </c>
      <c r="W441">
        <v>2264.9499999999998</v>
      </c>
      <c r="X441">
        <v>2314.5500000000002</v>
      </c>
      <c r="Y441">
        <v>2203</v>
      </c>
      <c r="Z441">
        <v>2305.15</v>
      </c>
      <c r="AA441">
        <v>2160.15</v>
      </c>
      <c r="AB441">
        <v>2306.85</v>
      </c>
      <c r="AC441" s="2">
        <f>(Table2[[#This Row],[Close Price]]/Table2[[#This Row],[Day Low]])-1</f>
        <v>8.8964436301022243E-3</v>
      </c>
      <c r="AD441" s="2">
        <f>(Table2[[#This Row],[Day High]]/Table2[[#This Row],[Close Price]])-1</f>
        <v>1.2887838606625568E-2</v>
      </c>
      <c r="AE441" s="2">
        <f>(Table2[[#This Row],[Close Price]]/Table2[[#This Row],[Current Week Low]])-1</f>
        <v>3.7267362687244621E-2</v>
      </c>
      <c r="AF441" s="2">
        <f>(Table2[[#This Row],[Current Week High]]/Table2[[#This Row],[Close Price]])-1</f>
        <v>8.7742330751390263E-3</v>
      </c>
      <c r="AG441" s="2">
        <f>(Table2[[#This Row],[Close Price]]/Table2[[#This Row],[Current Month Low]])-1</f>
        <v>5.7843205332962944E-2</v>
      </c>
      <c r="AH441" s="2">
        <f>(Table2[[#This Row],[Current Month High]]/Table2[[#This Row],[Close Price]])-1</f>
        <v>9.5181830116843891E-3</v>
      </c>
      <c r="AI441">
        <v>11.154872872084299</v>
      </c>
      <c r="AJ441">
        <v>64.277498202731806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-0.05</v>
      </c>
      <c r="AM441" t="s">
        <v>10190</v>
      </c>
      <c r="AN441">
        <v>1.28</v>
      </c>
      <c r="AO441" t="s">
        <v>10189</v>
      </c>
      <c r="AP441">
        <v>1.9363263671284998E-2</v>
      </c>
      <c r="AQ441">
        <f>(Table2[[#This Row],[Sharpe Ratio]]-AVERAGE(Table2[Sharpe Ratio]))/_xlfn.STDEV.P(Table2[Sharpe Ratio])</f>
        <v>-0.38434266927297184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314</v>
      </c>
      <c r="AT441">
        <f>_xlfn.RANK.AVG(Table2[[#This Row],[6M Return vs Nifty Z-Score]],Table2[6M Return vs Nifty Z-Score])</f>
        <v>530</v>
      </c>
      <c r="AU441">
        <f>_xlfn.RANK.AVG(Table2[[#This Row],[Sharpe Ratio Z-Score]],Table2[Sharpe Ratio Z-Score])</f>
        <v>438</v>
      </c>
      <c r="AV441">
        <f>(Table2[[#This Row],[Rank 1Y]]+Table2[[#This Row],[Rank 6M]]+Table2[[#This Row],[Rank Sharpe]])/3</f>
        <v>427.33333333333331</v>
      </c>
    </row>
    <row r="442" spans="1:48" x14ac:dyDescent="0.3">
      <c r="A442" t="s">
        <v>1988</v>
      </c>
      <c r="B442" t="s">
        <v>1989</v>
      </c>
      <c r="C442" t="s">
        <v>10149</v>
      </c>
      <c r="D442" t="s">
        <v>257</v>
      </c>
      <c r="E442">
        <v>3138.3537879999999</v>
      </c>
      <c r="F442">
        <v>323.8</v>
      </c>
      <c r="G442">
        <v>19.786065836337801</v>
      </c>
      <c r="H442">
        <f>(Table2[[#This Row],[1Y Return vs Nifty]]-AVERAGE(Table2[1Y Return vs Nifty]))/_xlfn.STDEV.P(Table2[1Y Return vs Nifty])</f>
        <v>-0.29102156722012623</v>
      </c>
      <c r="I442">
        <v>-6.9475417316144403</v>
      </c>
      <c r="J442">
        <f>(Table2[[#This Row],[1M Return vs Nifty]]-AVERAGE(Table2[1M Return vs Nifty]))/_xlfn.STDEV.P(Table2[1M Return vs Nifty])</f>
        <v>-0.61485998959899146</v>
      </c>
      <c r="K442">
        <v>-23.9444245488943</v>
      </c>
      <c r="L442">
        <f>(Table2[[#This Row],[6M Return vs Nifty]]-AVERAGE(Table2[6M Return vs Nifty]))/_xlfn.STDEV.P(Table2[6M Return vs Nifty])</f>
        <v>-0.99683964129906077</v>
      </c>
      <c r="M442">
        <v>-5.3812610984333897</v>
      </c>
      <c r="N442">
        <f>(Table2[[#This Row],[1W Return vs Nifty]]-AVERAGE(Table2[1W Return vs Nifty]))/_xlfn.STDEV.P(Table2[1W Return vs Nifty])</f>
        <v>-1.0209423260904587</v>
      </c>
      <c r="O442">
        <v>335.79</v>
      </c>
      <c r="P442">
        <v>329.99114807685902</v>
      </c>
      <c r="Q442">
        <v>301.67742201055103</v>
      </c>
      <c r="R442">
        <v>26.918445086234001</v>
      </c>
      <c r="S442" s="2">
        <f>(Table2[[#This Row],[Close Price]]-Table2[[#This Row],[20D EMA]])/Table2[[#This Row],[20D EMA]]</f>
        <v>-3.570684058488939E-2</v>
      </c>
      <c r="T442" s="2">
        <f>(Table2[[#This Row],[Close Price]]-Table2[[#This Row],[50D EMA]])/Table2[[#This Row],[50D EMA]]</f>
        <v>-1.8761558038572032E-2</v>
      </c>
      <c r="U442" s="2">
        <f>(Table2[[#This Row],[Close Price]]-Table2[[#This Row],[200D EMA]])/Table2[[#This Row],[200D EMA]]</f>
        <v>7.3331898164640433E-2</v>
      </c>
      <c r="V442">
        <v>0.50216547436933301</v>
      </c>
      <c r="W442">
        <v>319.60000000000002</v>
      </c>
      <c r="X442">
        <v>327.2</v>
      </c>
      <c r="Y442">
        <v>322.5</v>
      </c>
      <c r="Z442">
        <v>340.75</v>
      </c>
      <c r="AA442">
        <v>322.5</v>
      </c>
      <c r="AB442">
        <v>356.7</v>
      </c>
      <c r="AC442" s="2">
        <f>(Table2[[#This Row],[Close Price]]/Table2[[#This Row],[Day Low]])-1</f>
        <v>1.3141426783479293E-2</v>
      </c>
      <c r="AD442" s="2">
        <f>(Table2[[#This Row],[Day High]]/Table2[[#This Row],[Close Price]])-1</f>
        <v>1.0500308832612548E-2</v>
      </c>
      <c r="AE442" s="2">
        <f>(Table2[[#This Row],[Close Price]]/Table2[[#This Row],[Current Week Low]])-1</f>
        <v>4.0310077519380982E-3</v>
      </c>
      <c r="AF442" s="2">
        <f>(Table2[[#This Row],[Current Week High]]/Table2[[#This Row],[Close Price]])-1</f>
        <v>5.2347127856701592E-2</v>
      </c>
      <c r="AG442" s="2">
        <f>(Table2[[#This Row],[Close Price]]/Table2[[#This Row],[Current Month Low]])-1</f>
        <v>4.0310077519380982E-3</v>
      </c>
      <c r="AH442" s="2">
        <f>(Table2[[#This Row],[Current Month High]]/Table2[[#This Row],[Close Price]])-1</f>
        <v>0.10160592958616421</v>
      </c>
      <c r="AI442">
        <v>24.011735639283501</v>
      </c>
      <c r="AJ442">
        <v>52.018779342723001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-0.11</v>
      </c>
      <c r="AM442" t="s">
        <v>10190</v>
      </c>
      <c r="AN442">
        <v>-6.16</v>
      </c>
      <c r="AO442" t="s">
        <v>10190</v>
      </c>
      <c r="AP442">
        <v>7.4061676013949002E-2</v>
      </c>
      <c r="AQ442">
        <f>(Table2[[#This Row],[Sharpe Ratio]]-AVERAGE(Table2[Sharpe Ratio]))/_xlfn.STDEV.P(Table2[Sharpe Ratio])</f>
        <v>0.24232948847022828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-2.6813340357384088</v>
      </c>
      <c r="AS442">
        <f>_xlfn.RANK.AVG(Table2[[#This Row],[1Y Return vs Nifty Z-Score]],Table2[1Y Return vs Nifty Z-Score])</f>
        <v>389</v>
      </c>
      <c r="AT442">
        <f>_xlfn.RANK.AVG(Table2[[#This Row],[6M Return vs Nifty Z-Score]],Table2[6M Return vs Nifty Z-Score])</f>
        <v>630</v>
      </c>
      <c r="AU442">
        <f>_xlfn.RANK.AVG(Table2[[#This Row],[Sharpe Ratio Z-Score]],Table2[Sharpe Ratio Z-Score])</f>
        <v>263</v>
      </c>
      <c r="AV442">
        <f>(Table2[[#This Row],[Rank 1Y]]+Table2[[#This Row],[Rank 6M]]+Table2[[#This Row],[Rank Sharpe]])/3</f>
        <v>427.33333333333331</v>
      </c>
    </row>
    <row r="443" spans="1:48" x14ac:dyDescent="0.3">
      <c r="A443" t="s">
        <v>491</v>
      </c>
      <c r="B443" t="s">
        <v>492</v>
      </c>
      <c r="C443" t="s">
        <v>10160</v>
      </c>
      <c r="D443" t="s">
        <v>493</v>
      </c>
      <c r="E443">
        <v>42936.420027549997</v>
      </c>
      <c r="F443">
        <v>38114.65</v>
      </c>
      <c r="G443">
        <v>10.888662443568</v>
      </c>
      <c r="H443">
        <f>(Table2[[#This Row],[1Y Return vs Nifty]]-AVERAGE(Table2[1Y Return vs Nifty]))/_xlfn.STDEV.P(Table2[1Y Return vs Nifty])</f>
        <v>-0.40503483765347353</v>
      </c>
      <c r="I443">
        <v>0.792891771728087</v>
      </c>
      <c r="J443">
        <f>(Table2[[#This Row],[1M Return vs Nifty]]-AVERAGE(Table2[1M Return vs Nifty]))/_xlfn.STDEV.P(Table2[1M Return vs Nifty])</f>
        <v>0.11116513632317904</v>
      </c>
      <c r="K443">
        <v>-3.7587486829971102</v>
      </c>
      <c r="L443">
        <f>(Table2[[#This Row],[6M Return vs Nifty]]-AVERAGE(Table2[6M Return vs Nifty]))/_xlfn.STDEV.P(Table2[6M Return vs Nifty])</f>
        <v>-0.34279202236452966</v>
      </c>
      <c r="M443">
        <v>-4.5768341299428696</v>
      </c>
      <c r="N443">
        <f>(Table2[[#This Row],[1W Return vs Nifty]]-AVERAGE(Table2[1W Return vs Nifty]))/_xlfn.STDEV.P(Table2[1W Return vs Nifty])</f>
        <v>-0.81271190140188287</v>
      </c>
      <c r="O443">
        <v>38126.199999999997</v>
      </c>
      <c r="P443">
        <v>35854.769020664797</v>
      </c>
      <c r="Q443">
        <v>32220.175002480501</v>
      </c>
      <c r="R443">
        <v>45.186718908642</v>
      </c>
      <c r="S443" s="2">
        <f>(Table2[[#This Row],[Close Price]]-Table2[[#This Row],[20D EMA]])/Table2[[#This Row],[20D EMA]]</f>
        <v>-3.0294128447093166E-4</v>
      </c>
      <c r="T443" s="2">
        <f>(Table2[[#This Row],[Close Price]]-Table2[[#This Row],[50D EMA]])/Table2[[#This Row],[50D EMA]]</f>
        <v>6.3028741812078848E-2</v>
      </c>
      <c r="U443" s="2">
        <f>(Table2[[#This Row],[Close Price]]-Table2[[#This Row],[200D EMA]])/Table2[[#This Row],[200D EMA]]</f>
        <v>0.18294360589493103</v>
      </c>
      <c r="V443">
        <v>0.55603053435114502</v>
      </c>
      <c r="W443">
        <v>37900</v>
      </c>
      <c r="X443">
        <v>38381.699999999997</v>
      </c>
      <c r="Y443">
        <v>37992</v>
      </c>
      <c r="Z443">
        <v>40100.050000000003</v>
      </c>
      <c r="AA443">
        <v>37050</v>
      </c>
      <c r="AB443">
        <v>40856.5</v>
      </c>
      <c r="AC443" s="2">
        <f>(Table2[[#This Row],[Close Price]]/Table2[[#This Row],[Day Low]])-1</f>
        <v>5.6635883905014062E-3</v>
      </c>
      <c r="AD443" s="2">
        <f>(Table2[[#This Row],[Day High]]/Table2[[#This Row],[Close Price]])-1</f>
        <v>7.0064922542905084E-3</v>
      </c>
      <c r="AE443" s="2">
        <f>(Table2[[#This Row],[Close Price]]/Table2[[#This Row],[Current Week Low]])-1</f>
        <v>3.228311223415492E-3</v>
      </c>
      <c r="AF443" s="2">
        <f>(Table2[[#This Row],[Current Week High]]/Table2[[#This Row],[Close Price]])-1</f>
        <v>5.2090206784005666E-2</v>
      </c>
      <c r="AG443" s="2">
        <f>(Table2[[#This Row],[Close Price]]/Table2[[#This Row],[Current Month Low]])-1</f>
        <v>2.8735492577597777E-2</v>
      </c>
      <c r="AH443" s="2">
        <f>(Table2[[#This Row],[Current Month High]]/Table2[[#This Row],[Close Price]])-1</f>
        <v>7.1936906150259716E-2</v>
      </c>
      <c r="AI443">
        <v>7.1936906150259698</v>
      </c>
      <c r="AJ443">
        <v>43.137486855941098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</v>
      </c>
      <c r="AM443">
        <v>0</v>
      </c>
      <c r="AN443">
        <v>0.68</v>
      </c>
      <c r="AO443" t="s">
        <v>10189</v>
      </c>
      <c r="AP443">
        <v>2.9008984314809E-2</v>
      </c>
      <c r="AQ443">
        <f>(Table2[[#This Row],[Sharpe Ratio]]-AVERAGE(Table2[Sharpe Ratio]))/_xlfn.STDEV.P(Table2[Sharpe Ratio])</f>
        <v>-0.27383297969007092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-1.723206604786778</v>
      </c>
      <c r="AS443">
        <f>_xlfn.RANK.AVG(Table2[[#This Row],[1Y Return vs Nifty Z-Score]],Table2[1Y Return vs Nifty Z-Score])</f>
        <v>433</v>
      </c>
      <c r="AT443">
        <f>_xlfn.RANK.AVG(Table2[[#This Row],[6M Return vs Nifty Z-Score]],Table2[6M Return vs Nifty Z-Score])</f>
        <v>445</v>
      </c>
      <c r="AU443">
        <f>_xlfn.RANK.AVG(Table2[[#This Row],[Sharpe Ratio Z-Score]],Table2[Sharpe Ratio Z-Score])</f>
        <v>410</v>
      </c>
      <c r="AV443">
        <f>(Table2[[#This Row],[Rank 1Y]]+Table2[[#This Row],[Rank 6M]]+Table2[[#This Row],[Rank Sharpe]])/3</f>
        <v>429.33333333333331</v>
      </c>
    </row>
    <row r="444" spans="1:48" x14ac:dyDescent="0.3">
      <c r="A444" t="s">
        <v>164</v>
      </c>
      <c r="B444" t="s">
        <v>165</v>
      </c>
      <c r="C444" t="s">
        <v>10145</v>
      </c>
      <c r="D444" t="s">
        <v>37</v>
      </c>
      <c r="E444">
        <v>166241.72639289999</v>
      </c>
      <c r="F444">
        <v>1659.8</v>
      </c>
      <c r="G444">
        <v>0.68504758174353897</v>
      </c>
      <c r="H444">
        <f>(Table2[[#This Row],[1Y Return vs Nifty]]-AVERAGE(Table2[1Y Return vs Nifty]))/_xlfn.STDEV.P(Table2[1Y Return vs Nifty])</f>
        <v>-0.53578618715216797</v>
      </c>
      <c r="I444">
        <v>4.6607912000041498</v>
      </c>
      <c r="J444">
        <f>(Table2[[#This Row],[1M Return vs Nifty]]-AVERAGE(Table2[1M Return vs Nifty]))/_xlfn.STDEV.P(Table2[1M Return vs Nifty])</f>
        <v>0.47396034259370207</v>
      </c>
      <c r="K444">
        <v>2.58795513496396</v>
      </c>
      <c r="L444">
        <f>(Table2[[#This Row],[6M Return vs Nifty]]-AVERAGE(Table2[6M Return vs Nifty]))/_xlfn.STDEV.P(Table2[6M Return vs Nifty])</f>
        <v>-0.13714884510371056</v>
      </c>
      <c r="M444">
        <v>1.60647465339593</v>
      </c>
      <c r="N444">
        <f>(Table2[[#This Row],[1W Return vs Nifty]]-AVERAGE(Table2[1W Return vs Nifty]))/_xlfn.STDEV.P(Table2[1W Return vs Nifty])</f>
        <v>0.78787219680567611</v>
      </c>
      <c r="O444">
        <v>1535.79</v>
      </c>
      <c r="P444">
        <v>1491.0541590427999</v>
      </c>
      <c r="Q444">
        <v>1429.7521146502399</v>
      </c>
      <c r="R444">
        <v>91.193261010346902</v>
      </c>
      <c r="S444" s="2">
        <f>(Table2[[#This Row],[Close Price]]-Table2[[#This Row],[20D EMA]])/Table2[[#This Row],[20D EMA]]</f>
        <v>8.0746716673503541E-2</v>
      </c>
      <c r="T444" s="2">
        <f>(Table2[[#This Row],[Close Price]]-Table2[[#This Row],[50D EMA]])/Table2[[#This Row],[50D EMA]]</f>
        <v>0.11317217415196268</v>
      </c>
      <c r="U444" s="2">
        <f>(Table2[[#This Row],[Close Price]]-Table2[[#This Row],[200D EMA]])/Table2[[#This Row],[200D EMA]]</f>
        <v>0.16090053862661122</v>
      </c>
      <c r="V444">
        <v>0.96703287943314997</v>
      </c>
      <c r="W444">
        <v>1632</v>
      </c>
      <c r="X444">
        <v>1658.55</v>
      </c>
      <c r="Y444">
        <v>1557.9</v>
      </c>
      <c r="Z444">
        <v>1664.95</v>
      </c>
      <c r="AA444">
        <v>1468.1</v>
      </c>
      <c r="AB444">
        <v>1664.95</v>
      </c>
      <c r="AC444" s="2">
        <f>(Table2[[#This Row],[Close Price]]/Table2[[#This Row],[Day Low]])-1</f>
        <v>1.7034313725490247E-2</v>
      </c>
      <c r="AD444" s="2">
        <f>(Table2[[#This Row],[Day High]]/Table2[[#This Row],[Close Price]])-1</f>
        <v>-7.5310278346785164E-4</v>
      </c>
      <c r="AE444" s="2">
        <f>(Table2[[#This Row],[Close Price]]/Table2[[#This Row],[Current Week Low]])-1</f>
        <v>6.5408562808909387E-2</v>
      </c>
      <c r="AF444" s="2">
        <f>(Table2[[#This Row],[Current Week High]]/Table2[[#This Row],[Close Price]])-1</f>
        <v>3.1027834678878374E-3</v>
      </c>
      <c r="AG444" s="2">
        <f>(Table2[[#This Row],[Close Price]]/Table2[[#This Row],[Current Month Low]])-1</f>
        <v>0.13057693617600985</v>
      </c>
      <c r="AH444" s="2">
        <f>(Table2[[#This Row],[Current Month High]]/Table2[[#This Row],[Close Price]])-1</f>
        <v>3.1027834678878374E-3</v>
      </c>
      <c r="AI444">
        <v>0.31027834678878302</v>
      </c>
      <c r="AJ444">
        <v>32.608956177845201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7.0000000000000007E-2</v>
      </c>
      <c r="AM444" t="s">
        <v>10189</v>
      </c>
      <c r="AN444">
        <v>10.52</v>
      </c>
      <c r="AO444" t="s">
        <v>10189</v>
      </c>
      <c r="AP444">
        <v>1.9747001921641999E-2</v>
      </c>
      <c r="AQ444">
        <f>(Table2[[#This Row],[Sharpe Ratio]]-AVERAGE(Table2[Sharpe Ratio]))/_xlfn.STDEV.P(Table2[Sharpe Ratio])</f>
        <v>-0.37994623312317427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0.20895127402032532</v>
      </c>
      <c r="AS444">
        <f>_xlfn.RANK.AVG(Table2[[#This Row],[1Y Return vs Nifty Z-Score]],Table2[1Y Return vs Nifty Z-Score])</f>
        <v>498</v>
      </c>
      <c r="AT444">
        <f>_xlfn.RANK.AVG(Table2[[#This Row],[6M Return vs Nifty Z-Score]],Table2[6M Return vs Nifty Z-Score])</f>
        <v>366</v>
      </c>
      <c r="AU444">
        <f>_xlfn.RANK.AVG(Table2[[#This Row],[Sharpe Ratio Z-Score]],Table2[Sharpe Ratio Z-Score])</f>
        <v>435</v>
      </c>
      <c r="AV444">
        <f>(Table2[[#This Row],[Rank 1Y]]+Table2[[#This Row],[Rank 6M]]+Table2[[#This Row],[Rank Sharpe]])/3</f>
        <v>433</v>
      </c>
    </row>
    <row r="445" spans="1:48" x14ac:dyDescent="0.3">
      <c r="A445" t="s">
        <v>1736</v>
      </c>
      <c r="B445" t="s">
        <v>1737</v>
      </c>
      <c r="C445" t="s">
        <v>10152</v>
      </c>
      <c r="D445" t="s">
        <v>130</v>
      </c>
      <c r="E445">
        <v>4382.2160975679999</v>
      </c>
      <c r="F445">
        <v>243.16</v>
      </c>
      <c r="G445">
        <v>-14.2671799297331</v>
      </c>
      <c r="H445">
        <f>(Table2[[#This Row],[1Y Return vs Nifty]]-AVERAGE(Table2[1Y Return vs Nifty]))/_xlfn.STDEV.P(Table2[1Y Return vs Nifty])</f>
        <v>-0.72738729632883359</v>
      </c>
      <c r="I445">
        <v>12.482706504178299</v>
      </c>
      <c r="J445">
        <f>(Table2[[#This Row],[1M Return vs Nifty]]-AVERAGE(Table2[1M Return vs Nifty]))/_xlfn.STDEV.P(Table2[1M Return vs Nifty])</f>
        <v>1.2076281715613284</v>
      </c>
      <c r="K445">
        <v>-6.8079211177273704</v>
      </c>
      <c r="L445">
        <f>(Table2[[#This Row],[6M Return vs Nifty]]-AVERAGE(Table2[6M Return vs Nifty]))/_xlfn.STDEV.P(Table2[6M Return vs Nifty])</f>
        <v>-0.44159000088678579</v>
      </c>
      <c r="M445">
        <v>-8.0160895382359403</v>
      </c>
      <c r="N445">
        <f>(Table2[[#This Row],[1W Return vs Nifty]]-AVERAGE(Table2[1W Return vs Nifty]))/_xlfn.STDEV.P(Table2[1W Return vs Nifty])</f>
        <v>-1.7029824198371273</v>
      </c>
      <c r="O445">
        <v>242.16</v>
      </c>
      <c r="P445">
        <v>227.54827431241901</v>
      </c>
      <c r="Q445">
        <v>207.460962514101</v>
      </c>
      <c r="R445">
        <v>44.821647144398298</v>
      </c>
      <c r="S445" s="2">
        <f>(Table2[[#This Row],[Close Price]]-Table2[[#This Row],[20D EMA]])/Table2[[#This Row],[20D EMA]]</f>
        <v>4.129501156260324E-3</v>
      </c>
      <c r="T445" s="2">
        <f>(Table2[[#This Row],[Close Price]]-Table2[[#This Row],[50D EMA]])/Table2[[#This Row],[50D EMA]]</f>
        <v>6.8608411708481754E-2</v>
      </c>
      <c r="U445" s="2">
        <f>(Table2[[#This Row],[Close Price]]-Table2[[#This Row],[200D EMA]])/Table2[[#This Row],[200D EMA]]</f>
        <v>0.17207592721677725</v>
      </c>
      <c r="V445">
        <v>2.8060357591879201</v>
      </c>
      <c r="W445">
        <v>243.45</v>
      </c>
      <c r="X445">
        <v>247.67</v>
      </c>
      <c r="Y445">
        <v>242.35</v>
      </c>
      <c r="Z445">
        <v>266.04000000000002</v>
      </c>
      <c r="AA445">
        <v>213.01</v>
      </c>
      <c r="AB445">
        <v>274.79000000000002</v>
      </c>
      <c r="AC445" s="2">
        <f>(Table2[[#This Row],[Close Price]]/Table2[[#This Row],[Day Low]])-1</f>
        <v>-1.1912096939823424E-3</v>
      </c>
      <c r="AD445" s="2">
        <f>(Table2[[#This Row],[Day High]]/Table2[[#This Row],[Close Price]])-1</f>
        <v>1.8547458463562982E-2</v>
      </c>
      <c r="AE445" s="2">
        <f>(Table2[[#This Row],[Close Price]]/Table2[[#This Row],[Current Week Low]])-1</f>
        <v>3.3422735712811402E-3</v>
      </c>
      <c r="AF445" s="2">
        <f>(Table2[[#This Row],[Current Week High]]/Table2[[#This Row],[Close Price]])-1</f>
        <v>9.4094423424905482E-2</v>
      </c>
      <c r="AG445" s="2">
        <f>(Table2[[#This Row],[Close Price]]/Table2[[#This Row],[Current Month Low]])-1</f>
        <v>0.14154265057978499</v>
      </c>
      <c r="AH445" s="2">
        <f>(Table2[[#This Row],[Current Month High]]/Table2[[#This Row],[Close Price]])-1</f>
        <v>0.13007896035532163</v>
      </c>
      <c r="AI445">
        <v>13.0078960355321</v>
      </c>
      <c r="AJ445">
        <v>52.882741276328098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0.09</v>
      </c>
      <c r="AM445" t="s">
        <v>10189</v>
      </c>
      <c r="AN445">
        <v>8.07</v>
      </c>
      <c r="AO445" t="s">
        <v>10189</v>
      </c>
      <c r="AP445">
        <v>8.7879637957541001E-2</v>
      </c>
      <c r="AQ445">
        <f>(Table2[[#This Row],[Sharpe Ratio]]-AVERAGE(Table2[Sharpe Ratio]))/_xlfn.STDEV.P(Table2[Sharpe Ratio])</f>
        <v>0.40063997054705563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-1.2636915749443625</v>
      </c>
      <c r="AS445">
        <f>_xlfn.RANK.AVG(Table2[[#This Row],[1Y Return vs Nifty Z-Score]],Table2[1Y Return vs Nifty Z-Score])</f>
        <v>590</v>
      </c>
      <c r="AT445">
        <f>_xlfn.RANK.AVG(Table2[[#This Row],[6M Return vs Nifty Z-Score]],Table2[6M Return vs Nifty Z-Score])</f>
        <v>475</v>
      </c>
      <c r="AU445">
        <f>_xlfn.RANK.AVG(Table2[[#This Row],[Sharpe Ratio Z-Score]],Table2[Sharpe Ratio Z-Score])</f>
        <v>234</v>
      </c>
      <c r="AV445">
        <f>(Table2[[#This Row],[Rank 1Y]]+Table2[[#This Row],[Rank 6M]]+Table2[[#This Row],[Rank Sharpe]])/3</f>
        <v>433</v>
      </c>
    </row>
    <row r="446" spans="1:48" x14ac:dyDescent="0.3">
      <c r="A446" t="s">
        <v>1668</v>
      </c>
      <c r="B446" t="s">
        <v>1669</v>
      </c>
      <c r="C446" t="s">
        <v>10148</v>
      </c>
      <c r="D446" t="s">
        <v>46</v>
      </c>
      <c r="E446">
        <v>4847.7276713849997</v>
      </c>
      <c r="F446">
        <v>60.05</v>
      </c>
      <c r="G446">
        <v>-5.1173087092968697</v>
      </c>
      <c r="H446">
        <f>(Table2[[#This Row],[1Y Return vs Nifty]]-AVERAGE(Table2[1Y Return vs Nifty]))/_xlfn.STDEV.P(Table2[1Y Return vs Nifty])</f>
        <v>-0.61013884800809914</v>
      </c>
      <c r="I446">
        <v>-18.044236333767</v>
      </c>
      <c r="J446">
        <f>(Table2[[#This Row],[1M Return vs Nifty]]-AVERAGE(Table2[1M Return vs Nifty]))/_xlfn.STDEV.P(Table2[1M Return vs Nifty])</f>
        <v>-1.6556904666476835</v>
      </c>
      <c r="K446">
        <v>-19.398759441337901</v>
      </c>
      <c r="L446">
        <f>(Table2[[#This Row],[6M Return vs Nifty]]-AVERAGE(Table2[6M Return vs Nifty]))/_xlfn.STDEV.P(Table2[6M Return vs Nifty])</f>
        <v>-0.84955294850647844</v>
      </c>
      <c r="M446">
        <v>-3.8284362470073399</v>
      </c>
      <c r="N446">
        <f>(Table2[[#This Row],[1W Return vs Nifty]]-AVERAGE(Table2[1W Return vs Nifty]))/_xlfn.STDEV.P(Table2[1W Return vs Nifty])</f>
        <v>-0.61898491920967291</v>
      </c>
      <c r="O446">
        <v>63.46</v>
      </c>
      <c r="P446">
        <v>63.230184499926999</v>
      </c>
      <c r="Q446">
        <v>57.9065182788027</v>
      </c>
      <c r="R446">
        <v>35.020280753433902</v>
      </c>
      <c r="S446" s="2">
        <f>(Table2[[#This Row],[Close Price]]-Table2[[#This Row],[20D EMA]])/Table2[[#This Row],[20D EMA]]</f>
        <v>-5.3734635991175603E-2</v>
      </c>
      <c r="T446" s="2">
        <f>(Table2[[#This Row],[Close Price]]-Table2[[#This Row],[50D EMA]])/Table2[[#This Row],[50D EMA]]</f>
        <v>-5.0295353794684458E-2</v>
      </c>
      <c r="U446" s="2">
        <f>(Table2[[#This Row],[Close Price]]-Table2[[#This Row],[200D EMA]])/Table2[[#This Row],[200D EMA]]</f>
        <v>3.7016242469924868E-2</v>
      </c>
      <c r="V446">
        <v>1.30463797450897</v>
      </c>
      <c r="W446">
        <v>59.01</v>
      </c>
      <c r="X446">
        <v>60.19</v>
      </c>
      <c r="Y446">
        <v>58.91</v>
      </c>
      <c r="Z446">
        <v>62.3</v>
      </c>
      <c r="AA446">
        <v>58.91</v>
      </c>
      <c r="AB446">
        <v>70</v>
      </c>
      <c r="AC446" s="2">
        <f>(Table2[[#This Row],[Close Price]]/Table2[[#This Row],[Day Low]])-1</f>
        <v>1.7624131503135132E-2</v>
      </c>
      <c r="AD446" s="2">
        <f>(Table2[[#This Row],[Day High]]/Table2[[#This Row],[Close Price]])-1</f>
        <v>2.3313905079100916E-3</v>
      </c>
      <c r="AE446" s="2">
        <f>(Table2[[#This Row],[Close Price]]/Table2[[#This Row],[Current Week Low]])-1</f>
        <v>1.93515532167714E-2</v>
      </c>
      <c r="AF446" s="2">
        <f>(Table2[[#This Row],[Current Week High]]/Table2[[#This Row],[Close Price]])-1</f>
        <v>3.7468776019983441E-2</v>
      </c>
      <c r="AG446" s="2">
        <f>(Table2[[#This Row],[Close Price]]/Table2[[#This Row],[Current Month Low]])-1</f>
        <v>1.93515532167714E-2</v>
      </c>
      <c r="AH446" s="2">
        <f>(Table2[[#This Row],[Current Month High]]/Table2[[#This Row],[Close Price]])-1</f>
        <v>0.16569525395503759</v>
      </c>
      <c r="AI446">
        <v>31.557035803497001</v>
      </c>
      <c r="AJ446">
        <v>42.806183115338797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-0.13</v>
      </c>
      <c r="AM446" t="s">
        <v>10190</v>
      </c>
      <c r="AN446">
        <v>-8.9700000000000006</v>
      </c>
      <c r="AO446" t="s">
        <v>10190</v>
      </c>
      <c r="AP446">
        <v>0.11684179016839399</v>
      </c>
      <c r="AQ446">
        <f>(Table2[[#This Row],[Sharpe Ratio]]-AVERAGE(Table2[Sharpe Ratio]))/_xlfn.STDEV.P(Table2[Sharpe Ratio])</f>
        <v>0.73245534948641233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-3.0019118328855217</v>
      </c>
      <c r="AS446">
        <f>_xlfn.RANK.AVG(Table2[[#This Row],[1Y Return vs Nifty Z-Score]],Table2[1Y Return vs Nifty Z-Score])</f>
        <v>541</v>
      </c>
      <c r="AT446">
        <f>_xlfn.RANK.AVG(Table2[[#This Row],[6M Return vs Nifty Z-Score]],Table2[6M Return vs Nifty Z-Score])</f>
        <v>592</v>
      </c>
      <c r="AU446">
        <f>_xlfn.RANK.AVG(Table2[[#This Row],[Sharpe Ratio Z-Score]],Table2[Sharpe Ratio Z-Score])</f>
        <v>168</v>
      </c>
      <c r="AV446">
        <f>(Table2[[#This Row],[Rank 1Y]]+Table2[[#This Row],[Rank 6M]]+Table2[[#This Row],[Rank Sharpe]])/3</f>
        <v>433.66666666666669</v>
      </c>
    </row>
    <row r="447" spans="1:48" x14ac:dyDescent="0.3">
      <c r="A447" t="s">
        <v>389</v>
      </c>
      <c r="B447" t="s">
        <v>390</v>
      </c>
      <c r="C447" t="s">
        <v>10149</v>
      </c>
      <c r="D447" t="s">
        <v>391</v>
      </c>
      <c r="E447">
        <v>61279.6160581</v>
      </c>
      <c r="F447">
        <v>3169.9</v>
      </c>
      <c r="G447">
        <v>6.3410707572061797</v>
      </c>
      <c r="H447">
        <f>(Table2[[#This Row],[1Y Return vs Nifty]]-AVERAGE(Table2[1Y Return vs Nifty]))/_xlfn.STDEV.P(Table2[1Y Return vs Nifty])</f>
        <v>-0.46330867080112464</v>
      </c>
      <c r="I447">
        <v>-9.5841631680897503</v>
      </c>
      <c r="J447">
        <f>(Table2[[#This Row],[1M Return vs Nifty]]-AVERAGE(Table2[1M Return vs Nifty]))/_xlfn.STDEV.P(Table2[1M Return vs Nifty])</f>
        <v>-0.86216570052583474</v>
      </c>
      <c r="K447">
        <v>8.1501434246376299</v>
      </c>
      <c r="L447">
        <f>(Table2[[#This Row],[6M Return vs Nifty]]-AVERAGE(Table2[6M Return vs Nifty]))/_xlfn.STDEV.P(Table2[6M Return vs Nifty])</f>
        <v>4.3074796209817488E-2</v>
      </c>
      <c r="M447">
        <v>-4.21708426144549</v>
      </c>
      <c r="N447">
        <f>(Table2[[#This Row],[1W Return vs Nifty]]-AVERAGE(Table2[1W Return vs Nifty]))/_xlfn.STDEV.P(Table2[1W Return vs Nifty])</f>
        <v>-0.71958863374287285</v>
      </c>
      <c r="O447">
        <v>3154.23</v>
      </c>
      <c r="P447">
        <v>3022.7905392787102</v>
      </c>
      <c r="Q447">
        <v>2661.2295801362202</v>
      </c>
      <c r="R447">
        <v>52.363081618867298</v>
      </c>
      <c r="S447" s="2">
        <f>(Table2[[#This Row],[Close Price]]-Table2[[#This Row],[20D EMA]])/Table2[[#This Row],[20D EMA]]</f>
        <v>4.9679319516966339E-3</v>
      </c>
      <c r="T447" s="2">
        <f>(Table2[[#This Row],[Close Price]]-Table2[[#This Row],[50D EMA]])/Table2[[#This Row],[50D EMA]]</f>
        <v>4.8666772907259646E-2</v>
      </c>
      <c r="U447" s="2">
        <f>(Table2[[#This Row],[Close Price]]-Table2[[#This Row],[200D EMA]])/Table2[[#This Row],[200D EMA]]</f>
        <v>0.1911411265155645</v>
      </c>
      <c r="V447">
        <v>0.869537362627401</v>
      </c>
      <c r="W447">
        <v>3110.05</v>
      </c>
      <c r="X447">
        <v>3169.9</v>
      </c>
      <c r="Y447">
        <v>3091.1</v>
      </c>
      <c r="Z447">
        <v>3179.25</v>
      </c>
      <c r="AA447">
        <v>3087.7</v>
      </c>
      <c r="AB447">
        <v>3248.85</v>
      </c>
      <c r="AC447" s="2">
        <f>(Table2[[#This Row],[Close Price]]/Table2[[#This Row],[Day Low]])-1</f>
        <v>1.9244063600263539E-2</v>
      </c>
      <c r="AD447" s="2">
        <f>(Table2[[#This Row],[Day High]]/Table2[[#This Row],[Close Price]])-1</f>
        <v>0</v>
      </c>
      <c r="AE447" s="2">
        <f>(Table2[[#This Row],[Close Price]]/Table2[[#This Row],[Current Week Low]])-1</f>
        <v>2.5492543107631604E-2</v>
      </c>
      <c r="AF447" s="2">
        <f>(Table2[[#This Row],[Current Week High]]/Table2[[#This Row],[Close Price]])-1</f>
        <v>2.9496198618252922E-3</v>
      </c>
      <c r="AG447" s="2">
        <f>(Table2[[#This Row],[Close Price]]/Table2[[#This Row],[Current Month Low]])-1</f>
        <v>2.6621757295073989E-2</v>
      </c>
      <c r="AH447" s="2">
        <f>(Table2[[#This Row],[Current Month High]]/Table2[[#This Row],[Close Price]])-1</f>
        <v>2.4906148458941901E-2</v>
      </c>
      <c r="AI447">
        <v>6.1216442159058602</v>
      </c>
      <c r="AJ447">
        <v>44.493572796061599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0.14000000000000001</v>
      </c>
      <c r="AM447" t="s">
        <v>10189</v>
      </c>
      <c r="AN447">
        <v>-0.66</v>
      </c>
      <c r="AO447" t="s">
        <v>10190</v>
      </c>
      <c r="AP447">
        <v>-1.9651689612280002E-3</v>
      </c>
      <c r="AQ447">
        <f>(Table2[[#This Row],[Sharpe Ratio]]-AVERAGE(Table2[Sharpe Ratio]))/_xlfn.STDEV.P(Table2[Sharpe Ratio])</f>
        <v>-0.62869957702680368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-2.6306877858868183</v>
      </c>
      <c r="AS447">
        <f>_xlfn.RANK.AVG(Table2[[#This Row],[1Y Return vs Nifty Z-Score]],Table2[1Y Return vs Nifty Z-Score])</f>
        <v>455</v>
      </c>
      <c r="AT447">
        <f>_xlfn.RANK.AVG(Table2[[#This Row],[6M Return vs Nifty Z-Score]],Table2[6M Return vs Nifty Z-Score])</f>
        <v>306</v>
      </c>
      <c r="AU447">
        <f>_xlfn.RANK.AVG(Table2[[#This Row],[Sharpe Ratio Z-Score]],Table2[Sharpe Ratio Z-Score])</f>
        <v>543</v>
      </c>
      <c r="AV447">
        <f>(Table2[[#This Row],[Rank 1Y]]+Table2[[#This Row],[Rank 6M]]+Table2[[#This Row],[Rank Sharpe]])/3</f>
        <v>434.66666666666669</v>
      </c>
    </row>
    <row r="448" spans="1:48" x14ac:dyDescent="0.3">
      <c r="A448" t="s">
        <v>941</v>
      </c>
      <c r="B448" t="s">
        <v>942</v>
      </c>
      <c r="C448" t="s">
        <v>10149</v>
      </c>
      <c r="D448" t="s">
        <v>191</v>
      </c>
      <c r="E448">
        <v>15465.381410219999</v>
      </c>
      <c r="F448">
        <v>636.20000000000005</v>
      </c>
      <c r="G448">
        <v>-2.96043520700024</v>
      </c>
      <c r="H448">
        <f>(Table2[[#This Row],[1Y Return vs Nifty]]-AVERAGE(Table2[1Y Return vs Nifty]))/_xlfn.STDEV.P(Table2[1Y Return vs Nifty])</f>
        <v>-0.58250019984837875</v>
      </c>
      <c r="I448">
        <v>-1.93669106544924</v>
      </c>
      <c r="J448">
        <f>(Table2[[#This Row],[1M Return vs Nifty]]-AVERAGE(Table2[1M Return vs Nifty]))/_xlfn.STDEV.P(Table2[1M Return vs Nifty])</f>
        <v>-0.14486002327813954</v>
      </c>
      <c r="K448">
        <v>-0.41678352488856502</v>
      </c>
      <c r="L448">
        <f>(Table2[[#This Row],[6M Return vs Nifty]]-AVERAGE(Table2[6M Return vs Nifty]))/_xlfn.STDEV.P(Table2[6M Return vs Nifty])</f>
        <v>-0.2345070994942543</v>
      </c>
      <c r="M448">
        <v>-5.3850075537566102</v>
      </c>
      <c r="N448">
        <f>(Table2[[#This Row],[1W Return vs Nifty]]-AVERAGE(Table2[1W Return vs Nifty]))/_xlfn.STDEV.P(Table2[1W Return vs Nifty])</f>
        <v>-1.0219121170268501</v>
      </c>
      <c r="O448">
        <v>659.81</v>
      </c>
      <c r="P448">
        <v>638.744656002125</v>
      </c>
      <c r="Q448">
        <v>586.80703541692105</v>
      </c>
      <c r="R448">
        <v>26.749883820760701</v>
      </c>
      <c r="S448" s="2">
        <f>(Table2[[#This Row],[Close Price]]-Table2[[#This Row],[20D EMA]])/Table2[[#This Row],[20D EMA]]</f>
        <v>-3.578302844758325E-2</v>
      </c>
      <c r="T448" s="2">
        <f>(Table2[[#This Row],[Close Price]]-Table2[[#This Row],[50D EMA]])/Table2[[#This Row],[50D EMA]]</f>
        <v>-3.9838392043102851E-3</v>
      </c>
      <c r="U448" s="2">
        <f>(Table2[[#This Row],[Close Price]]-Table2[[#This Row],[200D EMA]])/Table2[[#This Row],[200D EMA]]</f>
        <v>8.4172413761170642E-2</v>
      </c>
      <c r="V448">
        <v>0.47848530660426197</v>
      </c>
      <c r="W448">
        <v>625.25</v>
      </c>
      <c r="X448">
        <v>640</v>
      </c>
      <c r="Y448">
        <v>635</v>
      </c>
      <c r="Z448">
        <v>659.8</v>
      </c>
      <c r="AA448">
        <v>635</v>
      </c>
      <c r="AB448">
        <v>706.45</v>
      </c>
      <c r="AC448" s="2">
        <f>(Table2[[#This Row],[Close Price]]/Table2[[#This Row],[Day Low]])-1</f>
        <v>1.7512994802079351E-2</v>
      </c>
      <c r="AD448" s="2">
        <f>(Table2[[#This Row],[Day High]]/Table2[[#This Row],[Close Price]])-1</f>
        <v>5.9729644765795786E-3</v>
      </c>
      <c r="AE448" s="2">
        <f>(Table2[[#This Row],[Close Price]]/Table2[[#This Row],[Current Week Low]])-1</f>
        <v>1.8897637795276534E-3</v>
      </c>
      <c r="AF448" s="2">
        <f>(Table2[[#This Row],[Current Week High]]/Table2[[#This Row],[Close Price]])-1</f>
        <v>3.7095253065073663E-2</v>
      </c>
      <c r="AG448" s="2">
        <f>(Table2[[#This Row],[Close Price]]/Table2[[#This Row],[Current Month Low]])-1</f>
        <v>1.8897637795276534E-3</v>
      </c>
      <c r="AH448" s="2">
        <f>(Table2[[#This Row],[Current Month High]]/Table2[[#This Row],[Close Price]])-1</f>
        <v>0.11042125117887447</v>
      </c>
      <c r="AI448">
        <v>13.486325055014101</v>
      </c>
      <c r="AJ448">
        <v>29.414157851912101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-0.03</v>
      </c>
      <c r="AM448" t="s">
        <v>10190</v>
      </c>
      <c r="AN448">
        <v>-7.46</v>
      </c>
      <c r="AO448" t="s">
        <v>10190</v>
      </c>
      <c r="AP448">
        <v>4.0602221058391001E-2</v>
      </c>
      <c r="AQ448">
        <f>(Table2[[#This Row],[Sharpe Ratio]]-AVERAGE(Table2[Sharpe Ratio]))/_xlfn.STDEV.P(Table2[Sharpe Ratio])</f>
        <v>-0.14101086705150062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-2.1247903066991234</v>
      </c>
      <c r="AS448">
        <f>_xlfn.RANK.AVG(Table2[[#This Row],[1Y Return vs Nifty Z-Score]],Table2[1Y Return vs Nifty Z-Score])</f>
        <v>526</v>
      </c>
      <c r="AT448">
        <f>_xlfn.RANK.AVG(Table2[[#This Row],[6M Return vs Nifty Z-Score]],Table2[6M Return vs Nifty Z-Score])</f>
        <v>403</v>
      </c>
      <c r="AU448">
        <f>_xlfn.RANK.AVG(Table2[[#This Row],[Sharpe Ratio Z-Score]],Table2[Sharpe Ratio Z-Score])</f>
        <v>378</v>
      </c>
      <c r="AV448">
        <f>(Table2[[#This Row],[Rank 1Y]]+Table2[[#This Row],[Rank 6M]]+Table2[[#This Row],[Rank Sharpe]])/3</f>
        <v>435.66666666666669</v>
      </c>
    </row>
    <row r="449" spans="1:48" x14ac:dyDescent="0.3">
      <c r="A449" t="s">
        <v>16</v>
      </c>
      <c r="B449" t="s">
        <v>17</v>
      </c>
      <c r="C449" t="s">
        <v>10143</v>
      </c>
      <c r="D449" t="s">
        <v>18</v>
      </c>
      <c r="E449">
        <v>2147028.8228166602</v>
      </c>
      <c r="F449">
        <v>3173.35</v>
      </c>
      <c r="G449">
        <v>-1.6473902189987399</v>
      </c>
      <c r="H449">
        <f>(Table2[[#This Row],[1Y Return vs Nifty]]-AVERAGE(Table2[1Y Return vs Nifty]))/_xlfn.STDEV.P(Table2[1Y Return vs Nifty])</f>
        <v>-0.56567455457867921</v>
      </c>
      <c r="I449">
        <v>0.97416656829693005</v>
      </c>
      <c r="J449">
        <f>(Table2[[#This Row],[1M Return vs Nifty]]-AVERAGE(Table2[1M Return vs Nifty]))/_xlfn.STDEV.P(Table2[1M Return vs Nifty])</f>
        <v>0.12816806735392522</v>
      </c>
      <c r="K449">
        <v>0.43356901143118698</v>
      </c>
      <c r="L449">
        <f>(Table2[[#This Row],[6M Return vs Nifty]]-AVERAGE(Table2[6M Return vs Nifty]))/_xlfn.STDEV.P(Table2[6M Return vs Nifty])</f>
        <v>-0.20695434102682544</v>
      </c>
      <c r="M449">
        <v>-2.5822790460284701</v>
      </c>
      <c r="N449">
        <f>(Table2[[#This Row],[1W Return vs Nifty]]-AVERAGE(Table2[1W Return vs Nifty]))/_xlfn.STDEV.P(Table2[1W Return vs Nifty])</f>
        <v>-0.29641015064432108</v>
      </c>
      <c r="O449">
        <v>3108.05</v>
      </c>
      <c r="P449">
        <v>3018.1476296253099</v>
      </c>
      <c r="Q449">
        <v>2792.5609938549001</v>
      </c>
      <c r="R449">
        <v>60.779991969599401</v>
      </c>
      <c r="S449" s="2">
        <f>(Table2[[#This Row],[Close Price]]-Table2[[#This Row],[20D EMA]])/Table2[[#This Row],[20D EMA]]</f>
        <v>2.1009958012258401E-2</v>
      </c>
      <c r="T449" s="2">
        <f>(Table2[[#This Row],[Close Price]]-Table2[[#This Row],[50D EMA]])/Table2[[#This Row],[50D EMA]]</f>
        <v>5.142305460848437E-2</v>
      </c>
      <c r="U449" s="2">
        <f>(Table2[[#This Row],[Close Price]]-Table2[[#This Row],[200D EMA]])/Table2[[#This Row],[200D EMA]]</f>
        <v>0.13635834883572304</v>
      </c>
      <c r="V449">
        <v>0.75172450342470698</v>
      </c>
      <c r="W449">
        <v>3136.15</v>
      </c>
      <c r="X449">
        <v>3179.95</v>
      </c>
      <c r="Y449">
        <v>3115.65</v>
      </c>
      <c r="Z449">
        <v>3211.7</v>
      </c>
      <c r="AA449">
        <v>3085.55</v>
      </c>
      <c r="AB449">
        <v>3217.6</v>
      </c>
      <c r="AC449" s="2">
        <f>(Table2[[#This Row],[Close Price]]/Table2[[#This Row],[Day Low]])-1</f>
        <v>1.1861677534556581E-2</v>
      </c>
      <c r="AD449" s="2">
        <f>(Table2[[#This Row],[Day High]]/Table2[[#This Row],[Close Price]])-1</f>
        <v>2.0798210093433411E-3</v>
      </c>
      <c r="AE449" s="2">
        <f>(Table2[[#This Row],[Close Price]]/Table2[[#This Row],[Current Week Low]])-1</f>
        <v>1.8519410074944176E-2</v>
      </c>
      <c r="AF449" s="2">
        <f>(Table2[[#This Row],[Current Week High]]/Table2[[#This Row],[Close Price]])-1</f>
        <v>1.2085020561866777E-2</v>
      </c>
      <c r="AG449" s="2">
        <f>(Table2[[#This Row],[Close Price]]/Table2[[#This Row],[Current Month Low]])-1</f>
        <v>2.8455218680624172E-2</v>
      </c>
      <c r="AH449" s="2">
        <f>(Table2[[#This Row],[Current Month High]]/Table2[[#This Row],[Close Price]])-1</f>
        <v>1.3944254494461683E-2</v>
      </c>
      <c r="AI449">
        <v>1.3944254494461601</v>
      </c>
      <c r="AJ449">
        <v>42.924379588343797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0.01</v>
      </c>
      <c r="AM449" t="s">
        <v>10189</v>
      </c>
      <c r="AN449">
        <v>1.7</v>
      </c>
      <c r="AO449" t="s">
        <v>10189</v>
      </c>
      <c r="AP449">
        <v>3.6088364584737999E-2</v>
      </c>
      <c r="AQ449">
        <f>(Table2[[#This Row],[Sharpe Ratio]]-AVERAGE(Table2[Sharpe Ratio]))/_xlfn.STDEV.P(Table2[Sharpe Ratio])</f>
        <v>-0.19272549742077894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-1.1335964763166793</v>
      </c>
      <c r="AS449">
        <f>_xlfn.RANK.AVG(Table2[[#This Row],[1Y Return vs Nifty Z-Score]],Table2[1Y Return vs Nifty Z-Score])</f>
        <v>517</v>
      </c>
      <c r="AT449">
        <f>_xlfn.RANK.AVG(Table2[[#This Row],[6M Return vs Nifty Z-Score]],Table2[6M Return vs Nifty Z-Score])</f>
        <v>395</v>
      </c>
      <c r="AU449">
        <f>_xlfn.RANK.AVG(Table2[[#This Row],[Sharpe Ratio Z-Score]],Table2[Sharpe Ratio Z-Score])</f>
        <v>396</v>
      </c>
      <c r="AV449">
        <f>(Table2[[#This Row],[Rank 1Y]]+Table2[[#This Row],[Rank 6M]]+Table2[[#This Row],[Rank Sharpe]])/3</f>
        <v>436</v>
      </c>
    </row>
    <row r="450" spans="1:48" x14ac:dyDescent="0.3">
      <c r="A450" t="s">
        <v>304</v>
      </c>
      <c r="B450" t="s">
        <v>305</v>
      </c>
      <c r="C450" t="s">
        <v>10147</v>
      </c>
      <c r="D450" t="s">
        <v>182</v>
      </c>
      <c r="E450">
        <v>88663.054895555004</v>
      </c>
      <c r="F450">
        <v>684.85</v>
      </c>
      <c r="G450">
        <v>3.5165003521948699</v>
      </c>
      <c r="H450">
        <f>(Table2[[#This Row],[1Y Return vs Nifty]]-AVERAGE(Table2[1Y Return vs Nifty]))/_xlfn.STDEV.P(Table2[1Y Return vs Nifty])</f>
        <v>-0.49950333290965382</v>
      </c>
      <c r="I450">
        <v>2.1270854896565399</v>
      </c>
      <c r="J450">
        <f>(Table2[[#This Row],[1M Return vs Nifty]]-AVERAGE(Table2[1M Return vs Nifty]))/_xlfn.STDEV.P(Table2[1M Return vs Nifty])</f>
        <v>0.23630776065362272</v>
      </c>
      <c r="K450">
        <v>15.0162883261419</v>
      </c>
      <c r="L450">
        <f>(Table2[[#This Row],[6M Return vs Nifty]]-AVERAGE(Table2[6M Return vs Nifty]))/_xlfn.STDEV.P(Table2[6M Return vs Nifty])</f>
        <v>0.26554868085567779</v>
      </c>
      <c r="M450">
        <v>0.76992560492554896</v>
      </c>
      <c r="N450">
        <f>(Table2[[#This Row],[1W Return vs Nifty]]-AVERAGE(Table2[1W Return vs Nifty]))/_xlfn.STDEV.P(Table2[1W Return vs Nifty])</f>
        <v>0.57132679186645297</v>
      </c>
      <c r="O450">
        <v>637.17999999999995</v>
      </c>
      <c r="P450">
        <v>611.96485320330601</v>
      </c>
      <c r="Q450">
        <v>562.52871701404399</v>
      </c>
      <c r="R450">
        <v>84.8623198978418</v>
      </c>
      <c r="S450" s="2">
        <f>(Table2[[#This Row],[Close Price]]-Table2[[#This Row],[20D EMA]])/Table2[[#This Row],[20D EMA]]</f>
        <v>7.4814024294547976E-2</v>
      </c>
      <c r="T450" s="2">
        <f>(Table2[[#This Row],[Close Price]]-Table2[[#This Row],[50D EMA]])/Table2[[#This Row],[50D EMA]]</f>
        <v>0.11910021697353954</v>
      </c>
      <c r="U450" s="2">
        <f>(Table2[[#This Row],[Close Price]]-Table2[[#This Row],[200D EMA]])/Table2[[#This Row],[200D EMA]]</f>
        <v>0.21744895733545666</v>
      </c>
      <c r="V450">
        <v>1.15297535069757</v>
      </c>
      <c r="W450">
        <v>676.25</v>
      </c>
      <c r="X450">
        <v>686.2</v>
      </c>
      <c r="Y450">
        <v>646.70000000000005</v>
      </c>
      <c r="Z450">
        <v>686.25</v>
      </c>
      <c r="AA450">
        <v>601</v>
      </c>
      <c r="AB450">
        <v>686.25</v>
      </c>
      <c r="AC450" s="2">
        <f>(Table2[[#This Row],[Close Price]]/Table2[[#This Row],[Day Low]])-1</f>
        <v>1.2717190388169985E-2</v>
      </c>
      <c r="AD450" s="2">
        <f>(Table2[[#This Row],[Day High]]/Table2[[#This Row],[Close Price]])-1</f>
        <v>1.9712345769147266E-3</v>
      </c>
      <c r="AE450" s="2">
        <f>(Table2[[#This Row],[Close Price]]/Table2[[#This Row],[Current Week Low]])-1</f>
        <v>5.8991804546157267E-2</v>
      </c>
      <c r="AF450" s="2">
        <f>(Table2[[#This Row],[Current Week High]]/Table2[[#This Row],[Close Price]])-1</f>
        <v>2.0442432649485642E-3</v>
      </c>
      <c r="AG450" s="2">
        <f>(Table2[[#This Row],[Close Price]]/Table2[[#This Row],[Current Month Low]])-1</f>
        <v>0.13951747088186361</v>
      </c>
      <c r="AH450" s="2">
        <f>(Table2[[#This Row],[Current Month High]]/Table2[[#This Row],[Close Price]])-1</f>
        <v>2.0442432649485642E-3</v>
      </c>
      <c r="AI450">
        <v>0.20442432649485601</v>
      </c>
      <c r="AJ450">
        <v>40.828706559736702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0.18</v>
      </c>
      <c r="AM450" t="s">
        <v>10189</v>
      </c>
      <c r="AN450">
        <v>10.37</v>
      </c>
      <c r="AO450" t="s">
        <v>10189</v>
      </c>
      <c r="AP450">
        <v>-2.5269488448274001E-2</v>
      </c>
      <c r="AQ450">
        <f>(Table2[[#This Row],[Sharpe Ratio]]-AVERAGE(Table2[Sharpe Ratio]))/_xlfn.STDEV.P(Table2[Sharpe Ratio])</f>
        <v>-0.89569394765304167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-0.32201404718694204</v>
      </c>
      <c r="AS450">
        <f>_xlfn.RANK.AVG(Table2[[#This Row],[1Y Return vs Nifty Z-Score]],Table2[1Y Return vs Nifty Z-Score])</f>
        <v>474</v>
      </c>
      <c r="AT450">
        <f>_xlfn.RANK.AVG(Table2[[#This Row],[6M Return vs Nifty Z-Score]],Table2[6M Return vs Nifty Z-Score])</f>
        <v>248</v>
      </c>
      <c r="AU450">
        <f>_xlfn.RANK.AVG(Table2[[#This Row],[Sharpe Ratio Z-Score]],Table2[Sharpe Ratio Z-Score])</f>
        <v>591</v>
      </c>
      <c r="AV450">
        <f>(Table2[[#This Row],[Rank 1Y]]+Table2[[#This Row],[Rank 6M]]+Table2[[#This Row],[Rank Sharpe]])/3</f>
        <v>437.66666666666669</v>
      </c>
    </row>
    <row r="451" spans="1:48" x14ac:dyDescent="0.3">
      <c r="A451" t="s">
        <v>994</v>
      </c>
      <c r="B451" t="s">
        <v>995</v>
      </c>
      <c r="C451" t="s">
        <v>10147</v>
      </c>
      <c r="D451" t="s">
        <v>122</v>
      </c>
      <c r="E451">
        <v>13607.7339944</v>
      </c>
      <c r="F451">
        <v>2138.5</v>
      </c>
      <c r="G451">
        <v>18.986634705228902</v>
      </c>
      <c r="H451">
        <f>(Table2[[#This Row],[1Y Return vs Nifty]]-AVERAGE(Table2[1Y Return vs Nifty]))/_xlfn.STDEV.P(Table2[1Y Return vs Nifty])</f>
        <v>-0.30126565234478436</v>
      </c>
      <c r="I451">
        <v>9.60678476178078</v>
      </c>
      <c r="J451">
        <f>(Table2[[#This Row],[1M Return vs Nifty]]-AVERAGE(Table2[1M Return vs Nifty]))/_xlfn.STDEV.P(Table2[1M Return vs Nifty])</f>
        <v>0.93787694325288595</v>
      </c>
      <c r="K451">
        <v>16.666777688647301</v>
      </c>
      <c r="L451">
        <f>(Table2[[#This Row],[6M Return vs Nifty]]-AVERAGE(Table2[6M Return vs Nifty]))/_xlfn.STDEV.P(Table2[6M Return vs Nifty])</f>
        <v>0.31902712987046622</v>
      </c>
      <c r="M451">
        <v>-2.4432103921784201</v>
      </c>
      <c r="N451">
        <f>(Table2[[#This Row],[1W Return vs Nifty]]-AVERAGE(Table2[1W Return vs Nifty]))/_xlfn.STDEV.P(Table2[1W Return vs Nifty])</f>
        <v>-0.26041145096571161</v>
      </c>
      <c r="O451">
        <v>2033.9</v>
      </c>
      <c r="P451">
        <v>1895.21812775118</v>
      </c>
      <c r="Q451">
        <v>1694.7527780702701</v>
      </c>
      <c r="R451">
        <v>67.749080210414505</v>
      </c>
      <c r="S451" s="2">
        <f>(Table2[[#This Row],[Close Price]]-Table2[[#This Row],[20D EMA]])/Table2[[#This Row],[20D EMA]]</f>
        <v>5.1428290476424554E-2</v>
      </c>
      <c r="T451" s="2">
        <f>(Table2[[#This Row],[Close Price]]-Table2[[#This Row],[50D EMA]])/Table2[[#This Row],[50D EMA]]</f>
        <v>0.12836615938108001</v>
      </c>
      <c r="U451" s="2">
        <f>(Table2[[#This Row],[Close Price]]-Table2[[#This Row],[200D EMA]])/Table2[[#This Row],[200D EMA]]</f>
        <v>0.26183596077948468</v>
      </c>
      <c r="V451">
        <v>1.67986859359189</v>
      </c>
      <c r="W451">
        <v>2103.0500000000002</v>
      </c>
      <c r="X451">
        <v>2152.65</v>
      </c>
      <c r="Y451">
        <v>2100</v>
      </c>
      <c r="Z451">
        <v>2213.1</v>
      </c>
      <c r="AA451">
        <v>1791</v>
      </c>
      <c r="AB451">
        <v>2217.5500000000002</v>
      </c>
      <c r="AC451" s="2">
        <f>(Table2[[#This Row],[Close Price]]/Table2[[#This Row],[Day Low]])-1</f>
        <v>1.6856470364470466E-2</v>
      </c>
      <c r="AD451" s="2">
        <f>(Table2[[#This Row],[Day High]]/Table2[[#This Row],[Close Price]])-1</f>
        <v>6.6167874678513261E-3</v>
      </c>
      <c r="AE451" s="2">
        <f>(Table2[[#This Row],[Close Price]]/Table2[[#This Row],[Current Week Low]])-1</f>
        <v>1.8333333333333313E-2</v>
      </c>
      <c r="AF451" s="2">
        <f>(Table2[[#This Row],[Current Week High]]/Table2[[#This Row],[Close Price]])-1</f>
        <v>3.4884264671498633E-2</v>
      </c>
      <c r="AG451" s="2">
        <f>(Table2[[#This Row],[Close Price]]/Table2[[#This Row],[Current Month Low]])-1</f>
        <v>0.19402568397543263</v>
      </c>
      <c r="AH451" s="2">
        <f>(Table2[[#This Row],[Current Month High]]/Table2[[#This Row],[Close Price]])-1</f>
        <v>3.6965162497077486E-2</v>
      </c>
      <c r="AI451">
        <v>3.6965162497077402</v>
      </c>
      <c r="AJ451">
        <v>50.064910003157699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0.15</v>
      </c>
      <c r="AM451" t="s">
        <v>10189</v>
      </c>
      <c r="AN451">
        <v>14.6</v>
      </c>
      <c r="AO451" t="s">
        <v>10189</v>
      </c>
      <c r="AP451">
        <v>-7.6311369504372006E-2</v>
      </c>
      <c r="AQ451">
        <f>(Table2[[#This Row],[Sharpe Ratio]]-AVERAGE(Table2[Sharpe Ratio]))/_xlfn.STDEV.P(Table2[Sharpe Ratio])</f>
        <v>-1.4804737313205043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-0.78524676150764805</v>
      </c>
      <c r="AS451">
        <f>_xlfn.RANK.AVG(Table2[[#This Row],[1Y Return vs Nifty Z-Score]],Table2[1Y Return vs Nifty Z-Score])</f>
        <v>394</v>
      </c>
      <c r="AT451">
        <f>_xlfn.RANK.AVG(Table2[[#This Row],[6M Return vs Nifty Z-Score]],Table2[6M Return vs Nifty Z-Score])</f>
        <v>236</v>
      </c>
      <c r="AU451">
        <f>_xlfn.RANK.AVG(Table2[[#This Row],[Sharpe Ratio Z-Score]],Table2[Sharpe Ratio Z-Score])</f>
        <v>684</v>
      </c>
      <c r="AV451">
        <f>(Table2[[#This Row],[Rank 1Y]]+Table2[[#This Row],[Rank 6M]]+Table2[[#This Row],[Rank Sharpe]])/3</f>
        <v>438</v>
      </c>
    </row>
    <row r="452" spans="1:48" x14ac:dyDescent="0.3">
      <c r="A452" t="s">
        <v>820</v>
      </c>
      <c r="B452" t="s">
        <v>821</v>
      </c>
      <c r="C452" t="s">
        <v>10144</v>
      </c>
      <c r="D452" t="s">
        <v>21</v>
      </c>
      <c r="E452">
        <v>19271.856171060001</v>
      </c>
      <c r="F452">
        <v>694.35</v>
      </c>
      <c r="G452">
        <v>7.1842134479972</v>
      </c>
      <c r="H452">
        <f>(Table2[[#This Row],[1Y Return vs Nifty]]-AVERAGE(Table2[1Y Return vs Nifty]))/_xlfn.STDEV.P(Table2[1Y Return vs Nifty])</f>
        <v>-0.45250445620328217</v>
      </c>
      <c r="I452">
        <v>13.781083743956</v>
      </c>
      <c r="J452">
        <f>(Table2[[#This Row],[1M Return vs Nifty]]-AVERAGE(Table2[1M Return vs Nifty]))/_xlfn.STDEV.P(Table2[1M Return vs Nifty])</f>
        <v>1.3294113376588113</v>
      </c>
      <c r="K452">
        <v>-24.891716841795098</v>
      </c>
      <c r="L452">
        <f>(Table2[[#This Row],[6M Return vs Nifty]]-AVERAGE(Table2[6M Return vs Nifty]))/_xlfn.STDEV.P(Table2[6M Return vs Nifty])</f>
        <v>-1.027533400216172</v>
      </c>
      <c r="M452">
        <v>7.8365912025234401</v>
      </c>
      <c r="N452">
        <f>(Table2[[#This Row],[1W Return vs Nifty]]-AVERAGE(Table2[1W Return vs Nifty]))/_xlfn.STDEV.P(Table2[1W Return vs Nifty])</f>
        <v>2.4005727472589826</v>
      </c>
      <c r="O452">
        <v>634.45000000000005</v>
      </c>
      <c r="P452">
        <v>618.12705143185894</v>
      </c>
      <c r="Q452">
        <v>629.37293356545297</v>
      </c>
      <c r="R452">
        <v>68.964351296805702</v>
      </c>
      <c r="S452" s="2">
        <f>(Table2[[#This Row],[Close Price]]-Table2[[#This Row],[20D EMA]])/Table2[[#This Row],[20D EMA]]</f>
        <v>9.4412483253211402E-2</v>
      </c>
      <c r="T452" s="2">
        <f>(Table2[[#This Row],[Close Price]]-Table2[[#This Row],[50D EMA]])/Table2[[#This Row],[50D EMA]]</f>
        <v>0.12331275324639912</v>
      </c>
      <c r="U452" s="2">
        <f>(Table2[[#This Row],[Close Price]]-Table2[[#This Row],[200D EMA]])/Table2[[#This Row],[200D EMA]]</f>
        <v>0.10324096091397872</v>
      </c>
      <c r="V452">
        <v>1.6071173805911501</v>
      </c>
      <c r="W452">
        <v>684.95</v>
      </c>
      <c r="X452">
        <v>713.8</v>
      </c>
      <c r="Y452">
        <v>665.25</v>
      </c>
      <c r="Z452">
        <v>744.7</v>
      </c>
      <c r="AA452">
        <v>592.35</v>
      </c>
      <c r="AB452">
        <v>744.7</v>
      </c>
      <c r="AC452" s="2">
        <f>(Table2[[#This Row],[Close Price]]/Table2[[#This Row],[Day Low]])-1</f>
        <v>1.372362946200445E-2</v>
      </c>
      <c r="AD452" s="2">
        <f>(Table2[[#This Row],[Day High]]/Table2[[#This Row],[Close Price]])-1</f>
        <v>2.8011809606106386E-2</v>
      </c>
      <c r="AE452" s="2">
        <f>(Table2[[#This Row],[Close Price]]/Table2[[#This Row],[Current Week Low]])-1</f>
        <v>4.3742953776775728E-2</v>
      </c>
      <c r="AF452" s="2">
        <f>(Table2[[#This Row],[Current Week High]]/Table2[[#This Row],[Close Price]])-1</f>
        <v>7.2513861885216357E-2</v>
      </c>
      <c r="AG452" s="2">
        <f>(Table2[[#This Row],[Close Price]]/Table2[[#This Row],[Current Month Low]])-1</f>
        <v>0.17219549252975441</v>
      </c>
      <c r="AH452" s="2">
        <f>(Table2[[#This Row],[Current Month High]]/Table2[[#This Row],[Close Price]])-1</f>
        <v>7.2513861885216357E-2</v>
      </c>
      <c r="AI452">
        <v>25.297040397494001</v>
      </c>
      <c r="AJ452">
        <v>47.859880749574103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-0.16</v>
      </c>
      <c r="AM452" t="s">
        <v>10190</v>
      </c>
      <c r="AN452">
        <v>11.72</v>
      </c>
      <c r="AO452" t="s">
        <v>10189</v>
      </c>
      <c r="AP452">
        <v>8.8846500761819006E-2</v>
      </c>
      <c r="AQ452">
        <f>(Table2[[#This Row],[Sharpe Ratio]]-AVERAGE(Table2[Sharpe Ratio]))/_xlfn.STDEV.P(Table2[Sharpe Ratio])</f>
        <v>0.41171718419638015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448</v>
      </c>
      <c r="AT452">
        <f>_xlfn.RANK.AVG(Table2[[#This Row],[6M Return vs Nifty Z-Score]],Table2[6M Return vs Nifty Z-Score])</f>
        <v>639</v>
      </c>
      <c r="AU452">
        <f>_xlfn.RANK.AVG(Table2[[#This Row],[Sharpe Ratio Z-Score]],Table2[Sharpe Ratio Z-Score])</f>
        <v>231</v>
      </c>
      <c r="AV452">
        <f>(Table2[[#This Row],[Rank 1Y]]+Table2[[#This Row],[Rank 6M]]+Table2[[#This Row],[Rank Sharpe]])/3</f>
        <v>439.33333333333331</v>
      </c>
    </row>
    <row r="453" spans="1:48" x14ac:dyDescent="0.3">
      <c r="A453" t="s">
        <v>1449</v>
      </c>
      <c r="B453" t="s">
        <v>1450</v>
      </c>
      <c r="C453" t="s">
        <v>627</v>
      </c>
      <c r="D453" t="s">
        <v>627</v>
      </c>
      <c r="E453">
        <v>6858.5713425900003</v>
      </c>
      <c r="F453">
        <v>520.29999999999995</v>
      </c>
      <c r="G453">
        <v>25.407958328030901</v>
      </c>
      <c r="H453">
        <f>(Table2[[#This Row],[1Y Return vs Nifty]]-AVERAGE(Table2[1Y Return vs Nifty]))/_xlfn.STDEV.P(Table2[1Y Return vs Nifty])</f>
        <v>-0.21898140890568199</v>
      </c>
      <c r="I453">
        <v>-5.9235218316620397</v>
      </c>
      <c r="J453">
        <f>(Table2[[#This Row],[1M Return vs Nifty]]-AVERAGE(Table2[1M Return vs Nifty]))/_xlfn.STDEV.P(Table2[1M Return vs Nifty])</f>
        <v>-0.51881056594737007</v>
      </c>
      <c r="K453">
        <v>-27.182011945676901</v>
      </c>
      <c r="L453">
        <f>(Table2[[#This Row],[6M Return vs Nifty]]-AVERAGE(Table2[6M Return vs Nifty]))/_xlfn.STDEV.P(Table2[6M Return vs Nifty])</f>
        <v>-1.10174256067743</v>
      </c>
      <c r="M453">
        <v>-2.51842321281099</v>
      </c>
      <c r="N453">
        <f>(Table2[[#This Row],[1W Return vs Nifty]]-AVERAGE(Table2[1W Return vs Nifty]))/_xlfn.STDEV.P(Table2[1W Return vs Nifty])</f>
        <v>-0.27988071069445264</v>
      </c>
      <c r="O453">
        <v>522.4</v>
      </c>
      <c r="P453">
        <v>503.63362224311999</v>
      </c>
      <c r="Q453">
        <v>487.21045022365303</v>
      </c>
      <c r="R453">
        <v>43.651623259909101</v>
      </c>
      <c r="S453" s="2">
        <f>(Table2[[#This Row],[Close Price]]-Table2[[#This Row],[20D EMA]])/Table2[[#This Row],[20D EMA]]</f>
        <v>-4.0199081163859547E-3</v>
      </c>
      <c r="T453" s="2">
        <f>(Table2[[#This Row],[Close Price]]-Table2[[#This Row],[50D EMA]])/Table2[[#This Row],[50D EMA]]</f>
        <v>3.3092265926667176E-2</v>
      </c>
      <c r="U453" s="2">
        <f>(Table2[[#This Row],[Close Price]]-Table2[[#This Row],[200D EMA]])/Table2[[#This Row],[200D EMA]]</f>
        <v>6.7916338332146275E-2</v>
      </c>
      <c r="V453">
        <v>0.84454100211176997</v>
      </c>
      <c r="W453">
        <v>507.3</v>
      </c>
      <c r="X453">
        <v>528.20000000000005</v>
      </c>
      <c r="Y453">
        <v>500.1</v>
      </c>
      <c r="Z453">
        <v>539.70000000000005</v>
      </c>
      <c r="AA453">
        <v>500.1</v>
      </c>
      <c r="AB453">
        <v>569.85</v>
      </c>
      <c r="AC453" s="2">
        <f>(Table2[[#This Row],[Close Price]]/Table2[[#This Row],[Day Low]])-1</f>
        <v>2.5625862408831024E-2</v>
      </c>
      <c r="AD453" s="2">
        <f>(Table2[[#This Row],[Day High]]/Table2[[#This Row],[Close Price]])-1</f>
        <v>1.5183547953104171E-2</v>
      </c>
      <c r="AE453" s="2">
        <f>(Table2[[#This Row],[Close Price]]/Table2[[#This Row],[Current Week Low]])-1</f>
        <v>4.0391921615676729E-2</v>
      </c>
      <c r="AF453" s="2">
        <f>(Table2[[#This Row],[Current Week High]]/Table2[[#This Row],[Close Price]])-1</f>
        <v>3.728618104939474E-2</v>
      </c>
      <c r="AG453" s="2">
        <f>(Table2[[#This Row],[Close Price]]/Table2[[#This Row],[Current Month Low]])-1</f>
        <v>4.0391921615676729E-2</v>
      </c>
      <c r="AH453" s="2">
        <f>(Table2[[#This Row],[Current Month High]]/Table2[[#This Row],[Close Price]])-1</f>
        <v>9.5233519123582688E-2</v>
      </c>
      <c r="AI453">
        <v>28.003075148952501</v>
      </c>
      <c r="AJ453">
        <v>64.677955372685503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-0.01</v>
      </c>
      <c r="AM453" t="s">
        <v>10190</v>
      </c>
      <c r="AN453">
        <v>-6.05</v>
      </c>
      <c r="AO453" t="s">
        <v>10190</v>
      </c>
      <c r="AP453">
        <v>6.4453906864464006E-2</v>
      </c>
      <c r="AQ453">
        <f>(Table2[[#This Row],[Sharpe Ratio]]-AVERAGE(Table2[Sharpe Ratio]))/_xlfn.STDEV.P(Table2[Sharpe Ratio])</f>
        <v>0.13225460391439123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-1.9871606423105437</v>
      </c>
      <c r="AS453">
        <f>_xlfn.RANK.AVG(Table2[[#This Row],[1Y Return vs Nifty Z-Score]],Table2[1Y Return vs Nifty Z-Score])</f>
        <v>360</v>
      </c>
      <c r="AT453">
        <f>_xlfn.RANK.AVG(Table2[[#This Row],[6M Return vs Nifty Z-Score]],Table2[6M Return vs Nifty Z-Score])</f>
        <v>659</v>
      </c>
      <c r="AU453">
        <f>_xlfn.RANK.AVG(Table2[[#This Row],[Sharpe Ratio Z-Score]],Table2[Sharpe Ratio Z-Score])</f>
        <v>299</v>
      </c>
      <c r="AV453">
        <f>(Table2[[#This Row],[Rank 1Y]]+Table2[[#This Row],[Rank 6M]]+Table2[[#This Row],[Rank Sharpe]])/3</f>
        <v>439.33333333333331</v>
      </c>
    </row>
    <row r="454" spans="1:48" x14ac:dyDescent="0.3">
      <c r="A454" t="s">
        <v>1579</v>
      </c>
      <c r="B454" t="s">
        <v>1580</v>
      </c>
      <c r="C454" t="s">
        <v>627</v>
      </c>
      <c r="D454" t="s">
        <v>476</v>
      </c>
      <c r="E454">
        <v>5721.1373102500002</v>
      </c>
      <c r="F454">
        <v>1902.5</v>
      </c>
      <c r="G454">
        <v>2.7258660807869002</v>
      </c>
      <c r="H454">
        <f>(Table2[[#This Row],[1Y Return vs Nifty]]-AVERAGE(Table2[1Y Return vs Nifty]))/_xlfn.STDEV.P(Table2[1Y Return vs Nifty])</f>
        <v>-0.50963469315270638</v>
      </c>
      <c r="I454">
        <v>29.168673486172001</v>
      </c>
      <c r="J454">
        <f>(Table2[[#This Row],[1M Return vs Nifty]]-AVERAGE(Table2[1M Return vs Nifty]))/_xlfn.STDEV.P(Table2[1M Return vs Nifty])</f>
        <v>2.772712513931018</v>
      </c>
      <c r="K454">
        <v>32.544891073032701</v>
      </c>
      <c r="L454">
        <f>(Table2[[#This Row],[6M Return vs Nifty]]-AVERAGE(Table2[6M Return vs Nifty]))/_xlfn.STDEV.P(Table2[6M Return vs Nifty])</f>
        <v>0.83350295526380125</v>
      </c>
      <c r="M454">
        <v>9.3510727635715103</v>
      </c>
      <c r="N454">
        <f>(Table2[[#This Row],[1W Return vs Nifty]]-AVERAGE(Table2[1W Return vs Nifty]))/_xlfn.STDEV.P(Table2[1W Return vs Nifty])</f>
        <v>2.7926047787457207</v>
      </c>
      <c r="O454">
        <v>1676.26</v>
      </c>
      <c r="P454">
        <v>1541.99031970225</v>
      </c>
      <c r="Q454">
        <v>1413.5659530999401</v>
      </c>
      <c r="R454">
        <v>75.907111089656595</v>
      </c>
      <c r="S454" s="2">
        <f>(Table2[[#This Row],[Close Price]]-Table2[[#This Row],[20D EMA]])/Table2[[#This Row],[20D EMA]]</f>
        <v>0.13496712920430007</v>
      </c>
      <c r="T454" s="2">
        <f>(Table2[[#This Row],[Close Price]]-Table2[[#This Row],[50D EMA]])/Table2[[#This Row],[50D EMA]]</f>
        <v>0.23379503469734006</v>
      </c>
      <c r="U454" s="2">
        <f>(Table2[[#This Row],[Close Price]]-Table2[[#This Row],[200D EMA]])/Table2[[#This Row],[200D EMA]]</f>
        <v>0.34588697175949307</v>
      </c>
      <c r="V454">
        <v>2.4667519790601</v>
      </c>
      <c r="W454">
        <v>1831.1</v>
      </c>
      <c r="X454">
        <v>1886.8</v>
      </c>
      <c r="Y454">
        <v>1855.6</v>
      </c>
      <c r="Z454">
        <v>2024.8</v>
      </c>
      <c r="AA454">
        <v>1405.05</v>
      </c>
      <c r="AB454">
        <v>2024.8</v>
      </c>
      <c r="AC454" s="2">
        <f>(Table2[[#This Row],[Close Price]]/Table2[[#This Row],[Day Low]])-1</f>
        <v>3.8992955054339085E-2</v>
      </c>
      <c r="AD454" s="2">
        <f>(Table2[[#This Row],[Day High]]/Table2[[#This Row],[Close Price]])-1</f>
        <v>-8.2522996057818876E-3</v>
      </c>
      <c r="AE454" s="2">
        <f>(Table2[[#This Row],[Close Price]]/Table2[[#This Row],[Current Week Low]])-1</f>
        <v>2.5274843716318163E-2</v>
      </c>
      <c r="AF454" s="2">
        <f>(Table2[[#This Row],[Current Week High]]/Table2[[#This Row],[Close Price]])-1</f>
        <v>6.4283837056504645E-2</v>
      </c>
      <c r="AG454" s="2">
        <f>(Table2[[#This Row],[Close Price]]/Table2[[#This Row],[Current Month Low]])-1</f>
        <v>0.3540443400590727</v>
      </c>
      <c r="AH454" s="2">
        <f>(Table2[[#This Row],[Current Month High]]/Table2[[#This Row],[Close Price]])-1</f>
        <v>6.4283837056504645E-2</v>
      </c>
      <c r="AI454">
        <v>6.42838370565046</v>
      </c>
      <c r="AJ454">
        <v>77.513412642873803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0.21</v>
      </c>
      <c r="AM454" t="s">
        <v>10189</v>
      </c>
      <c r="AN454">
        <v>32.020000000000003</v>
      </c>
      <c r="AO454" t="s">
        <v>10189</v>
      </c>
      <c r="AP454">
        <v>-0.12164701452172</v>
      </c>
      <c r="AQ454">
        <f>(Table2[[#This Row],[Sharpe Ratio]]-AVERAGE(Table2[Sharpe Ratio]))/_xlfn.STDEV.P(Table2[Sharpe Ratio])</f>
        <v>-1.9998779565788187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3.8893075982090148</v>
      </c>
      <c r="AS454">
        <f>_xlfn.RANK.AVG(Table2[[#This Row],[1Y Return vs Nifty Z-Score]],Table2[1Y Return vs Nifty Z-Score])</f>
        <v>483</v>
      </c>
      <c r="AT454">
        <f>_xlfn.RANK.AVG(Table2[[#This Row],[6M Return vs Nifty Z-Score]],Table2[6M Return vs Nifty Z-Score])</f>
        <v>115</v>
      </c>
      <c r="AU454">
        <f>_xlfn.RANK.AVG(Table2[[#This Row],[Sharpe Ratio Z-Score]],Table2[Sharpe Ratio Z-Score])</f>
        <v>721</v>
      </c>
      <c r="AV454">
        <f>(Table2[[#This Row],[Rank 1Y]]+Table2[[#This Row],[Rank 6M]]+Table2[[#This Row],[Rank Sharpe]])/3</f>
        <v>439.66666666666669</v>
      </c>
    </row>
    <row r="455" spans="1:48" x14ac:dyDescent="0.3">
      <c r="A455" t="s">
        <v>745</v>
      </c>
      <c r="B455" t="s">
        <v>746</v>
      </c>
      <c r="C455" t="s">
        <v>10150</v>
      </c>
      <c r="D455" t="s">
        <v>62</v>
      </c>
      <c r="E455">
        <v>21168.86563918</v>
      </c>
      <c r="F455">
        <v>1076.95</v>
      </c>
      <c r="G455">
        <v>38.779620245041798</v>
      </c>
      <c r="H455">
        <f>(Table2[[#This Row],[1Y Return vs Nifty]]-AVERAGE(Table2[1Y Return vs Nifty]))/_xlfn.STDEV.P(Table2[1Y Return vs Nifty])</f>
        <v>-4.7634012481425153E-2</v>
      </c>
      <c r="I455">
        <v>13.784290158328099</v>
      </c>
      <c r="J455">
        <f>(Table2[[#This Row],[1M Return vs Nifty]]-AVERAGE(Table2[1M Return vs Nifty]))/_xlfn.STDEV.P(Table2[1M Return vs Nifty])</f>
        <v>1.3297120879200541</v>
      </c>
      <c r="K455">
        <v>-1.03526813787408</v>
      </c>
      <c r="L455">
        <f>(Table2[[#This Row],[6M Return vs Nifty]]-AVERAGE(Table2[6M Return vs Nifty]))/_xlfn.STDEV.P(Table2[6M Return vs Nifty])</f>
        <v>-0.25454697287566713</v>
      </c>
      <c r="M455">
        <v>6.9117008815700798</v>
      </c>
      <c r="N455">
        <f>(Table2[[#This Row],[1W Return vs Nifty]]-AVERAGE(Table2[1W Return vs Nifty]))/_xlfn.STDEV.P(Table2[1W Return vs Nifty])</f>
        <v>2.1611597093248354</v>
      </c>
      <c r="O455">
        <v>974.21</v>
      </c>
      <c r="P455">
        <v>952.79587297060596</v>
      </c>
      <c r="Q455">
        <v>891.02590161657497</v>
      </c>
      <c r="R455">
        <v>78.060893724700193</v>
      </c>
      <c r="S455" s="2">
        <f>(Table2[[#This Row],[Close Price]]-Table2[[#This Row],[20D EMA]])/Table2[[#This Row],[20D EMA]]</f>
        <v>0.10545980846018826</v>
      </c>
      <c r="T455" s="2">
        <f>(Table2[[#This Row],[Close Price]]-Table2[[#This Row],[50D EMA]])/Table2[[#This Row],[50D EMA]]</f>
        <v>0.1303050638142555</v>
      </c>
      <c r="U455" s="2">
        <f>(Table2[[#This Row],[Close Price]]-Table2[[#This Row],[200D EMA]])/Table2[[#This Row],[200D EMA]]</f>
        <v>0.20866295586481354</v>
      </c>
      <c r="V455">
        <v>3.12761286409112</v>
      </c>
      <c r="W455">
        <v>1054.5999999999999</v>
      </c>
      <c r="X455">
        <v>1082.8499999999999</v>
      </c>
      <c r="Y455">
        <v>969.55</v>
      </c>
      <c r="Z455">
        <v>1119</v>
      </c>
      <c r="AA455">
        <v>880.45</v>
      </c>
      <c r="AB455">
        <v>1119</v>
      </c>
      <c r="AC455" s="2">
        <f>(Table2[[#This Row],[Close Price]]/Table2[[#This Row],[Day Low]])-1</f>
        <v>2.1192869334344833E-2</v>
      </c>
      <c r="AD455" s="2">
        <f>(Table2[[#This Row],[Day High]]/Table2[[#This Row],[Close Price]])-1</f>
        <v>5.4784344677096808E-3</v>
      </c>
      <c r="AE455" s="2">
        <f>(Table2[[#This Row],[Close Price]]/Table2[[#This Row],[Current Week Low]])-1</f>
        <v>0.11077303903872937</v>
      </c>
      <c r="AF455" s="2">
        <f>(Table2[[#This Row],[Current Week High]]/Table2[[#This Row],[Close Price]])-1</f>
        <v>3.9045452435117589E-2</v>
      </c>
      <c r="AG455" s="2">
        <f>(Table2[[#This Row],[Close Price]]/Table2[[#This Row],[Current Month Low]])-1</f>
        <v>0.22318132773013799</v>
      </c>
      <c r="AH455" s="2">
        <f>(Table2[[#This Row],[Current Month High]]/Table2[[#This Row],[Close Price]])-1</f>
        <v>3.9045452435117589E-2</v>
      </c>
      <c r="AI455">
        <v>3.90454524351175</v>
      </c>
      <c r="AJ455">
        <v>64.119170984455906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-0.01</v>
      </c>
      <c r="AM455" t="s">
        <v>10190</v>
      </c>
      <c r="AN455">
        <v>16.62</v>
      </c>
      <c r="AO455" t="s">
        <v>10189</v>
      </c>
      <c r="AP455">
        <v>-3.1361968696147997E-2</v>
      </c>
      <c r="AQ455">
        <f>(Table2[[#This Row],[Sharpe Ratio]]-AVERAGE(Table2[Sharpe Ratio]))/_xlfn.STDEV.P(Table2[Sharpe Ratio])</f>
        <v>-0.96549465263557099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2.2231961592522262</v>
      </c>
      <c r="AS455">
        <f>_xlfn.RANK.AVG(Table2[[#This Row],[1Y Return vs Nifty Z-Score]],Table2[1Y Return vs Nifty Z-Score])</f>
        <v>300</v>
      </c>
      <c r="AT455">
        <f>_xlfn.RANK.AVG(Table2[[#This Row],[6M Return vs Nifty Z-Score]],Table2[6M Return vs Nifty Z-Score])</f>
        <v>412</v>
      </c>
      <c r="AU455">
        <f>_xlfn.RANK.AVG(Table2[[#This Row],[Sharpe Ratio Z-Score]],Table2[Sharpe Ratio Z-Score])</f>
        <v>608</v>
      </c>
      <c r="AV455">
        <f>(Table2[[#This Row],[Rank 1Y]]+Table2[[#This Row],[Rank 6M]]+Table2[[#This Row],[Rank Sharpe]])/3</f>
        <v>440</v>
      </c>
    </row>
    <row r="456" spans="1:48" x14ac:dyDescent="0.3">
      <c r="A456" t="s">
        <v>810</v>
      </c>
      <c r="B456" t="s">
        <v>811</v>
      </c>
      <c r="C456" t="s">
        <v>10144</v>
      </c>
      <c r="D456" t="s">
        <v>812</v>
      </c>
      <c r="E456">
        <v>19552.160643399999</v>
      </c>
      <c r="F456">
        <v>1394.8</v>
      </c>
      <c r="G456">
        <v>4.5696695531006499</v>
      </c>
      <c r="H456">
        <f>(Table2[[#This Row],[1Y Return vs Nifty]]-AVERAGE(Table2[1Y Return vs Nifty]))/_xlfn.STDEV.P(Table2[1Y Return vs Nifty])</f>
        <v>-0.48600779273750438</v>
      </c>
      <c r="I456">
        <v>6.4460728201108397</v>
      </c>
      <c r="J456">
        <f>(Table2[[#This Row],[1M Return vs Nifty]]-AVERAGE(Table2[1M Return vs Nifty]))/_xlfn.STDEV.P(Table2[1M Return vs Nifty])</f>
        <v>0.64141340739747299</v>
      </c>
      <c r="K456">
        <v>-4.4781983209436902</v>
      </c>
      <c r="L456">
        <f>(Table2[[#This Row],[6M Return vs Nifty]]-AVERAGE(Table2[6M Return vs Nifty]))/_xlfn.STDEV.P(Table2[6M Return vs Nifty])</f>
        <v>-0.36610332121666539</v>
      </c>
      <c r="M456">
        <v>-1.8269461935250599</v>
      </c>
      <c r="N456">
        <f>(Table2[[#This Row],[1W Return vs Nifty]]-AVERAGE(Table2[1W Return vs Nifty]))/_xlfn.STDEV.P(Table2[1W Return vs Nifty])</f>
        <v>-0.10088801275136197</v>
      </c>
      <c r="O456">
        <v>1356.14</v>
      </c>
      <c r="P456">
        <v>1274.2643157376399</v>
      </c>
      <c r="Q456">
        <v>1169.18476111315</v>
      </c>
      <c r="R456">
        <v>56.906949915826701</v>
      </c>
      <c r="S456" s="2">
        <f>(Table2[[#This Row],[Close Price]]-Table2[[#This Row],[20D EMA]])/Table2[[#This Row],[20D EMA]]</f>
        <v>2.8507381243824275E-2</v>
      </c>
      <c r="T456" s="2">
        <f>(Table2[[#This Row],[Close Price]]-Table2[[#This Row],[50D EMA]])/Table2[[#This Row],[50D EMA]]</f>
        <v>9.4592372064178032E-2</v>
      </c>
      <c r="U456" s="2">
        <f>(Table2[[#This Row],[Close Price]]-Table2[[#This Row],[200D EMA]])/Table2[[#This Row],[200D EMA]]</f>
        <v>0.19296799478642507</v>
      </c>
      <c r="V456">
        <v>1.27655912903251</v>
      </c>
      <c r="W456">
        <v>1369.8</v>
      </c>
      <c r="X456">
        <v>1394.8</v>
      </c>
      <c r="Y456">
        <v>1373.85</v>
      </c>
      <c r="Z456">
        <v>1440.05</v>
      </c>
      <c r="AA456">
        <v>1312.35</v>
      </c>
      <c r="AB456">
        <v>1464.95</v>
      </c>
      <c r="AC456" s="2">
        <f>(Table2[[#This Row],[Close Price]]/Table2[[#This Row],[Day Low]])-1</f>
        <v>1.8250839538618724E-2</v>
      </c>
      <c r="AD456" s="2">
        <f>(Table2[[#This Row],[Day High]]/Table2[[#This Row],[Close Price]])-1</f>
        <v>0</v>
      </c>
      <c r="AE456" s="2">
        <f>(Table2[[#This Row],[Close Price]]/Table2[[#This Row],[Current Week Low]])-1</f>
        <v>1.5249117443680182E-2</v>
      </c>
      <c r="AF456" s="2">
        <f>(Table2[[#This Row],[Current Week High]]/Table2[[#This Row],[Close Price]])-1</f>
        <v>3.2441927158015416E-2</v>
      </c>
      <c r="AG456" s="2">
        <f>(Table2[[#This Row],[Close Price]]/Table2[[#This Row],[Current Month Low]])-1</f>
        <v>6.2826227759362974E-2</v>
      </c>
      <c r="AH456" s="2">
        <f>(Table2[[#This Row],[Current Month High]]/Table2[[#This Row],[Close Price]])-1</f>
        <v>5.0293948953255008E-2</v>
      </c>
      <c r="AI456">
        <v>5.0293948953254999</v>
      </c>
      <c r="AJ456">
        <v>41.1526590092597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0.06</v>
      </c>
      <c r="AM456" t="s">
        <v>10189</v>
      </c>
      <c r="AN456">
        <v>2.25</v>
      </c>
      <c r="AO456" t="s">
        <v>10189</v>
      </c>
      <c r="AP456">
        <v>3.0563985304682E-2</v>
      </c>
      <c r="AQ456">
        <f>(Table2[[#This Row],[Sharpe Ratio]]-AVERAGE(Table2[Sharpe Ratio]))/_xlfn.STDEV.P(Table2[Sharpe Ratio])</f>
        <v>-0.25601754805538623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-0.56760326736344502</v>
      </c>
      <c r="AS456">
        <f>_xlfn.RANK.AVG(Table2[[#This Row],[1Y Return vs Nifty Z-Score]],Table2[1Y Return vs Nifty Z-Score])</f>
        <v>469</v>
      </c>
      <c r="AT456">
        <f>_xlfn.RANK.AVG(Table2[[#This Row],[6M Return vs Nifty Z-Score]],Table2[6M Return vs Nifty Z-Score])</f>
        <v>448</v>
      </c>
      <c r="AU456">
        <f>_xlfn.RANK.AVG(Table2[[#This Row],[Sharpe Ratio Z-Score]],Table2[Sharpe Ratio Z-Score])</f>
        <v>406</v>
      </c>
      <c r="AV456">
        <f>(Table2[[#This Row],[Rank 1Y]]+Table2[[#This Row],[Rank 6M]]+Table2[[#This Row],[Rank Sharpe]])/3</f>
        <v>441</v>
      </c>
    </row>
    <row r="457" spans="1:48" x14ac:dyDescent="0.3">
      <c r="A457" t="s">
        <v>447</v>
      </c>
      <c r="B457" t="s">
        <v>448</v>
      </c>
      <c r="C457" t="s">
        <v>10153</v>
      </c>
      <c r="D457" t="s">
        <v>77</v>
      </c>
      <c r="E457">
        <v>50448.1092686349</v>
      </c>
      <c r="F457">
        <v>2686.45</v>
      </c>
      <c r="G457">
        <v>24.0759224800094</v>
      </c>
      <c r="H457">
        <f>(Table2[[#This Row],[1Y Return vs Nifty]]-AVERAGE(Table2[1Y Return vs Nifty]))/_xlfn.STDEV.P(Table2[1Y Return vs Nifty])</f>
        <v>-0.23605040720363493</v>
      </c>
      <c r="I457">
        <v>-4.3245649768720904</v>
      </c>
      <c r="J457">
        <f>(Table2[[#This Row],[1M Return vs Nifty]]-AVERAGE(Table2[1M Return vs Nifty]))/_xlfn.STDEV.P(Table2[1M Return vs Nifty])</f>
        <v>-0.36883410127756955</v>
      </c>
      <c r="K457">
        <v>3.3085245664797598</v>
      </c>
      <c r="L457">
        <f>(Table2[[#This Row],[6M Return vs Nifty]]-AVERAGE(Table2[6M Return vs Nifty]))/_xlfn.STDEV.P(Table2[6M Return vs Nifty])</f>
        <v>-0.11380126318022711</v>
      </c>
      <c r="M457">
        <v>-0.470856784334791</v>
      </c>
      <c r="N457">
        <f>(Table2[[#This Row],[1W Return vs Nifty]]-AVERAGE(Table2[1W Return vs Nifty]))/_xlfn.STDEV.P(Table2[1W Return vs Nifty])</f>
        <v>0.25014332340740003</v>
      </c>
      <c r="O457">
        <v>2665.52</v>
      </c>
      <c r="P457">
        <v>2608.9573166714099</v>
      </c>
      <c r="Q457">
        <v>2406.4401654527601</v>
      </c>
      <c r="R457">
        <v>52.2145198552696</v>
      </c>
      <c r="S457" s="2">
        <f>(Table2[[#This Row],[Close Price]]-Table2[[#This Row],[20D EMA]])/Table2[[#This Row],[20D EMA]]</f>
        <v>7.852126414358113E-3</v>
      </c>
      <c r="T457" s="2">
        <f>(Table2[[#This Row],[Close Price]]-Table2[[#This Row],[50D EMA]])/Table2[[#This Row],[50D EMA]]</f>
        <v>2.9702549303281638E-2</v>
      </c>
      <c r="U457" s="2">
        <f>(Table2[[#This Row],[Close Price]]-Table2[[#This Row],[200D EMA]])/Table2[[#This Row],[200D EMA]]</f>
        <v>0.11635852765720324</v>
      </c>
      <c r="V457">
        <v>0.74198434708281302</v>
      </c>
      <c r="W457">
        <v>2650.45</v>
      </c>
      <c r="X457">
        <v>2687</v>
      </c>
      <c r="Y457">
        <v>2671.15</v>
      </c>
      <c r="Z457">
        <v>2744.25</v>
      </c>
      <c r="AA457">
        <v>2586.5</v>
      </c>
      <c r="AB457">
        <v>2844</v>
      </c>
      <c r="AC457" s="2">
        <f>(Table2[[#This Row],[Close Price]]/Table2[[#This Row],[Day Low]])-1</f>
        <v>1.3582599181271027E-2</v>
      </c>
      <c r="AD457" s="2">
        <f>(Table2[[#This Row],[Day High]]/Table2[[#This Row],[Close Price]])-1</f>
        <v>2.047311507753502E-4</v>
      </c>
      <c r="AE457" s="2">
        <f>(Table2[[#This Row],[Close Price]]/Table2[[#This Row],[Current Week Low]])-1</f>
        <v>5.7278700185312559E-3</v>
      </c>
      <c r="AF457" s="2">
        <f>(Table2[[#This Row],[Current Week High]]/Table2[[#This Row],[Close Price]])-1</f>
        <v>2.1515382754192514E-2</v>
      </c>
      <c r="AG457" s="2">
        <f>(Table2[[#This Row],[Close Price]]/Table2[[#This Row],[Current Month Low]])-1</f>
        <v>3.8642953798569524E-2</v>
      </c>
      <c r="AH457" s="2">
        <f>(Table2[[#This Row],[Current Month High]]/Table2[[#This Row],[Close Price]])-1</f>
        <v>5.8646168735692061E-2</v>
      </c>
      <c r="AI457">
        <v>5.8646168735691999</v>
      </c>
      <c r="AJ457">
        <v>52.409723995120899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-0.02</v>
      </c>
      <c r="AM457" t="s">
        <v>10190</v>
      </c>
      <c r="AN457">
        <v>-2.2999999999999998</v>
      </c>
      <c r="AO457" t="s">
        <v>10190</v>
      </c>
      <c r="AP457">
        <v>-3.1126260090538999E-2</v>
      </c>
      <c r="AQ457">
        <f>(Table2[[#This Row],[Sharpe Ratio]]-AVERAGE(Table2[Sharpe Ratio]))/_xlfn.STDEV.P(Table2[Sharpe Ratio])</f>
        <v>-0.96279417168650283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-1.4313366199405346</v>
      </c>
      <c r="AS457">
        <f>_xlfn.RANK.AVG(Table2[[#This Row],[1Y Return vs Nifty Z-Score]],Table2[1Y Return vs Nifty Z-Score])</f>
        <v>364</v>
      </c>
      <c r="AT457">
        <f>_xlfn.RANK.AVG(Table2[[#This Row],[6M Return vs Nifty Z-Score]],Table2[6M Return vs Nifty Z-Score])</f>
        <v>356</v>
      </c>
      <c r="AU457">
        <f>_xlfn.RANK.AVG(Table2[[#This Row],[Sharpe Ratio Z-Score]],Table2[Sharpe Ratio Z-Score])</f>
        <v>606</v>
      </c>
      <c r="AV457">
        <f>(Table2[[#This Row],[Rank 1Y]]+Table2[[#This Row],[Rank 6M]]+Table2[[#This Row],[Rank Sharpe]])/3</f>
        <v>442</v>
      </c>
    </row>
    <row r="458" spans="1:48" x14ac:dyDescent="0.3">
      <c r="A458" t="s">
        <v>680</v>
      </c>
      <c r="B458" t="s">
        <v>681</v>
      </c>
      <c r="C458" t="s">
        <v>10150</v>
      </c>
      <c r="D458" t="s">
        <v>295</v>
      </c>
      <c r="E458">
        <v>25233.123500400001</v>
      </c>
      <c r="F458">
        <v>1242.4000000000001</v>
      </c>
      <c r="G458">
        <v>-5.6269670591956897</v>
      </c>
      <c r="H458">
        <f>(Table2[[#This Row],[1Y Return vs Nifty]]-AVERAGE(Table2[1Y Return vs Nifty]))/_xlfn.STDEV.P(Table2[1Y Return vs Nifty])</f>
        <v>-0.61666972142256604</v>
      </c>
      <c r="I458">
        <v>-5.7441494021113702</v>
      </c>
      <c r="J458">
        <f>(Table2[[#This Row],[1M Return vs Nifty]]-AVERAGE(Table2[1M Return vs Nifty]))/_xlfn.STDEV.P(Table2[1M Return vs Nifty])</f>
        <v>-0.50198607017523356</v>
      </c>
      <c r="K458">
        <v>-16.346230378240701</v>
      </c>
      <c r="L458">
        <f>(Table2[[#This Row],[6M Return vs Nifty]]-AVERAGE(Table2[6M Return vs Nifty]))/_xlfn.STDEV.P(Table2[6M Return vs Nifty])</f>
        <v>-0.75064620995034337</v>
      </c>
      <c r="M458">
        <v>-1.3469936734288499</v>
      </c>
      <c r="N458">
        <f>(Table2[[#This Row],[1W Return vs Nifty]]-AVERAGE(Table2[1W Return vs Nifty]))/_xlfn.STDEV.P(Table2[1W Return vs Nifty])</f>
        <v>2.335038427493541E-2</v>
      </c>
      <c r="O458">
        <v>1230.49</v>
      </c>
      <c r="P458">
        <v>1234.9620746327701</v>
      </c>
      <c r="Q458">
        <v>1192.1454446617799</v>
      </c>
      <c r="R458">
        <v>57.260957136585297</v>
      </c>
      <c r="S458" s="2">
        <f>(Table2[[#This Row],[Close Price]]-Table2[[#This Row],[20D EMA]])/Table2[[#This Row],[20D EMA]]</f>
        <v>9.6790709392194016E-3</v>
      </c>
      <c r="T458" s="2">
        <f>(Table2[[#This Row],[Close Price]]-Table2[[#This Row],[50D EMA]])/Table2[[#This Row],[50D EMA]]</f>
        <v>6.0227965862366967E-3</v>
      </c>
      <c r="U458" s="2">
        <f>(Table2[[#This Row],[Close Price]]-Table2[[#This Row],[200D EMA]])/Table2[[#This Row],[200D EMA]]</f>
        <v>4.2154718254598302E-2</v>
      </c>
      <c r="V458">
        <v>1.20224827696915</v>
      </c>
      <c r="W458">
        <v>1237</v>
      </c>
      <c r="X458">
        <v>1259.95</v>
      </c>
      <c r="Y458">
        <v>1204.5</v>
      </c>
      <c r="Z458">
        <v>1264</v>
      </c>
      <c r="AA458">
        <v>1202.4000000000001</v>
      </c>
      <c r="AB458">
        <v>1264</v>
      </c>
      <c r="AC458" s="2">
        <f>(Table2[[#This Row],[Close Price]]/Table2[[#This Row],[Day Low]])-1</f>
        <v>4.3654001616815208E-3</v>
      </c>
      <c r="AD458" s="2">
        <f>(Table2[[#This Row],[Day High]]/Table2[[#This Row],[Close Price]])-1</f>
        <v>1.4125885383129422E-2</v>
      </c>
      <c r="AE458" s="2">
        <f>(Table2[[#This Row],[Close Price]]/Table2[[#This Row],[Current Week Low]])-1</f>
        <v>3.1465338314653479E-2</v>
      </c>
      <c r="AF458" s="2">
        <f>(Table2[[#This Row],[Current Week High]]/Table2[[#This Row],[Close Price]])-1</f>
        <v>1.7385705086928382E-2</v>
      </c>
      <c r="AG458" s="2">
        <f>(Table2[[#This Row],[Close Price]]/Table2[[#This Row],[Current Month Low]])-1</f>
        <v>3.3266799733865593E-2</v>
      </c>
      <c r="AH458" s="2">
        <f>(Table2[[#This Row],[Current Month High]]/Table2[[#This Row],[Close Price]])-1</f>
        <v>1.7385705086928382E-2</v>
      </c>
      <c r="AI458">
        <v>16.2990985189954</v>
      </c>
      <c r="AJ458">
        <v>27.635093486747401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</v>
      </c>
      <c r="AM458" t="s">
        <v>10190</v>
      </c>
      <c r="AN458">
        <v>2.16</v>
      </c>
      <c r="AO458" t="s">
        <v>10189</v>
      </c>
      <c r="AP458">
        <v>9.6372407948002003E-2</v>
      </c>
      <c r="AQ458">
        <f>(Table2[[#This Row],[Sharpe Ratio]]-AVERAGE(Table2[Sharpe Ratio]))/_xlfn.STDEV.P(Table2[Sharpe Ratio])</f>
        <v>0.49794046369112566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543</v>
      </c>
      <c r="AT458">
        <f>_xlfn.RANK.AVG(Table2[[#This Row],[6M Return vs Nifty Z-Score]],Table2[6M Return vs Nifty Z-Score])</f>
        <v>571</v>
      </c>
      <c r="AU458">
        <f>_xlfn.RANK.AVG(Table2[[#This Row],[Sharpe Ratio Z-Score]],Table2[Sharpe Ratio Z-Score])</f>
        <v>217</v>
      </c>
      <c r="AV458">
        <f>(Table2[[#This Row],[Rank 1Y]]+Table2[[#This Row],[Rank 6M]]+Table2[[#This Row],[Rank Sharpe]])/3</f>
        <v>443.66666666666669</v>
      </c>
    </row>
    <row r="459" spans="1:48" x14ac:dyDescent="0.3">
      <c r="A459" t="s">
        <v>1099</v>
      </c>
      <c r="B459" t="s">
        <v>1100</v>
      </c>
      <c r="C459" t="s">
        <v>10149</v>
      </c>
      <c r="D459" t="s">
        <v>391</v>
      </c>
      <c r="E459">
        <v>11262.92361648</v>
      </c>
      <c r="F459">
        <v>2784.4</v>
      </c>
      <c r="G459">
        <v>-9.9090351681683106</v>
      </c>
      <c r="H459">
        <f>(Table2[[#This Row],[1Y Return vs Nifty]]-AVERAGE(Table2[1Y Return vs Nifty]))/_xlfn.STDEV.P(Table2[1Y Return vs Nifty])</f>
        <v>-0.67154107745426384</v>
      </c>
      <c r="I459">
        <v>1.2073928258375499</v>
      </c>
      <c r="J459">
        <f>(Table2[[#This Row],[1M Return vs Nifty]]-AVERAGE(Table2[1M Return vs Nifty]))/_xlfn.STDEV.P(Table2[1M Return vs Nifty])</f>
        <v>0.1500438606058361</v>
      </c>
      <c r="K459">
        <v>-5.1249718858712097</v>
      </c>
      <c r="L459">
        <f>(Table2[[#This Row],[6M Return vs Nifty]]-AVERAGE(Table2[6M Return vs Nifty]))/_xlfn.STDEV.P(Table2[6M Return vs Nifty])</f>
        <v>-0.38705980109581156</v>
      </c>
      <c r="M459">
        <v>-0.21964573937642201</v>
      </c>
      <c r="N459">
        <f>(Table2[[#This Row],[1W Return vs Nifty]]-AVERAGE(Table2[1W Return vs Nifty]))/_xlfn.STDEV.P(Table2[1W Return vs Nifty])</f>
        <v>0.31517070889684928</v>
      </c>
      <c r="O459">
        <v>2653.5</v>
      </c>
      <c r="P459">
        <v>2580.2074607269901</v>
      </c>
      <c r="Q459">
        <v>2444.3000622859699</v>
      </c>
      <c r="R459">
        <v>66.535693405343594</v>
      </c>
      <c r="S459" s="2">
        <f>(Table2[[#This Row],[Close Price]]-Table2[[#This Row],[20D EMA]])/Table2[[#This Row],[20D EMA]]</f>
        <v>4.9331072168833652E-2</v>
      </c>
      <c r="T459" s="2">
        <f>(Table2[[#This Row],[Close Price]]-Table2[[#This Row],[50D EMA]])/Table2[[#This Row],[50D EMA]]</f>
        <v>7.9138031488164673E-2</v>
      </c>
      <c r="U459" s="2">
        <f>(Table2[[#This Row],[Close Price]]-Table2[[#This Row],[200D EMA]])/Table2[[#This Row],[200D EMA]]</f>
        <v>0.13914001106556462</v>
      </c>
      <c r="V459">
        <v>1.61296070886774</v>
      </c>
      <c r="W459">
        <v>2701.1</v>
      </c>
      <c r="X459">
        <v>2815</v>
      </c>
      <c r="Y459">
        <v>2642.1</v>
      </c>
      <c r="Z459">
        <v>2875</v>
      </c>
      <c r="AA459">
        <v>2609.65</v>
      </c>
      <c r="AB459">
        <v>2907.35</v>
      </c>
      <c r="AC459" s="2">
        <f>(Table2[[#This Row],[Close Price]]/Table2[[#This Row],[Day Low]])-1</f>
        <v>3.0839287697604689E-2</v>
      </c>
      <c r="AD459" s="2">
        <f>(Table2[[#This Row],[Day High]]/Table2[[#This Row],[Close Price]])-1</f>
        <v>1.0989800316046461E-2</v>
      </c>
      <c r="AE459" s="2">
        <f>(Table2[[#This Row],[Close Price]]/Table2[[#This Row],[Current Week Low]])-1</f>
        <v>5.3858673025245052E-2</v>
      </c>
      <c r="AF459" s="2">
        <f>(Table2[[#This Row],[Current Week High]]/Table2[[#This Row],[Close Price]])-1</f>
        <v>3.2538428386726048E-2</v>
      </c>
      <c r="AG459" s="2">
        <f>(Table2[[#This Row],[Close Price]]/Table2[[#This Row],[Current Month Low]])-1</f>
        <v>6.6963002701511787E-2</v>
      </c>
      <c r="AH459" s="2">
        <f>(Table2[[#This Row],[Current Month High]]/Table2[[#This Row],[Close Price]])-1</f>
        <v>4.4156730354834028E-2</v>
      </c>
      <c r="AI459">
        <v>7.6874730642149096</v>
      </c>
      <c r="AJ459">
        <v>35.4049651080798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-0.05</v>
      </c>
      <c r="AM459" t="s">
        <v>10190</v>
      </c>
      <c r="AN459">
        <v>-1.86</v>
      </c>
      <c r="AO459" t="s">
        <v>10190</v>
      </c>
      <c r="AP459">
        <v>5.9865198753097003E-2</v>
      </c>
      <c r="AQ459">
        <f>(Table2[[#This Row],[Sharpe Ratio]]-AVERAGE(Table2[Sharpe Ratio]))/_xlfn.STDEV.P(Table2[Sharpe Ratio])</f>
        <v>7.968240866694079E-2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-0.51370390038044922</v>
      </c>
      <c r="AS459">
        <f>_xlfn.RANK.AVG(Table2[[#This Row],[1Y Return vs Nifty Z-Score]],Table2[1Y Return vs Nifty Z-Score])</f>
        <v>563</v>
      </c>
      <c r="AT459">
        <f>_xlfn.RANK.AVG(Table2[[#This Row],[6M Return vs Nifty Z-Score]],Table2[6M Return vs Nifty Z-Score])</f>
        <v>455</v>
      </c>
      <c r="AU459">
        <f>_xlfn.RANK.AVG(Table2[[#This Row],[Sharpe Ratio Z-Score]],Table2[Sharpe Ratio Z-Score])</f>
        <v>313</v>
      </c>
      <c r="AV459">
        <f>(Table2[[#This Row],[Rank 1Y]]+Table2[[#This Row],[Rank 6M]]+Table2[[#This Row],[Rank Sharpe]])/3</f>
        <v>443.66666666666669</v>
      </c>
    </row>
    <row r="460" spans="1:48" x14ac:dyDescent="0.3">
      <c r="A460" t="s">
        <v>1493</v>
      </c>
      <c r="B460" t="s">
        <v>1494</v>
      </c>
      <c r="C460" t="s">
        <v>10156</v>
      </c>
      <c r="D460" t="s">
        <v>135</v>
      </c>
      <c r="E460">
        <v>6501.6928090000001</v>
      </c>
      <c r="F460">
        <v>922.75</v>
      </c>
      <c r="G460">
        <v>19.200470863043702</v>
      </c>
      <c r="H460">
        <f>(Table2[[#This Row],[1Y Return vs Nifty]]-AVERAGE(Table2[1Y Return vs Nifty]))/_xlfn.STDEV.P(Table2[1Y Return vs Nifty])</f>
        <v>-0.29852550911275122</v>
      </c>
      <c r="I460">
        <v>-9.6028511870037203</v>
      </c>
      <c r="J460">
        <f>(Table2[[#This Row],[1M Return vs Nifty]]-AVERAGE(Table2[1M Return vs Nifty]))/_xlfn.STDEV.P(Table2[1M Return vs Nifty])</f>
        <v>-0.86391857021709839</v>
      </c>
      <c r="K460">
        <v>-8.0842198059026202</v>
      </c>
      <c r="L460">
        <f>(Table2[[#This Row],[6M Return vs Nifty]]-AVERAGE(Table2[6M Return vs Nifty]))/_xlfn.STDEV.P(Table2[6M Return vs Nifty])</f>
        <v>-0.48294408402950473</v>
      </c>
      <c r="M460">
        <v>-0.148563278943669</v>
      </c>
      <c r="N460">
        <f>(Table2[[#This Row],[1W Return vs Nifty]]-AVERAGE(Table2[1W Return vs Nifty]))/_xlfn.STDEV.P(Table2[1W Return vs Nifty])</f>
        <v>0.33357080176245224</v>
      </c>
      <c r="O460">
        <v>929.7</v>
      </c>
      <c r="P460">
        <v>908.70925975293801</v>
      </c>
      <c r="Q460">
        <v>832.198999376286</v>
      </c>
      <c r="R460">
        <v>44.731629327534201</v>
      </c>
      <c r="S460" s="2">
        <f>(Table2[[#This Row],[Close Price]]-Table2[[#This Row],[20D EMA]])/Table2[[#This Row],[20D EMA]]</f>
        <v>-7.475529740776643E-3</v>
      </c>
      <c r="T460" s="2">
        <f>(Table2[[#This Row],[Close Price]]-Table2[[#This Row],[50D EMA]])/Table2[[#This Row],[50D EMA]]</f>
        <v>1.5451300948423723E-2</v>
      </c>
      <c r="U460" s="2">
        <f>(Table2[[#This Row],[Close Price]]-Table2[[#This Row],[200D EMA]])/Table2[[#This Row],[200D EMA]]</f>
        <v>0.1088093120654794</v>
      </c>
      <c r="V460">
        <v>0.91965819091288004</v>
      </c>
      <c r="W460">
        <v>906.5</v>
      </c>
      <c r="X460">
        <v>922</v>
      </c>
      <c r="Y460">
        <v>911</v>
      </c>
      <c r="Z460">
        <v>957</v>
      </c>
      <c r="AA460">
        <v>903.15</v>
      </c>
      <c r="AB460">
        <v>979.8</v>
      </c>
      <c r="AC460" s="2">
        <f>(Table2[[#This Row],[Close Price]]/Table2[[#This Row],[Day Low]])-1</f>
        <v>1.792608935466089E-2</v>
      </c>
      <c r="AD460" s="2">
        <f>(Table2[[#This Row],[Day High]]/Table2[[#This Row],[Close Price]])-1</f>
        <v>-8.1278786236793632E-4</v>
      </c>
      <c r="AE460" s="2">
        <f>(Table2[[#This Row],[Close Price]]/Table2[[#This Row],[Current Week Low]])-1</f>
        <v>1.2897914379802478E-2</v>
      </c>
      <c r="AF460" s="2">
        <f>(Table2[[#This Row],[Current Week High]]/Table2[[#This Row],[Close Price]])-1</f>
        <v>3.7117312381468537E-2</v>
      </c>
      <c r="AG460" s="2">
        <f>(Table2[[#This Row],[Close Price]]/Table2[[#This Row],[Current Month Low]])-1</f>
        <v>2.1701821402867694E-2</v>
      </c>
      <c r="AH460" s="2">
        <f>(Table2[[#This Row],[Current Month High]]/Table2[[#This Row],[Close Price]])-1</f>
        <v>6.1826063397453224E-2</v>
      </c>
      <c r="AI460">
        <v>8.6968301273367707</v>
      </c>
      <c r="AJ460">
        <v>49.784920055190298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-0.02</v>
      </c>
      <c r="AM460" t="s">
        <v>10190</v>
      </c>
      <c r="AN460">
        <v>-3.04</v>
      </c>
      <c r="AO460" t="s">
        <v>10190</v>
      </c>
      <c r="AP460">
        <v>1.5810163427982998E-2</v>
      </c>
      <c r="AQ460">
        <f>(Table2[[#This Row],[Sharpe Ratio]]-AVERAGE(Table2[Sharpe Ratio]))/_xlfn.STDEV.P(Table2[Sharpe Ratio])</f>
        <v>-0.42505004816724395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-1.7368674097641459</v>
      </c>
      <c r="AS460">
        <f>_xlfn.RANK.AVG(Table2[[#This Row],[1Y Return vs Nifty Z-Score]],Table2[1Y Return vs Nifty Z-Score])</f>
        <v>393</v>
      </c>
      <c r="AT460">
        <f>_xlfn.RANK.AVG(Table2[[#This Row],[6M Return vs Nifty Z-Score]],Table2[6M Return vs Nifty Z-Score])</f>
        <v>489</v>
      </c>
      <c r="AU460">
        <f>_xlfn.RANK.AVG(Table2[[#This Row],[Sharpe Ratio Z-Score]],Table2[Sharpe Ratio Z-Score])</f>
        <v>451</v>
      </c>
      <c r="AV460">
        <f>(Table2[[#This Row],[Rank 1Y]]+Table2[[#This Row],[Rank 6M]]+Table2[[#This Row],[Rank Sharpe]])/3</f>
        <v>444.33333333333331</v>
      </c>
    </row>
    <row r="461" spans="1:48" x14ac:dyDescent="0.3">
      <c r="A461" t="s">
        <v>429</v>
      </c>
      <c r="B461" t="s">
        <v>430</v>
      </c>
      <c r="C461" t="s">
        <v>10147</v>
      </c>
      <c r="D461" t="s">
        <v>288</v>
      </c>
      <c r="E461">
        <v>55310.913119309997</v>
      </c>
      <c r="F461">
        <v>2091.9</v>
      </c>
      <c r="G461">
        <v>13.621466840135501</v>
      </c>
      <c r="H461">
        <f>(Table2[[#This Row],[1Y Return vs Nifty]]-AVERAGE(Table2[1Y Return vs Nifty]))/_xlfn.STDEV.P(Table2[1Y Return vs Nifty])</f>
        <v>-0.37001608522054652</v>
      </c>
      <c r="I461">
        <v>-6.69133304467102</v>
      </c>
      <c r="J461">
        <f>(Table2[[#This Row],[1M Return vs Nifty]]-AVERAGE(Table2[1M Return vs Nifty]))/_xlfn.STDEV.P(Table2[1M Return vs Nifty])</f>
        <v>-0.59082852622938498</v>
      </c>
      <c r="K461">
        <v>-2.08747061856787</v>
      </c>
      <c r="L461">
        <f>(Table2[[#This Row],[6M Return vs Nifty]]-AVERAGE(Table2[6M Return vs Nifty]))/_xlfn.STDEV.P(Table2[6M Return vs Nifty])</f>
        <v>-0.28863998673890107</v>
      </c>
      <c r="M461">
        <v>-2.80845003852555</v>
      </c>
      <c r="N461">
        <f>(Table2[[#This Row],[1W Return vs Nifty]]-AVERAGE(Table2[1W Return vs Nifty]))/_xlfn.STDEV.P(Table2[1W Return vs Nifty])</f>
        <v>-0.35495577835776915</v>
      </c>
      <c r="O461">
        <v>2058.48</v>
      </c>
      <c r="P461">
        <v>2002.6128024483201</v>
      </c>
      <c r="Q461">
        <v>1825.53532928147</v>
      </c>
      <c r="R461">
        <v>61.029740905626703</v>
      </c>
      <c r="S461" s="2">
        <f>(Table2[[#This Row],[Close Price]]-Table2[[#This Row],[20D EMA]])/Table2[[#This Row],[20D EMA]]</f>
        <v>1.6235280401072673E-2</v>
      </c>
      <c r="T461" s="2">
        <f>(Table2[[#This Row],[Close Price]]-Table2[[#This Row],[50D EMA]])/Table2[[#This Row],[50D EMA]]</f>
        <v>4.4585352416863025E-2</v>
      </c>
      <c r="U461" s="2">
        <f>(Table2[[#This Row],[Close Price]]-Table2[[#This Row],[200D EMA]])/Table2[[#This Row],[200D EMA]]</f>
        <v>0.14591044415632926</v>
      </c>
      <c r="V461">
        <v>0.93471412801489895</v>
      </c>
      <c r="W461">
        <v>2071.35</v>
      </c>
      <c r="X461">
        <v>2103.1999999999998</v>
      </c>
      <c r="Y461">
        <v>2025</v>
      </c>
      <c r="Z461">
        <v>2136.4499999999998</v>
      </c>
      <c r="AA461">
        <v>1972.8</v>
      </c>
      <c r="AB461">
        <v>2136.4499999999998</v>
      </c>
      <c r="AC461" s="2">
        <f>(Table2[[#This Row],[Close Price]]/Table2[[#This Row],[Day Low]])-1</f>
        <v>9.9210659714679128E-3</v>
      </c>
      <c r="AD461" s="2">
        <f>(Table2[[#This Row],[Day High]]/Table2[[#This Row],[Close Price]])-1</f>
        <v>5.4017878483674231E-3</v>
      </c>
      <c r="AE461" s="2">
        <f>(Table2[[#This Row],[Close Price]]/Table2[[#This Row],[Current Week Low]])-1</f>
        <v>3.3037037037036976E-2</v>
      </c>
      <c r="AF461" s="2">
        <f>(Table2[[#This Row],[Current Week High]]/Table2[[#This Row],[Close Price]])-1</f>
        <v>2.1296429083608182E-2</v>
      </c>
      <c r="AG461" s="2">
        <f>(Table2[[#This Row],[Close Price]]/Table2[[#This Row],[Current Month Low]])-1</f>
        <v>6.037104622871059E-2</v>
      </c>
      <c r="AH461" s="2">
        <f>(Table2[[#This Row],[Current Month High]]/Table2[[#This Row],[Close Price]])-1</f>
        <v>2.1296429083608182E-2</v>
      </c>
      <c r="AI461">
        <v>4.3286007935369604</v>
      </c>
      <c r="AJ461">
        <v>42.291602897663402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-0.08</v>
      </c>
      <c r="AM461" t="s">
        <v>10190</v>
      </c>
      <c r="AN461">
        <v>4.0999999999999996</v>
      </c>
      <c r="AO461" t="s">
        <v>10189</v>
      </c>
      <c r="AP461">
        <v>3.2404193694789999E-3</v>
      </c>
      <c r="AQ461">
        <f>(Table2[[#This Row],[Sharpe Ratio]]-AVERAGE(Table2[Sharpe Ratio]))/_xlfn.STDEV.P(Table2[Sharpe Ratio])</f>
        <v>-0.56905987028192417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-2.1735002468285258</v>
      </c>
      <c r="AS461">
        <f>_xlfn.RANK.AVG(Table2[[#This Row],[1Y Return vs Nifty Z-Score]],Table2[1Y Return vs Nifty Z-Score])</f>
        <v>420</v>
      </c>
      <c r="AT461">
        <f>_xlfn.RANK.AVG(Table2[[#This Row],[6M Return vs Nifty Z-Score]],Table2[6M Return vs Nifty Z-Score])</f>
        <v>423</v>
      </c>
      <c r="AU461">
        <f>_xlfn.RANK.AVG(Table2[[#This Row],[Sharpe Ratio Z-Score]],Table2[Sharpe Ratio Z-Score])</f>
        <v>491</v>
      </c>
      <c r="AV461">
        <f>(Table2[[#This Row],[Rank 1Y]]+Table2[[#This Row],[Rank 6M]]+Table2[[#This Row],[Rank Sharpe]])/3</f>
        <v>444.66666666666669</v>
      </c>
    </row>
    <row r="462" spans="1:48" x14ac:dyDescent="0.3">
      <c r="A462" t="s">
        <v>1184</v>
      </c>
      <c r="B462" t="s">
        <v>1185</v>
      </c>
      <c r="C462" t="s">
        <v>10159</v>
      </c>
      <c r="D462" t="s">
        <v>363</v>
      </c>
      <c r="E462">
        <v>9886.6259968300001</v>
      </c>
      <c r="F462">
        <v>248.11</v>
      </c>
      <c r="G462">
        <v>22.856844081111401</v>
      </c>
      <c r="H462">
        <f>(Table2[[#This Row],[1Y Return vs Nifty]]-AVERAGE(Table2[1Y Return vs Nifty]))/_xlfn.STDEV.P(Table2[1Y Return vs Nifty])</f>
        <v>-0.25167194407651139</v>
      </c>
      <c r="I462">
        <v>6.0539433950605002</v>
      </c>
      <c r="J462">
        <f>(Table2[[#This Row],[1M Return vs Nifty]]-AVERAGE(Table2[1M Return vs Nifty]))/_xlfn.STDEV.P(Table2[1M Return vs Nifty])</f>
        <v>0.6046330623332048</v>
      </c>
      <c r="K462">
        <v>-28.1006268217421</v>
      </c>
      <c r="L462">
        <f>(Table2[[#This Row],[6M Return vs Nifty]]-AVERAGE(Table2[6M Return vs Nifty]))/_xlfn.STDEV.P(Table2[6M Return vs Nifty])</f>
        <v>-1.1315071262238003</v>
      </c>
      <c r="M462">
        <v>-2.1051785181974898</v>
      </c>
      <c r="N462">
        <f>(Table2[[#This Row],[1W Return vs Nifty]]-AVERAGE(Table2[1W Return vs Nifty]))/_xlfn.STDEV.P(Table2[1W Return vs Nifty])</f>
        <v>-0.17291000778385765</v>
      </c>
      <c r="O462">
        <v>246.19</v>
      </c>
      <c r="P462">
        <v>238.267650096399</v>
      </c>
      <c r="Q462">
        <v>221.908543218196</v>
      </c>
      <c r="R462">
        <v>48.4575517896265</v>
      </c>
      <c r="S462" s="2">
        <f>(Table2[[#This Row],[Close Price]]-Table2[[#This Row],[20D EMA]])/Table2[[#This Row],[20D EMA]]</f>
        <v>7.7988545432390267E-3</v>
      </c>
      <c r="T462" s="2">
        <f>(Table2[[#This Row],[Close Price]]-Table2[[#This Row],[50D EMA]])/Table2[[#This Row],[50D EMA]]</f>
        <v>4.1307957247318186E-2</v>
      </c>
      <c r="U462" s="2">
        <f>(Table2[[#This Row],[Close Price]]-Table2[[#This Row],[200D EMA]])/Table2[[#This Row],[200D EMA]]</f>
        <v>0.11807322242677655</v>
      </c>
      <c r="V462">
        <v>1.05965562720388</v>
      </c>
      <c r="W462">
        <v>244.5</v>
      </c>
      <c r="X462">
        <v>249.48</v>
      </c>
      <c r="Y462">
        <v>245.1</v>
      </c>
      <c r="Z462">
        <v>260.60000000000002</v>
      </c>
      <c r="AA462">
        <v>241.25</v>
      </c>
      <c r="AB462">
        <v>267</v>
      </c>
      <c r="AC462" s="2">
        <f>(Table2[[#This Row],[Close Price]]/Table2[[#This Row],[Day Low]])-1</f>
        <v>1.4764826175869272E-2</v>
      </c>
      <c r="AD462" s="2">
        <f>(Table2[[#This Row],[Day High]]/Table2[[#This Row],[Close Price]])-1</f>
        <v>5.5217443875699157E-3</v>
      </c>
      <c r="AE462" s="2">
        <f>(Table2[[#This Row],[Close Price]]/Table2[[#This Row],[Current Week Low]])-1</f>
        <v>1.2280701754386003E-2</v>
      </c>
      <c r="AF462" s="2">
        <f>(Table2[[#This Row],[Current Week High]]/Table2[[#This Row],[Close Price]])-1</f>
        <v>5.0340574745072697E-2</v>
      </c>
      <c r="AG462" s="2">
        <f>(Table2[[#This Row],[Close Price]]/Table2[[#This Row],[Current Month Low]])-1</f>
        <v>2.8435233160621909E-2</v>
      </c>
      <c r="AH462" s="2">
        <f>(Table2[[#This Row],[Current Month High]]/Table2[[#This Row],[Close Price]])-1</f>
        <v>7.6135585022772068E-2</v>
      </c>
      <c r="AI462">
        <v>29.881907218572401</v>
      </c>
      <c r="AJ462">
        <v>69.763941156346206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-7.0000000000000007E-2</v>
      </c>
      <c r="AM462" t="s">
        <v>10190</v>
      </c>
      <c r="AN462">
        <v>0.96</v>
      </c>
      <c r="AO462" t="s">
        <v>10189</v>
      </c>
      <c r="AP462">
        <v>6.5464806727361005E-2</v>
      </c>
      <c r="AQ462">
        <f>(Table2[[#This Row],[Sharpe Ratio]]-AVERAGE(Table2[Sharpe Ratio]))/_xlfn.STDEV.P(Table2[Sharpe Ratio])</f>
        <v>0.14383634406391005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-0.80761967168705451</v>
      </c>
      <c r="AS462">
        <f>_xlfn.RANK.AVG(Table2[[#This Row],[1Y Return vs Nifty Z-Score]],Table2[1Y Return vs Nifty Z-Score])</f>
        <v>373</v>
      </c>
      <c r="AT462">
        <f>_xlfn.RANK.AVG(Table2[[#This Row],[6M Return vs Nifty Z-Score]],Table2[6M Return vs Nifty Z-Score])</f>
        <v>668</v>
      </c>
      <c r="AU462">
        <f>_xlfn.RANK.AVG(Table2[[#This Row],[Sharpe Ratio Z-Score]],Table2[Sharpe Ratio Z-Score])</f>
        <v>294</v>
      </c>
      <c r="AV462">
        <f>(Table2[[#This Row],[Rank 1Y]]+Table2[[#This Row],[Rank 6M]]+Table2[[#This Row],[Rank Sharpe]])/3</f>
        <v>445</v>
      </c>
    </row>
    <row r="463" spans="1:48" x14ac:dyDescent="0.3">
      <c r="A463" t="s">
        <v>1445</v>
      </c>
      <c r="B463" t="s">
        <v>1446</v>
      </c>
      <c r="C463" t="s">
        <v>10145</v>
      </c>
      <c r="D463" t="s">
        <v>24</v>
      </c>
      <c r="E463">
        <v>6935.4554668740002</v>
      </c>
      <c r="F463">
        <v>26.51</v>
      </c>
      <c r="G463">
        <v>1.2748643791269501</v>
      </c>
      <c r="H463">
        <f>(Table2[[#This Row],[1Y Return vs Nifty]]-AVERAGE(Table2[1Y Return vs Nifty]))/_xlfn.STDEV.P(Table2[1Y Return vs Nifty])</f>
        <v>-0.52822814588353761</v>
      </c>
      <c r="I463">
        <v>-9.2173891011439899</v>
      </c>
      <c r="J463">
        <f>(Table2[[#This Row],[1M Return vs Nifty]]-AVERAGE(Table2[1M Return vs Nifty]))/_xlfn.STDEV.P(Table2[1M Return vs Nifty])</f>
        <v>-0.82776359784976472</v>
      </c>
      <c r="K463">
        <v>-21.704679218191501</v>
      </c>
      <c r="L463">
        <f>(Table2[[#This Row],[6M Return vs Nifty]]-AVERAGE(Table2[6M Return vs Nifty]))/_xlfn.STDEV.P(Table2[6M Return vs Nifty])</f>
        <v>-0.92426837292549169</v>
      </c>
      <c r="M463">
        <v>-0.82435300348512897</v>
      </c>
      <c r="N463">
        <f>(Table2[[#This Row],[1W Return vs Nifty]]-AVERAGE(Table2[1W Return vs Nifty]))/_xlfn.STDEV.P(Table2[1W Return vs Nifty])</f>
        <v>0.15863884789534091</v>
      </c>
      <c r="O463">
        <v>26.87</v>
      </c>
      <c r="P463">
        <v>27.343820733158601</v>
      </c>
      <c r="Q463">
        <v>26.190307046699701</v>
      </c>
      <c r="R463">
        <v>42.369607244426</v>
      </c>
      <c r="S463" s="2">
        <f>(Table2[[#This Row],[Close Price]]-Table2[[#This Row],[20D EMA]])/Table2[[#This Row],[20D EMA]]</f>
        <v>-1.3397841458876049E-2</v>
      </c>
      <c r="T463" s="2">
        <f>(Table2[[#This Row],[Close Price]]-Table2[[#This Row],[50D EMA]])/Table2[[#This Row],[50D EMA]]</f>
        <v>-3.0493936501985019E-2</v>
      </c>
      <c r="U463" s="2">
        <f>(Table2[[#This Row],[Close Price]]-Table2[[#This Row],[200D EMA]])/Table2[[#This Row],[200D EMA]]</f>
        <v>1.2206537049384689E-2</v>
      </c>
      <c r="V463">
        <v>0.76986825178452301</v>
      </c>
      <c r="W463">
        <v>27.01</v>
      </c>
      <c r="X463">
        <v>28.19</v>
      </c>
      <c r="Y463">
        <v>26.03</v>
      </c>
      <c r="Z463">
        <v>27.15</v>
      </c>
      <c r="AA463">
        <v>26.03</v>
      </c>
      <c r="AB463">
        <v>27.47</v>
      </c>
      <c r="AC463" s="2">
        <f>(Table2[[#This Row],[Close Price]]/Table2[[#This Row],[Day Low]])-1</f>
        <v>-1.8511662347278746E-2</v>
      </c>
      <c r="AD463" s="2">
        <f>(Table2[[#This Row],[Day High]]/Table2[[#This Row],[Close Price]])-1</f>
        <v>6.3372312334967873E-2</v>
      </c>
      <c r="AE463" s="2">
        <f>(Table2[[#This Row],[Close Price]]/Table2[[#This Row],[Current Week Low]])-1</f>
        <v>1.8440261237034239E-2</v>
      </c>
      <c r="AF463" s="2">
        <f>(Table2[[#This Row],[Current Week High]]/Table2[[#This Row],[Close Price]])-1</f>
        <v>2.414183327046393E-2</v>
      </c>
      <c r="AG463" s="2">
        <f>(Table2[[#This Row],[Close Price]]/Table2[[#This Row],[Current Month Low]])-1</f>
        <v>1.8440261237034239E-2</v>
      </c>
      <c r="AH463" s="2">
        <f>(Table2[[#This Row],[Current Month High]]/Table2[[#This Row],[Close Price]])-1</f>
        <v>3.6212749905695896E-2</v>
      </c>
      <c r="AI463">
        <v>39.123821453736099</v>
      </c>
      <c r="AJ463">
        <v>47.995816781027997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-0.2</v>
      </c>
      <c r="AM463" t="s">
        <v>10190</v>
      </c>
      <c r="AN463">
        <v>-2</v>
      </c>
      <c r="AO463" t="s">
        <v>10190</v>
      </c>
      <c r="AP463">
        <v>8.4822009415434996E-2</v>
      </c>
      <c r="AQ463">
        <f>(Table2[[#This Row],[Sharpe Ratio]]-AVERAGE(Table2[Sharpe Ratio]))/_xlfn.STDEV.P(Table2[Sharpe Ratio])</f>
        <v>0.36560914252128113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493</v>
      </c>
      <c r="AT463">
        <f>_xlfn.RANK.AVG(Table2[[#This Row],[6M Return vs Nifty Z-Score]],Table2[6M Return vs Nifty Z-Score])</f>
        <v>608</v>
      </c>
      <c r="AU463">
        <f>_xlfn.RANK.AVG(Table2[[#This Row],[Sharpe Ratio Z-Score]],Table2[Sharpe Ratio Z-Score])</f>
        <v>236</v>
      </c>
      <c r="AV463">
        <f>(Table2[[#This Row],[Rank 1Y]]+Table2[[#This Row],[Rank 6M]]+Table2[[#This Row],[Rank Sharpe]])/3</f>
        <v>445.66666666666669</v>
      </c>
    </row>
    <row r="464" spans="1:48" x14ac:dyDescent="0.3">
      <c r="A464" t="s">
        <v>666</v>
      </c>
      <c r="B464" t="s">
        <v>667</v>
      </c>
      <c r="C464" t="s">
        <v>10147</v>
      </c>
      <c r="D464" t="s">
        <v>182</v>
      </c>
      <c r="E464">
        <v>25984.918370564999</v>
      </c>
      <c r="F464">
        <v>7974.45</v>
      </c>
      <c r="G464">
        <v>13.2148081955857</v>
      </c>
      <c r="H464">
        <f>(Table2[[#This Row],[1Y Return vs Nifty]]-AVERAGE(Table2[1Y Return vs Nifty]))/_xlfn.STDEV.P(Table2[1Y Return vs Nifty])</f>
        <v>-0.37522709791361958</v>
      </c>
      <c r="I464">
        <v>-6.1415340174959896</v>
      </c>
      <c r="J464">
        <f>(Table2[[#This Row],[1M Return vs Nifty]]-AVERAGE(Table2[1M Return vs Nifty]))/_xlfn.STDEV.P(Table2[1M Return vs Nifty])</f>
        <v>-0.53925933339745036</v>
      </c>
      <c r="K464">
        <v>6.1173391256449996</v>
      </c>
      <c r="L464">
        <f>(Table2[[#This Row],[6M Return vs Nifty]]-AVERAGE(Table2[6M Return vs Nifty]))/_xlfn.STDEV.P(Table2[6M Return vs Nifty])</f>
        <v>-2.2791257537841551E-2</v>
      </c>
      <c r="M464">
        <v>2.5181453538771099</v>
      </c>
      <c r="N464">
        <f>(Table2[[#This Row],[1W Return vs Nifty]]-AVERAGE(Table2[1W Return vs Nifty]))/_xlfn.STDEV.P(Table2[1W Return vs Nifty])</f>
        <v>1.0238632619654524</v>
      </c>
      <c r="O464">
        <v>7478.28</v>
      </c>
      <c r="P464">
        <v>7278.4241811085903</v>
      </c>
      <c r="Q464">
        <v>6638.8213001367903</v>
      </c>
      <c r="R464">
        <v>83.376739613139804</v>
      </c>
      <c r="S464" s="2">
        <f>(Table2[[#This Row],[Close Price]]-Table2[[#This Row],[20D EMA]])/Table2[[#This Row],[20D EMA]]</f>
        <v>6.6348144225677572E-2</v>
      </c>
      <c r="T464" s="2">
        <f>(Table2[[#This Row],[Close Price]]-Table2[[#This Row],[50D EMA]])/Table2[[#This Row],[50D EMA]]</f>
        <v>9.5628641801060357E-2</v>
      </c>
      <c r="U464" s="2">
        <f>(Table2[[#This Row],[Close Price]]-Table2[[#This Row],[200D EMA]])/Table2[[#This Row],[200D EMA]]</f>
        <v>0.2011846138765159</v>
      </c>
      <c r="V464">
        <v>0.65123508490132997</v>
      </c>
      <c r="W464">
        <v>7782.85</v>
      </c>
      <c r="X464">
        <v>7984.95</v>
      </c>
      <c r="Y464">
        <v>7363.3</v>
      </c>
      <c r="Z464">
        <v>8099</v>
      </c>
      <c r="AA464">
        <v>7152.75</v>
      </c>
      <c r="AB464">
        <v>8099</v>
      </c>
      <c r="AC464" s="2">
        <f>(Table2[[#This Row],[Close Price]]/Table2[[#This Row],[Day Low]])-1</f>
        <v>2.4618231110711264E-2</v>
      </c>
      <c r="AD464" s="2">
        <f>(Table2[[#This Row],[Day High]]/Table2[[#This Row],[Close Price]])-1</f>
        <v>1.3167052273197477E-3</v>
      </c>
      <c r="AE464" s="2">
        <f>(Table2[[#This Row],[Close Price]]/Table2[[#This Row],[Current Week Low]])-1</f>
        <v>8.2999470346176274E-2</v>
      </c>
      <c r="AF464" s="2">
        <f>(Table2[[#This Row],[Current Week High]]/Table2[[#This Row],[Close Price]])-1</f>
        <v>1.5618632005969024E-2</v>
      </c>
      <c r="AG464" s="2">
        <f>(Table2[[#This Row],[Close Price]]/Table2[[#This Row],[Current Month Low]])-1</f>
        <v>0.114878892733564</v>
      </c>
      <c r="AH464" s="2">
        <f>(Table2[[#This Row],[Current Month High]]/Table2[[#This Row],[Close Price]])-1</f>
        <v>1.5618632005969024E-2</v>
      </c>
      <c r="AI464">
        <v>1.5618632005969</v>
      </c>
      <c r="AJ464">
        <v>47.6066635816751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0.14000000000000001</v>
      </c>
      <c r="AM464" t="s">
        <v>10189</v>
      </c>
      <c r="AN464">
        <v>9.1199999999999992</v>
      </c>
      <c r="AO464" t="s">
        <v>10189</v>
      </c>
      <c r="AP464">
        <v>-2.3304778730031998E-2</v>
      </c>
      <c r="AQ464">
        <f>(Table2[[#This Row],[Sharpe Ratio]]-AVERAGE(Table2[Sharpe Ratio]))/_xlfn.STDEV.P(Table2[Sharpe Ratio])</f>
        <v>-0.87318453968784171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-0.78659896657130091</v>
      </c>
      <c r="AS464">
        <f>_xlfn.RANK.AVG(Table2[[#This Row],[1Y Return vs Nifty Z-Score]],Table2[1Y Return vs Nifty Z-Score])</f>
        <v>424</v>
      </c>
      <c r="AT464">
        <f>_xlfn.RANK.AVG(Table2[[#This Row],[6M Return vs Nifty Z-Score]],Table2[6M Return vs Nifty Z-Score])</f>
        <v>328</v>
      </c>
      <c r="AU464">
        <f>_xlfn.RANK.AVG(Table2[[#This Row],[Sharpe Ratio Z-Score]],Table2[Sharpe Ratio Z-Score])</f>
        <v>587</v>
      </c>
      <c r="AV464">
        <f>(Table2[[#This Row],[Rank 1Y]]+Table2[[#This Row],[Rank 6M]]+Table2[[#This Row],[Rank Sharpe]])/3</f>
        <v>446.33333333333331</v>
      </c>
    </row>
    <row r="465" spans="1:48" x14ac:dyDescent="0.3">
      <c r="A465" t="s">
        <v>1789</v>
      </c>
      <c r="B465" t="s">
        <v>1790</v>
      </c>
      <c r="C465" t="s">
        <v>10154</v>
      </c>
      <c r="D465" t="s">
        <v>130</v>
      </c>
      <c r="E465">
        <v>4031.36917166999</v>
      </c>
      <c r="F465">
        <v>227.49</v>
      </c>
      <c r="G465">
        <v>5.9564328971356204</v>
      </c>
      <c r="H465">
        <f>(Table2[[#This Row],[1Y Return vs Nifty]]-AVERAGE(Table2[1Y Return vs Nifty]))/_xlfn.STDEV.P(Table2[1Y Return vs Nifty])</f>
        <v>-0.46823750435213179</v>
      </c>
      <c r="I465">
        <v>-1.1928313621040301</v>
      </c>
      <c r="J465">
        <f>(Table2[[#This Row],[1M Return vs Nifty]]-AVERAGE(Table2[1M Return vs Nifty]))/_xlfn.STDEV.P(Table2[1M Return vs Nifty])</f>
        <v>-7.5088629394783835E-2</v>
      </c>
      <c r="K465">
        <v>-22.092250306338901</v>
      </c>
      <c r="L465">
        <f>(Table2[[#This Row],[6M Return vs Nifty]]-AVERAGE(Table2[6M Return vs Nifty]))/_xlfn.STDEV.P(Table2[6M Return vs Nifty])</f>
        <v>-0.9368262852319571</v>
      </c>
      <c r="M465">
        <v>0.68529616277021299</v>
      </c>
      <c r="N465">
        <f>(Table2[[#This Row],[1W Return vs Nifty]]-AVERAGE(Table2[1W Return vs Nifty]))/_xlfn.STDEV.P(Table2[1W Return vs Nifty])</f>
        <v>0.54941998693395444</v>
      </c>
      <c r="O465">
        <v>221.34</v>
      </c>
      <c r="P465">
        <v>220.20539193379699</v>
      </c>
      <c r="Q465">
        <v>217.416666134937</v>
      </c>
      <c r="R465">
        <v>64.413618782781001</v>
      </c>
      <c r="S465" s="2">
        <f>(Table2[[#This Row],[Close Price]]-Table2[[#This Row],[20D EMA]])/Table2[[#This Row],[20D EMA]]</f>
        <v>2.7785307671455706E-2</v>
      </c>
      <c r="T465" s="2">
        <f>(Table2[[#This Row],[Close Price]]-Table2[[#This Row],[50D EMA]])/Table2[[#This Row],[50D EMA]]</f>
        <v>3.3080970462308575E-2</v>
      </c>
      <c r="U465" s="2">
        <f>(Table2[[#This Row],[Close Price]]-Table2[[#This Row],[200D EMA]])/Table2[[#This Row],[200D EMA]]</f>
        <v>4.6331930500723963E-2</v>
      </c>
      <c r="V465">
        <v>1.3136697571673699</v>
      </c>
      <c r="W465">
        <v>222.02</v>
      </c>
      <c r="X465">
        <v>227.61</v>
      </c>
      <c r="Y465">
        <v>219.09</v>
      </c>
      <c r="Z465">
        <v>233.63</v>
      </c>
      <c r="AA465">
        <v>212.51</v>
      </c>
      <c r="AB465">
        <v>233.63</v>
      </c>
      <c r="AC465" s="2">
        <f>(Table2[[#This Row],[Close Price]]/Table2[[#This Row],[Day Low]])-1</f>
        <v>2.463742005224745E-2</v>
      </c>
      <c r="AD465" s="2">
        <f>(Table2[[#This Row],[Day High]]/Table2[[#This Row],[Close Price]])-1</f>
        <v>5.2749571409727025E-4</v>
      </c>
      <c r="AE465" s="2">
        <f>(Table2[[#This Row],[Close Price]]/Table2[[#This Row],[Current Week Low]])-1</f>
        <v>3.8340408051485753E-2</v>
      </c>
      <c r="AF465" s="2">
        <f>(Table2[[#This Row],[Current Week High]]/Table2[[#This Row],[Close Price]])-1</f>
        <v>2.6990197371312918E-2</v>
      </c>
      <c r="AG465" s="2">
        <f>(Table2[[#This Row],[Close Price]]/Table2[[#This Row],[Current Month Low]])-1</f>
        <v>7.0490800432920997E-2</v>
      </c>
      <c r="AH465" s="2">
        <f>(Table2[[#This Row],[Current Month High]]/Table2[[#This Row],[Close Price]])-1</f>
        <v>2.6990197371312918E-2</v>
      </c>
      <c r="AI465">
        <v>22.2031737658798</v>
      </c>
      <c r="AJ465">
        <v>36.303175554223998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-0.05</v>
      </c>
      <c r="AM465" t="s">
        <v>10190</v>
      </c>
      <c r="AN465">
        <v>3.67</v>
      </c>
      <c r="AO465" t="s">
        <v>10189</v>
      </c>
      <c r="AP465">
        <v>7.3024836445047994E-2</v>
      </c>
      <c r="AQ465">
        <f>(Table2[[#This Row],[Sharpe Ratio]]-AVERAGE(Table2[Sharpe Ratio]))/_xlfn.STDEV.P(Table2[Sharpe Ratio])</f>
        <v>0.23045056069063857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-0.70028187135427977</v>
      </c>
      <c r="AS465">
        <f>_xlfn.RANK.AVG(Table2[[#This Row],[1Y Return vs Nifty Z-Score]],Table2[1Y Return vs Nifty Z-Score])</f>
        <v>458</v>
      </c>
      <c r="AT465">
        <f>_xlfn.RANK.AVG(Table2[[#This Row],[6M Return vs Nifty Z-Score]],Table2[6M Return vs Nifty Z-Score])</f>
        <v>614</v>
      </c>
      <c r="AU465">
        <f>_xlfn.RANK.AVG(Table2[[#This Row],[Sharpe Ratio Z-Score]],Table2[Sharpe Ratio Z-Score])</f>
        <v>267</v>
      </c>
      <c r="AV465">
        <f>(Table2[[#This Row],[Rank 1Y]]+Table2[[#This Row],[Rank 6M]]+Table2[[#This Row],[Rank Sharpe]])/3</f>
        <v>446.33333333333331</v>
      </c>
    </row>
    <row r="466" spans="1:48" x14ac:dyDescent="0.3">
      <c r="A466" t="s">
        <v>185</v>
      </c>
      <c r="B466" t="s">
        <v>186</v>
      </c>
      <c r="C466" t="s">
        <v>10147</v>
      </c>
      <c r="D466" t="s">
        <v>122</v>
      </c>
      <c r="E466">
        <v>141425.81999640001</v>
      </c>
      <c r="F466">
        <v>5871.5</v>
      </c>
      <c r="G466">
        <v>-9.6362346012366693</v>
      </c>
      <c r="H466">
        <f>(Table2[[#This Row],[1Y Return vs Nifty]]-AVERAGE(Table2[1Y Return vs Nifty]))/_xlfn.STDEV.P(Table2[1Y Return vs Nifty])</f>
        <v>-0.66804535140488386</v>
      </c>
      <c r="I466">
        <v>3.00015848910162</v>
      </c>
      <c r="J466">
        <f>(Table2[[#This Row],[1M Return vs Nifty]]-AVERAGE(Table2[1M Return vs Nifty]))/_xlfn.STDEV.P(Table2[1M Return vs Nifty])</f>
        <v>0.3181989020331899</v>
      </c>
      <c r="K466">
        <v>1.5195769745021801</v>
      </c>
      <c r="L466">
        <f>(Table2[[#This Row],[6M Return vs Nifty]]-AVERAGE(Table2[6M Return vs Nifty]))/_xlfn.STDEV.P(Table2[6M Return vs Nifty])</f>
        <v>-0.17176597641077881</v>
      </c>
      <c r="M466">
        <v>-0.83195552354958502</v>
      </c>
      <c r="N466">
        <f>(Table2[[#This Row],[1W Return vs Nifty]]-AVERAGE(Table2[1W Return vs Nifty]))/_xlfn.STDEV.P(Table2[1W Return vs Nifty])</f>
        <v>0.15667089301101414</v>
      </c>
      <c r="O466">
        <v>5609.88</v>
      </c>
      <c r="P466">
        <v>5405.1471750703204</v>
      </c>
      <c r="Q466">
        <v>5042.4534712948298</v>
      </c>
      <c r="R466">
        <v>87.639585623720606</v>
      </c>
      <c r="S466" s="2">
        <f>(Table2[[#This Row],[Close Price]]-Table2[[#This Row],[20D EMA]])/Table2[[#This Row],[20D EMA]]</f>
        <v>4.6635578657653977E-2</v>
      </c>
      <c r="T466" s="2">
        <f>(Table2[[#This Row],[Close Price]]-Table2[[#This Row],[50D EMA]])/Table2[[#This Row],[50D EMA]]</f>
        <v>8.6279394404022394E-2</v>
      </c>
      <c r="U466" s="2">
        <f>(Table2[[#This Row],[Close Price]]-Table2[[#This Row],[200D EMA]])/Table2[[#This Row],[200D EMA]]</f>
        <v>0.16441332248769028</v>
      </c>
      <c r="V466">
        <v>0.72711117418839299</v>
      </c>
      <c r="W466">
        <v>5846.65</v>
      </c>
      <c r="X466">
        <v>5936.5</v>
      </c>
      <c r="Y466">
        <v>5770.1</v>
      </c>
      <c r="Z466">
        <v>5920</v>
      </c>
      <c r="AA466">
        <v>5384.3</v>
      </c>
      <c r="AB466">
        <v>5920</v>
      </c>
      <c r="AC466" s="2">
        <f>(Table2[[#This Row],[Close Price]]/Table2[[#This Row],[Day Low]])-1</f>
        <v>4.250297178726381E-3</v>
      </c>
      <c r="AD466" s="2">
        <f>(Table2[[#This Row],[Day High]]/Table2[[#This Row],[Close Price]])-1</f>
        <v>1.1070424934003231E-2</v>
      </c>
      <c r="AE466" s="2">
        <f>(Table2[[#This Row],[Close Price]]/Table2[[#This Row],[Current Week Low]])-1</f>
        <v>1.7573352281589516E-2</v>
      </c>
      <c r="AF466" s="2">
        <f>(Table2[[#This Row],[Current Week High]]/Table2[[#This Row],[Close Price]])-1</f>
        <v>8.2602401430640349E-3</v>
      </c>
      <c r="AG466" s="2">
        <f>(Table2[[#This Row],[Close Price]]/Table2[[#This Row],[Current Month Low]])-1</f>
        <v>9.0485299853277024E-2</v>
      </c>
      <c r="AH466" s="2">
        <f>(Table2[[#This Row],[Current Month High]]/Table2[[#This Row],[Close Price]])-1</f>
        <v>8.2602401430640349E-3</v>
      </c>
      <c r="AI466">
        <v>0.82602401430640304</v>
      </c>
      <c r="AJ466">
        <v>35.048416404075702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0.09</v>
      </c>
      <c r="AM466" t="s">
        <v>10189</v>
      </c>
      <c r="AN466">
        <v>7.21</v>
      </c>
      <c r="AO466" t="s">
        <v>10189</v>
      </c>
      <c r="AP466">
        <v>3.5271655811615003E-2</v>
      </c>
      <c r="AQ466">
        <f>(Table2[[#This Row],[Sharpe Ratio]]-AVERAGE(Table2[Sharpe Ratio]))/_xlfn.STDEV.P(Table2[Sharpe Ratio])</f>
        <v>-0.20208241706763283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-0.56702394983909155</v>
      </c>
      <c r="AS466">
        <f>_xlfn.RANK.AVG(Table2[[#This Row],[1Y Return vs Nifty Z-Score]],Table2[1Y Return vs Nifty Z-Score])</f>
        <v>561</v>
      </c>
      <c r="AT466">
        <f>_xlfn.RANK.AVG(Table2[[#This Row],[6M Return vs Nifty Z-Score]],Table2[6M Return vs Nifty Z-Score])</f>
        <v>381</v>
      </c>
      <c r="AU466">
        <f>_xlfn.RANK.AVG(Table2[[#This Row],[Sharpe Ratio Z-Score]],Table2[Sharpe Ratio Z-Score])</f>
        <v>398</v>
      </c>
      <c r="AV466">
        <f>(Table2[[#This Row],[Rank 1Y]]+Table2[[#This Row],[Rank 6M]]+Table2[[#This Row],[Rank Sharpe]])/3</f>
        <v>446.66666666666669</v>
      </c>
    </row>
    <row r="467" spans="1:48" x14ac:dyDescent="0.3">
      <c r="A467" t="s">
        <v>383</v>
      </c>
      <c r="B467" t="s">
        <v>384</v>
      </c>
      <c r="C467" t="s">
        <v>10150</v>
      </c>
      <c r="D467" t="s">
        <v>62</v>
      </c>
      <c r="E467">
        <v>63043.635374999998</v>
      </c>
      <c r="F467">
        <v>5272.75</v>
      </c>
      <c r="G467">
        <v>18.224233515183801</v>
      </c>
      <c r="H467">
        <f>(Table2[[#This Row],[1Y Return vs Nifty]]-AVERAGE(Table2[1Y Return vs Nifty]))/_xlfn.STDEV.P(Table2[1Y Return vs Nifty])</f>
        <v>-0.31103522771662306</v>
      </c>
      <c r="I467">
        <v>-1.4570214216333199</v>
      </c>
      <c r="J467">
        <f>(Table2[[#This Row],[1M Return vs Nifty]]-AVERAGE(Table2[1M Return vs Nifty]))/_xlfn.STDEV.P(Table2[1M Return vs Nifty])</f>
        <v>-9.9868717119109635E-2</v>
      </c>
      <c r="K467">
        <v>-8.6868097626209693</v>
      </c>
      <c r="L467">
        <f>(Table2[[#This Row],[6M Return vs Nifty]]-AVERAGE(Table2[6M Return vs Nifty]))/_xlfn.STDEV.P(Table2[6M Return vs Nifty])</f>
        <v>-0.50246894557012578</v>
      </c>
      <c r="M467">
        <v>-1.65602889958152</v>
      </c>
      <c r="N467">
        <f>(Table2[[#This Row],[1W Return vs Nifty]]-AVERAGE(Table2[1W Return vs Nifty]))/_xlfn.STDEV.P(Table2[1W Return vs Nifty])</f>
        <v>-5.6645114267650967E-2</v>
      </c>
      <c r="O467">
        <v>5160.3900000000003</v>
      </c>
      <c r="P467">
        <v>5100.9676985657097</v>
      </c>
      <c r="Q467">
        <v>4761.7520733061301</v>
      </c>
      <c r="R467">
        <v>58.862651921040502</v>
      </c>
      <c r="S467" s="2">
        <f>(Table2[[#This Row],[Close Price]]-Table2[[#This Row],[20D EMA]])/Table2[[#This Row],[20D EMA]]</f>
        <v>2.1773548123300693E-2</v>
      </c>
      <c r="T467" s="2">
        <f>(Table2[[#This Row],[Close Price]]-Table2[[#This Row],[50D EMA]])/Table2[[#This Row],[50D EMA]]</f>
        <v>3.3676414277744204E-2</v>
      </c>
      <c r="U467" s="2">
        <f>(Table2[[#This Row],[Close Price]]-Table2[[#This Row],[200D EMA]])/Table2[[#This Row],[200D EMA]]</f>
        <v>0.10731300555492364</v>
      </c>
      <c r="V467">
        <v>0.982985660913543</v>
      </c>
      <c r="W467">
        <v>5195</v>
      </c>
      <c r="X467">
        <v>5268.25</v>
      </c>
      <c r="Y467">
        <v>5190</v>
      </c>
      <c r="Z467">
        <v>5450</v>
      </c>
      <c r="AA467">
        <v>4872</v>
      </c>
      <c r="AB467">
        <v>5450</v>
      </c>
      <c r="AC467" s="2">
        <f>(Table2[[#This Row],[Close Price]]/Table2[[#This Row],[Day Low]])-1</f>
        <v>1.4966313763233874E-2</v>
      </c>
      <c r="AD467" s="2">
        <f>(Table2[[#This Row],[Day High]]/Table2[[#This Row],[Close Price]])-1</f>
        <v>-8.534445972215865E-4</v>
      </c>
      <c r="AE467" s="2">
        <f>(Table2[[#This Row],[Close Price]]/Table2[[#This Row],[Current Week Low]])-1</f>
        <v>1.5944123314065584E-2</v>
      </c>
      <c r="AF467" s="2">
        <f>(Table2[[#This Row],[Current Week High]]/Table2[[#This Row],[Close Price]])-1</f>
        <v>3.3616234412782608E-2</v>
      </c>
      <c r="AG467" s="2">
        <f>(Table2[[#This Row],[Close Price]]/Table2[[#This Row],[Current Month Low]])-1</f>
        <v>8.2255747126436685E-2</v>
      </c>
      <c r="AH467" s="2">
        <f>(Table2[[#This Row],[Current Month High]]/Table2[[#This Row],[Close Price]])-1</f>
        <v>3.3616234412782608E-2</v>
      </c>
      <c r="AI467">
        <v>5.8043715328813299</v>
      </c>
      <c r="AJ467">
        <v>52.9663475485929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-0.01</v>
      </c>
      <c r="AM467" t="s">
        <v>10190</v>
      </c>
      <c r="AN467">
        <v>6.34</v>
      </c>
      <c r="AO467" t="s">
        <v>10189</v>
      </c>
      <c r="AP467">
        <v>1.6532961435894E-2</v>
      </c>
      <c r="AQ467">
        <f>(Table2[[#This Row],[Sharpe Ratio]]-AVERAGE(Table2[Sharpe Ratio]))/_xlfn.STDEV.P(Table2[Sharpe Ratio])</f>
        <v>-0.41676905119072344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-1.3867870558642328</v>
      </c>
      <c r="AS467">
        <f>_xlfn.RANK.AVG(Table2[[#This Row],[1Y Return vs Nifty Z-Score]],Table2[1Y Return vs Nifty Z-Score])</f>
        <v>398</v>
      </c>
      <c r="AT467">
        <f>_xlfn.RANK.AVG(Table2[[#This Row],[6M Return vs Nifty Z-Score]],Table2[6M Return vs Nifty Z-Score])</f>
        <v>496</v>
      </c>
      <c r="AU467">
        <f>_xlfn.RANK.AVG(Table2[[#This Row],[Sharpe Ratio Z-Score]],Table2[Sharpe Ratio Z-Score])</f>
        <v>446</v>
      </c>
      <c r="AV467">
        <f>(Table2[[#This Row],[Rank 1Y]]+Table2[[#This Row],[Rank 6M]]+Table2[[#This Row],[Rank Sharpe]])/3</f>
        <v>446.66666666666669</v>
      </c>
    </row>
    <row r="468" spans="1:48" x14ac:dyDescent="0.3">
      <c r="A468" t="s">
        <v>421</v>
      </c>
      <c r="B468" t="s">
        <v>422</v>
      </c>
      <c r="C468" t="s">
        <v>10145</v>
      </c>
      <c r="D468" t="s">
        <v>32</v>
      </c>
      <c r="E468">
        <v>56289.185495223901</v>
      </c>
      <c r="F468">
        <v>123.64</v>
      </c>
      <c r="G468">
        <v>30.335556822987201</v>
      </c>
      <c r="H468">
        <f>(Table2[[#This Row],[1Y Return vs Nifty]]-AVERAGE(Table2[1Y Return vs Nifty]))/_xlfn.STDEV.P(Table2[1Y Return vs Nifty])</f>
        <v>-0.15583808551214601</v>
      </c>
      <c r="I468">
        <v>-6.5837059559377797</v>
      </c>
      <c r="J468">
        <f>(Table2[[#This Row],[1M Return vs Nifty]]-AVERAGE(Table2[1M Return vs Nifty]))/_xlfn.STDEV.P(Table2[1M Return vs Nifty])</f>
        <v>-0.58073348819095416</v>
      </c>
      <c r="K468">
        <v>-23.5274006498015</v>
      </c>
      <c r="L468">
        <f>(Table2[[#This Row],[6M Return vs Nifty]]-AVERAGE(Table2[6M Return vs Nifty]))/_xlfn.STDEV.P(Table2[6M Return vs Nifty])</f>
        <v>-0.9833274116341999</v>
      </c>
      <c r="M468">
        <v>-1.72521566898311</v>
      </c>
      <c r="N468">
        <f>(Table2[[#This Row],[1W Return vs Nifty]]-AVERAGE(Table2[1W Return vs Nifty]))/_xlfn.STDEV.P(Table2[1W Return vs Nifty])</f>
        <v>-7.4554496896079625E-2</v>
      </c>
      <c r="O468">
        <v>122.28</v>
      </c>
      <c r="P468">
        <v>125.406440009462</v>
      </c>
      <c r="Q468">
        <v>121.145792653717</v>
      </c>
      <c r="R468">
        <v>58.385692750166903</v>
      </c>
      <c r="S468" s="2">
        <f>(Table2[[#This Row],[Close Price]]-Table2[[#This Row],[20D EMA]])/Table2[[#This Row],[20D EMA]]</f>
        <v>1.1122015047432118E-2</v>
      </c>
      <c r="T468" s="2">
        <f>(Table2[[#This Row],[Close Price]]-Table2[[#This Row],[50D EMA]])/Table2[[#This Row],[50D EMA]]</f>
        <v>-1.4085720074094464E-2</v>
      </c>
      <c r="U468" s="2">
        <f>(Table2[[#This Row],[Close Price]]-Table2[[#This Row],[200D EMA]])/Table2[[#This Row],[200D EMA]]</f>
        <v>2.0588476839740071E-2</v>
      </c>
      <c r="V468">
        <v>0.75820270055587202</v>
      </c>
      <c r="W468">
        <v>121.75</v>
      </c>
      <c r="X468">
        <v>123.89</v>
      </c>
      <c r="Y468">
        <v>119.7</v>
      </c>
      <c r="Z468">
        <v>125.09</v>
      </c>
      <c r="AA468">
        <v>117.3</v>
      </c>
      <c r="AB468">
        <v>125.9</v>
      </c>
      <c r="AC468" s="2">
        <f>(Table2[[#This Row],[Close Price]]/Table2[[#This Row],[Day Low]])-1</f>
        <v>1.5523613963039029E-2</v>
      </c>
      <c r="AD468" s="2">
        <f>(Table2[[#This Row],[Day High]]/Table2[[#This Row],[Close Price]])-1</f>
        <v>2.0219993529602132E-3</v>
      </c>
      <c r="AE468" s="2">
        <f>(Table2[[#This Row],[Close Price]]/Table2[[#This Row],[Current Week Low]])-1</f>
        <v>3.2915622389306565E-2</v>
      </c>
      <c r="AF468" s="2">
        <f>(Table2[[#This Row],[Current Week High]]/Table2[[#This Row],[Close Price]])-1</f>
        <v>1.1727596247169236E-2</v>
      </c>
      <c r="AG468" s="2">
        <f>(Table2[[#This Row],[Close Price]]/Table2[[#This Row],[Current Month Low]])-1</f>
        <v>5.4049445865302692E-2</v>
      </c>
      <c r="AH468" s="2">
        <f>(Table2[[#This Row],[Current Month High]]/Table2[[#This Row],[Close Price]])-1</f>
        <v>1.8278874150760238E-2</v>
      </c>
      <c r="AI468">
        <v>27.749919120025801</v>
      </c>
      <c r="AJ468">
        <v>57.3027989821883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-0.25</v>
      </c>
      <c r="AM468" t="s">
        <v>10190</v>
      </c>
      <c r="AN468">
        <v>2.17</v>
      </c>
      <c r="AO468" t="s">
        <v>10189</v>
      </c>
      <c r="AP468">
        <v>4.1259001170371998E-2</v>
      </c>
      <c r="AQ468">
        <f>(Table2[[#This Row],[Sharpe Ratio]]-AVERAGE(Table2[Sharpe Ratio]))/_xlfn.STDEV.P(Table2[Sharpe Ratio])</f>
        <v>-0.13348622799324919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339</v>
      </c>
      <c r="AT468">
        <f>_xlfn.RANK.AVG(Table2[[#This Row],[6M Return vs Nifty Z-Score]],Table2[6M Return vs Nifty Z-Score])</f>
        <v>628</v>
      </c>
      <c r="AU468">
        <f>_xlfn.RANK.AVG(Table2[[#This Row],[Sharpe Ratio Z-Score]],Table2[Sharpe Ratio Z-Score])</f>
        <v>375</v>
      </c>
      <c r="AV468">
        <f>(Table2[[#This Row],[Rank 1Y]]+Table2[[#This Row],[Rank 6M]]+Table2[[#This Row],[Rank Sharpe]])/3</f>
        <v>447.33333333333331</v>
      </c>
    </row>
    <row r="469" spans="1:48" x14ac:dyDescent="0.3">
      <c r="A469" t="s">
        <v>1634</v>
      </c>
      <c r="B469" t="s">
        <v>1635</v>
      </c>
      <c r="C469" t="s">
        <v>10159</v>
      </c>
      <c r="D469" t="s">
        <v>269</v>
      </c>
      <c r="E469">
        <v>5147.7791489250003</v>
      </c>
      <c r="F469">
        <v>308.85000000000002</v>
      </c>
      <c r="G469">
        <v>20.726375826071401</v>
      </c>
      <c r="H469">
        <f>(Table2[[#This Row],[1Y Return vs Nifty]]-AVERAGE(Table2[1Y Return vs Nifty]))/_xlfn.STDEV.P(Table2[1Y Return vs Nifty])</f>
        <v>-0.27897222963048812</v>
      </c>
      <c r="I469">
        <v>10.3724942590807</v>
      </c>
      <c r="J469">
        <f>(Table2[[#This Row],[1M Return vs Nifty]]-AVERAGE(Table2[1M Return vs Nifty]))/_xlfn.STDEV.P(Table2[1M Return vs Nifty])</f>
        <v>1.0096977700782714</v>
      </c>
      <c r="K469">
        <v>-0.14088677549228701</v>
      </c>
      <c r="L469">
        <f>(Table2[[#This Row],[6M Return vs Nifty]]-AVERAGE(Table2[6M Return vs Nifty]))/_xlfn.STDEV.P(Table2[6M Return vs Nifty])</f>
        <v>-0.22556761125451325</v>
      </c>
      <c r="M469">
        <v>6.50652819653578</v>
      </c>
      <c r="N469">
        <f>(Table2[[#This Row],[1W Return vs Nifty]]-AVERAGE(Table2[1W Return vs Nifty]))/_xlfn.STDEV.P(Table2[1W Return vs Nifty])</f>
        <v>2.0562784912880772</v>
      </c>
      <c r="O469">
        <v>292.33999999999997</v>
      </c>
      <c r="P469">
        <v>279.941922993552</v>
      </c>
      <c r="Q469">
        <v>260.99769177156799</v>
      </c>
      <c r="R469">
        <v>61.794924151350898</v>
      </c>
      <c r="S469" s="2">
        <f>(Table2[[#This Row],[Close Price]]-Table2[[#This Row],[20D EMA]])/Table2[[#This Row],[20D EMA]]</f>
        <v>5.6475336936444034E-2</v>
      </c>
      <c r="T469" s="2">
        <f>(Table2[[#This Row],[Close Price]]-Table2[[#This Row],[50D EMA]])/Table2[[#This Row],[50D EMA]]</f>
        <v>0.1032645510801677</v>
      </c>
      <c r="U469" s="2">
        <f>(Table2[[#This Row],[Close Price]]-Table2[[#This Row],[200D EMA]])/Table2[[#This Row],[200D EMA]]</f>
        <v>0.1833437985739492</v>
      </c>
      <c r="V469">
        <v>1.8447533721721801</v>
      </c>
      <c r="W469">
        <v>299</v>
      </c>
      <c r="X469">
        <v>309</v>
      </c>
      <c r="Y469">
        <v>289</v>
      </c>
      <c r="Z469">
        <v>319.75</v>
      </c>
      <c r="AA469">
        <v>276.8</v>
      </c>
      <c r="AB469">
        <v>319.75</v>
      </c>
      <c r="AC469" s="2">
        <f>(Table2[[#This Row],[Close Price]]/Table2[[#This Row],[Day Low]])-1</f>
        <v>3.2943143812709019E-2</v>
      </c>
      <c r="AD469" s="2">
        <f>(Table2[[#This Row],[Day High]]/Table2[[#This Row],[Close Price]])-1</f>
        <v>4.8567265662935455E-4</v>
      </c>
      <c r="AE469" s="2">
        <f>(Table2[[#This Row],[Close Price]]/Table2[[#This Row],[Current Week Low]])-1</f>
        <v>6.8685121107266545E-2</v>
      </c>
      <c r="AF469" s="2">
        <f>(Table2[[#This Row],[Current Week High]]/Table2[[#This Row],[Close Price]])-1</f>
        <v>3.5292213048405241E-2</v>
      </c>
      <c r="AG469" s="2">
        <f>(Table2[[#This Row],[Close Price]]/Table2[[#This Row],[Current Month Low]])-1</f>
        <v>0.11578757225433534</v>
      </c>
      <c r="AH469" s="2">
        <f>(Table2[[#This Row],[Current Month High]]/Table2[[#This Row],[Close Price]])-1</f>
        <v>3.5292213048405241E-2</v>
      </c>
      <c r="AI469">
        <v>3.5292213048405201</v>
      </c>
      <c r="AJ469">
        <v>48.521279153642702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0.06</v>
      </c>
      <c r="AM469" t="s">
        <v>10189</v>
      </c>
      <c r="AN469">
        <v>8.92</v>
      </c>
      <c r="AO469" t="s">
        <v>10189</v>
      </c>
      <c r="AP469">
        <v>-9.9605087051279993E-3</v>
      </c>
      <c r="AQ469">
        <f>(Table2[[#This Row],[Sharpe Ratio]]-AVERAGE(Table2[Sharpe Ratio]))/_xlfn.STDEV.P(Table2[Sharpe Ratio])</f>
        <v>-0.72030108051855479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1.8411353399627923</v>
      </c>
      <c r="AS469">
        <f>_xlfn.RANK.AVG(Table2[[#This Row],[1Y Return vs Nifty Z-Score]],Table2[1Y Return vs Nifty Z-Score])</f>
        <v>381</v>
      </c>
      <c r="AT469">
        <f>_xlfn.RANK.AVG(Table2[[#This Row],[6M Return vs Nifty Z-Score]],Table2[6M Return vs Nifty Z-Score])</f>
        <v>401</v>
      </c>
      <c r="AU469">
        <f>_xlfn.RANK.AVG(Table2[[#This Row],[Sharpe Ratio Z-Score]],Table2[Sharpe Ratio Z-Score])</f>
        <v>563</v>
      </c>
      <c r="AV469">
        <f>(Table2[[#This Row],[Rank 1Y]]+Table2[[#This Row],[Rank 6M]]+Table2[[#This Row],[Rank Sharpe]])/3</f>
        <v>448.33333333333331</v>
      </c>
    </row>
    <row r="470" spans="1:48" x14ac:dyDescent="0.3">
      <c r="A470" t="s">
        <v>1481</v>
      </c>
      <c r="B470" t="s">
        <v>1482</v>
      </c>
      <c r="C470" t="s">
        <v>10154</v>
      </c>
      <c r="D470" t="s">
        <v>130</v>
      </c>
      <c r="E470">
        <v>6599.4137202000002</v>
      </c>
      <c r="F470">
        <v>608.25</v>
      </c>
      <c r="G470">
        <v>28.662463471452199</v>
      </c>
      <c r="H470">
        <f>(Table2[[#This Row],[1Y Return vs Nifty]]-AVERAGE(Table2[1Y Return vs Nifty]))/_xlfn.STDEV.P(Table2[1Y Return vs Nifty])</f>
        <v>-0.17727746915342346</v>
      </c>
      <c r="I470">
        <v>-6.8936792825894599</v>
      </c>
      <c r="J470">
        <f>(Table2[[#This Row],[1M Return vs Nifty]]-AVERAGE(Table2[1M Return vs Nifty]))/_xlfn.STDEV.P(Table2[1M Return vs Nifty])</f>
        <v>-0.60980788349680082</v>
      </c>
      <c r="K470">
        <v>-39.661992299756399</v>
      </c>
      <c r="L470">
        <f>(Table2[[#This Row],[6M Return vs Nifty]]-AVERAGE(Table2[6M Return vs Nifty]))/_xlfn.STDEV.P(Table2[6M Return vs Nifty])</f>
        <v>-1.5061135358760165</v>
      </c>
      <c r="M470">
        <v>-4.2812805002448897</v>
      </c>
      <c r="N470">
        <f>(Table2[[#This Row],[1W Return vs Nifty]]-AVERAGE(Table2[1W Return vs Nifty]))/_xlfn.STDEV.P(Table2[1W Return vs Nifty])</f>
        <v>-0.73620618958351325</v>
      </c>
      <c r="O470">
        <v>626.78</v>
      </c>
      <c r="P470">
        <v>614.79105023632496</v>
      </c>
      <c r="Q470">
        <v>575.27276505464204</v>
      </c>
      <c r="R470">
        <v>33.051735886615099</v>
      </c>
      <c r="S470" s="2">
        <f>(Table2[[#This Row],[Close Price]]-Table2[[#This Row],[20D EMA]])/Table2[[#This Row],[20D EMA]]</f>
        <v>-2.9563802291074977E-2</v>
      </c>
      <c r="T470" s="2">
        <f>(Table2[[#This Row],[Close Price]]-Table2[[#This Row],[50D EMA]])/Table2[[#This Row],[50D EMA]]</f>
        <v>-1.063946886313747E-2</v>
      </c>
      <c r="U470" s="2">
        <f>(Table2[[#This Row],[Close Price]]-Table2[[#This Row],[200D EMA]])/Table2[[#This Row],[200D EMA]]</f>
        <v>5.7324519686284187E-2</v>
      </c>
      <c r="V470">
        <v>0.62379129049933602</v>
      </c>
      <c r="W470">
        <v>597.20000000000005</v>
      </c>
      <c r="X470">
        <v>607.4</v>
      </c>
      <c r="Y470">
        <v>605</v>
      </c>
      <c r="Z470">
        <v>630</v>
      </c>
      <c r="AA470">
        <v>605</v>
      </c>
      <c r="AB470">
        <v>689.95</v>
      </c>
      <c r="AC470" s="2">
        <f>(Table2[[#This Row],[Close Price]]/Table2[[#This Row],[Day Low]])-1</f>
        <v>1.8503014065639478E-2</v>
      </c>
      <c r="AD470" s="2">
        <f>(Table2[[#This Row],[Day High]]/Table2[[#This Row],[Close Price]])-1</f>
        <v>-1.3974517057131486E-3</v>
      </c>
      <c r="AE470" s="2">
        <f>(Table2[[#This Row],[Close Price]]/Table2[[#This Row],[Current Week Low]])-1</f>
        <v>5.3719008264463408E-3</v>
      </c>
      <c r="AF470" s="2">
        <f>(Table2[[#This Row],[Current Week High]]/Table2[[#This Row],[Close Price]])-1</f>
        <v>3.5758323057953234E-2</v>
      </c>
      <c r="AG470" s="2">
        <f>(Table2[[#This Row],[Close Price]]/Table2[[#This Row],[Current Month Low]])-1</f>
        <v>5.3719008264463408E-3</v>
      </c>
      <c r="AH470" s="2">
        <f>(Table2[[#This Row],[Current Month High]]/Table2[[#This Row],[Close Price]])-1</f>
        <v>0.13431976983148375</v>
      </c>
      <c r="AI470">
        <v>38.372379778051702</v>
      </c>
      <c r="AJ470">
        <v>66.860983471641106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</v>
      </c>
      <c r="AM470">
        <v>0</v>
      </c>
      <c r="AN470">
        <v>-2.4500000000000002</v>
      </c>
      <c r="AO470" t="s">
        <v>10190</v>
      </c>
      <c r="AP470">
        <v>6.8400986558131996E-2</v>
      </c>
      <c r="AQ470">
        <f>(Table2[[#This Row],[Sharpe Ratio]]-AVERAGE(Table2[Sharpe Ratio]))/_xlfn.STDEV.P(Table2[Sharpe Ratio])</f>
        <v>0.17747575097291332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-2.8519293271368404</v>
      </c>
      <c r="AS470">
        <f>_xlfn.RANK.AVG(Table2[[#This Row],[1Y Return vs Nifty Z-Score]],Table2[1Y Return vs Nifty Z-Score])</f>
        <v>350</v>
      </c>
      <c r="AT470">
        <f>_xlfn.RANK.AVG(Table2[[#This Row],[6M Return vs Nifty Z-Score]],Table2[6M Return vs Nifty Z-Score])</f>
        <v>713</v>
      </c>
      <c r="AU470">
        <f>_xlfn.RANK.AVG(Table2[[#This Row],[Sharpe Ratio Z-Score]],Table2[Sharpe Ratio Z-Score])</f>
        <v>284</v>
      </c>
      <c r="AV470">
        <f>(Table2[[#This Row],[Rank 1Y]]+Table2[[#This Row],[Rank 6M]]+Table2[[#This Row],[Rank Sharpe]])/3</f>
        <v>449</v>
      </c>
    </row>
    <row r="471" spans="1:48" x14ac:dyDescent="0.3">
      <c r="A471" t="s">
        <v>1847</v>
      </c>
      <c r="B471" t="s">
        <v>1848</v>
      </c>
      <c r="C471" t="s">
        <v>10150</v>
      </c>
      <c r="D471" t="s">
        <v>295</v>
      </c>
      <c r="E471">
        <v>3777.4102520000001</v>
      </c>
      <c r="F471">
        <v>440</v>
      </c>
      <c r="G471">
        <v>6.2170237774549797</v>
      </c>
      <c r="H471">
        <f>(Table2[[#This Row],[1Y Return vs Nifty]]-AVERAGE(Table2[1Y Return vs Nifty]))/_xlfn.STDEV.P(Table2[1Y Return vs Nifty])</f>
        <v>-0.46489823589382429</v>
      </c>
      <c r="I471">
        <v>-3.8986751574071299</v>
      </c>
      <c r="J471">
        <f>(Table2[[#This Row],[1M Return vs Nifty]]-AVERAGE(Table2[1M Return vs Nifty]))/_xlfn.STDEV.P(Table2[1M Return vs Nifty])</f>
        <v>-0.32888715132024554</v>
      </c>
      <c r="K471">
        <v>2.17006752659089</v>
      </c>
      <c r="L471">
        <f>(Table2[[#This Row],[6M Return vs Nifty]]-AVERAGE(Table2[6M Return vs Nifty]))/_xlfn.STDEV.P(Table2[6M Return vs Nifty])</f>
        <v>-0.15068906030653226</v>
      </c>
      <c r="M471">
        <v>-0.58147326356360995</v>
      </c>
      <c r="N471">
        <f>(Table2[[#This Row],[1W Return vs Nifty]]-AVERAGE(Table2[1W Return vs Nifty]))/_xlfn.STDEV.P(Table2[1W Return vs Nifty])</f>
        <v>0.22150962842997532</v>
      </c>
      <c r="O471">
        <v>428.59</v>
      </c>
      <c r="P471">
        <v>427.71639566960499</v>
      </c>
      <c r="Q471">
        <v>407.13386622624</v>
      </c>
      <c r="R471">
        <v>68.516928394212499</v>
      </c>
      <c r="S471" s="2">
        <f>(Table2[[#This Row],[Close Price]]-Table2[[#This Row],[20D EMA]])/Table2[[#This Row],[20D EMA]]</f>
        <v>2.6622179705546152E-2</v>
      </c>
      <c r="T471" s="2">
        <f>(Table2[[#This Row],[Close Price]]-Table2[[#This Row],[50D EMA]])/Table2[[#This Row],[50D EMA]]</f>
        <v>2.8719040127429755E-2</v>
      </c>
      <c r="U471" s="2">
        <f>(Table2[[#This Row],[Close Price]]-Table2[[#This Row],[200D EMA]])/Table2[[#This Row],[200D EMA]]</f>
        <v>8.0725619999139631E-2</v>
      </c>
      <c r="V471">
        <v>2.00465389400703</v>
      </c>
      <c r="W471">
        <v>432.95</v>
      </c>
      <c r="X471">
        <v>443</v>
      </c>
      <c r="Y471">
        <v>428</v>
      </c>
      <c r="Z471">
        <v>451.75</v>
      </c>
      <c r="AA471">
        <v>406</v>
      </c>
      <c r="AB471">
        <v>451.75</v>
      </c>
      <c r="AC471" s="2">
        <f>(Table2[[#This Row],[Close Price]]/Table2[[#This Row],[Day Low]])-1</f>
        <v>1.6283635523732576E-2</v>
      </c>
      <c r="AD471" s="2">
        <f>(Table2[[#This Row],[Day High]]/Table2[[#This Row],[Close Price]])-1</f>
        <v>6.8181818181818343E-3</v>
      </c>
      <c r="AE471" s="2">
        <f>(Table2[[#This Row],[Close Price]]/Table2[[#This Row],[Current Week Low]])-1</f>
        <v>2.8037383177569986E-2</v>
      </c>
      <c r="AF471" s="2">
        <f>(Table2[[#This Row],[Current Week High]]/Table2[[#This Row],[Close Price]])-1</f>
        <v>2.670454545454537E-2</v>
      </c>
      <c r="AG471" s="2">
        <f>(Table2[[#This Row],[Close Price]]/Table2[[#This Row],[Current Month Low]])-1</f>
        <v>8.3743842364532028E-2</v>
      </c>
      <c r="AH471" s="2">
        <f>(Table2[[#This Row],[Current Month High]]/Table2[[#This Row],[Close Price]])-1</f>
        <v>2.670454545454537E-2</v>
      </c>
      <c r="AI471">
        <v>14.749999999999901</v>
      </c>
      <c r="AJ471">
        <v>43.7438745508003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-0.1</v>
      </c>
      <c r="AM471" t="s">
        <v>10190</v>
      </c>
      <c r="AN471">
        <v>5.3</v>
      </c>
      <c r="AO471" t="s">
        <v>10189</v>
      </c>
      <c r="AQ471">
        <f>(Table2[[#This Row],[Sharpe Ratio]]-AVERAGE(Table2[Sharpe Ratio]))/_xlfn.STDEV.P(Table2[Sharpe Ratio])</f>
        <v>-0.60618490757812304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-1.32914972666875</v>
      </c>
      <c r="AS471">
        <f>_xlfn.RANK.AVG(Table2[[#This Row],[1Y Return vs Nifty Z-Score]],Table2[1Y Return vs Nifty Z-Score])</f>
        <v>456</v>
      </c>
      <c r="AT471">
        <f>_xlfn.RANK.AVG(Table2[[#This Row],[6M Return vs Nifty Z-Score]],Table2[6M Return vs Nifty Z-Score])</f>
        <v>374</v>
      </c>
      <c r="AU471">
        <f>_xlfn.RANK.AVG(Table2[[#This Row],[Sharpe Ratio Z-Score]],Table2[Sharpe Ratio Z-Score])</f>
        <v>518.5</v>
      </c>
      <c r="AV471">
        <f>(Table2[[#This Row],[Rank 1Y]]+Table2[[#This Row],[Rank 6M]]+Table2[[#This Row],[Rank Sharpe]])/3</f>
        <v>449.5</v>
      </c>
    </row>
    <row r="472" spans="1:48" x14ac:dyDescent="0.3">
      <c r="A472" t="s">
        <v>1149</v>
      </c>
      <c r="B472" t="s">
        <v>1150</v>
      </c>
      <c r="C472" t="s">
        <v>10150</v>
      </c>
      <c r="D472" t="s">
        <v>295</v>
      </c>
      <c r="E472">
        <v>10404.82664263</v>
      </c>
      <c r="F472">
        <v>2031.05</v>
      </c>
      <c r="G472">
        <v>14.721103359708099</v>
      </c>
      <c r="H472">
        <f>(Table2[[#This Row],[1Y Return vs Nifty]]-AVERAGE(Table2[1Y Return vs Nifty]))/_xlfn.STDEV.P(Table2[1Y Return vs Nifty])</f>
        <v>-0.3559251026776738</v>
      </c>
      <c r="I472">
        <v>-1.9098027367956401</v>
      </c>
      <c r="J472">
        <f>(Table2[[#This Row],[1M Return vs Nifty]]-AVERAGE(Table2[1M Return vs Nifty]))/_xlfn.STDEV.P(Table2[1M Return vs Nifty])</f>
        <v>-0.14233799370600553</v>
      </c>
      <c r="K472">
        <v>14.219721554762</v>
      </c>
      <c r="L472">
        <f>(Table2[[#This Row],[6M Return vs Nifty]]-AVERAGE(Table2[6M Return vs Nifty]))/_xlfn.STDEV.P(Table2[6M Return vs Nifty])</f>
        <v>0.23973866569420454</v>
      </c>
      <c r="M472">
        <v>-2.9335987216181598</v>
      </c>
      <c r="N472">
        <f>(Table2[[#This Row],[1W Return vs Nifty]]-AVERAGE(Table2[1W Return vs Nifty]))/_xlfn.STDEV.P(Table2[1W Return vs Nifty])</f>
        <v>-0.38735121566948738</v>
      </c>
      <c r="O472">
        <v>2020.41</v>
      </c>
      <c r="P472">
        <v>1954.81414043413</v>
      </c>
      <c r="Q472">
        <v>1751.0651064430899</v>
      </c>
      <c r="R472">
        <v>49.137748642400503</v>
      </c>
      <c r="S472" s="2">
        <f>(Table2[[#This Row],[Close Price]]-Table2[[#This Row],[20D EMA]])/Table2[[#This Row],[20D EMA]]</f>
        <v>5.2662578387554365E-3</v>
      </c>
      <c r="T472" s="2">
        <f>(Table2[[#This Row],[Close Price]]-Table2[[#This Row],[50D EMA]])/Table2[[#This Row],[50D EMA]]</f>
        <v>3.899903217854734E-2</v>
      </c>
      <c r="U472" s="2">
        <f>(Table2[[#This Row],[Close Price]]-Table2[[#This Row],[200D EMA]])/Table2[[#This Row],[200D EMA]]</f>
        <v>0.1598940510702305</v>
      </c>
      <c r="V472">
        <v>0.78203313880510505</v>
      </c>
      <c r="W472">
        <v>1994.65</v>
      </c>
      <c r="X472">
        <v>2044</v>
      </c>
      <c r="Y472">
        <v>2010</v>
      </c>
      <c r="Z472">
        <v>2117.5</v>
      </c>
      <c r="AA472">
        <v>1979.25</v>
      </c>
      <c r="AB472">
        <v>2117.5</v>
      </c>
      <c r="AC472" s="2">
        <f>(Table2[[#This Row],[Close Price]]/Table2[[#This Row],[Day Low]])-1</f>
        <v>1.8248815581680899E-2</v>
      </c>
      <c r="AD472" s="2">
        <f>(Table2[[#This Row],[Day High]]/Table2[[#This Row],[Close Price]])-1</f>
        <v>6.3760124073755087E-3</v>
      </c>
      <c r="AE472" s="2">
        <f>(Table2[[#This Row],[Close Price]]/Table2[[#This Row],[Current Week Low]])-1</f>
        <v>1.0472636815920477E-2</v>
      </c>
      <c r="AF472" s="2">
        <f>(Table2[[#This Row],[Current Week High]]/Table2[[#This Row],[Close Price]])-1</f>
        <v>4.2564190935722834E-2</v>
      </c>
      <c r="AG472" s="2">
        <f>(Table2[[#This Row],[Close Price]]/Table2[[#This Row],[Current Month Low]])-1</f>
        <v>2.6171529619805511E-2</v>
      </c>
      <c r="AH472" s="2">
        <f>(Table2[[#This Row],[Current Month High]]/Table2[[#This Row],[Close Price]])-1</f>
        <v>4.2564190935722834E-2</v>
      </c>
      <c r="AI472">
        <v>4.2564190935722799</v>
      </c>
      <c r="AJ472">
        <v>56.716820987654302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0.04</v>
      </c>
      <c r="AM472" t="s">
        <v>10189</v>
      </c>
      <c r="AN472">
        <v>-1.1499999999999999</v>
      </c>
      <c r="AO472" t="s">
        <v>10190</v>
      </c>
      <c r="AP472">
        <v>-7.6043700984087997E-2</v>
      </c>
      <c r="AQ472">
        <f>(Table2[[#This Row],[Sharpe Ratio]]-AVERAGE(Table2[Sharpe Ratio]))/_xlfn.STDEV.P(Table2[Sharpe Ratio])</f>
        <v>-1.4774070900418599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-2.1232827364008218</v>
      </c>
      <c r="AS472">
        <f>_xlfn.RANK.AVG(Table2[[#This Row],[1Y Return vs Nifty Z-Score]],Table2[1Y Return vs Nifty Z-Score])</f>
        <v>417</v>
      </c>
      <c r="AT472">
        <f>_xlfn.RANK.AVG(Table2[[#This Row],[6M Return vs Nifty Z-Score]],Table2[6M Return vs Nifty Z-Score])</f>
        <v>250</v>
      </c>
      <c r="AU472">
        <f>_xlfn.RANK.AVG(Table2[[#This Row],[Sharpe Ratio Z-Score]],Table2[Sharpe Ratio Z-Score])</f>
        <v>683</v>
      </c>
      <c r="AV472">
        <f>(Table2[[#This Row],[Rank 1Y]]+Table2[[#This Row],[Rank 6M]]+Table2[[#This Row],[Rank Sharpe]])/3</f>
        <v>450</v>
      </c>
    </row>
    <row r="473" spans="1:48" x14ac:dyDescent="0.3">
      <c r="A473" t="s">
        <v>884</v>
      </c>
      <c r="B473" t="s">
        <v>885</v>
      </c>
      <c r="C473" t="s">
        <v>10152</v>
      </c>
      <c r="D473" t="s">
        <v>130</v>
      </c>
      <c r="E473">
        <v>16947.693630549998</v>
      </c>
      <c r="F473">
        <v>57.83</v>
      </c>
      <c r="G473">
        <v>1.1025776749379801</v>
      </c>
      <c r="H473">
        <f>(Table2[[#This Row],[1Y Return vs Nifty]]-AVERAGE(Table2[1Y Return vs Nifty]))/_xlfn.STDEV.P(Table2[1Y Return vs Nifty])</f>
        <v>-0.53043586534163589</v>
      </c>
      <c r="I473">
        <v>-7.2761494021113799</v>
      </c>
      <c r="J473">
        <f>(Table2[[#This Row],[1M Return vs Nifty]]-AVERAGE(Table2[1M Return vs Nifty]))/_xlfn.STDEV.P(Table2[1M Return vs Nifty])</f>
        <v>-0.64568222006560649</v>
      </c>
      <c r="K473">
        <v>4.9234816848963403</v>
      </c>
      <c r="L473">
        <f>(Table2[[#This Row],[6M Return vs Nifty]]-AVERAGE(Table2[6M Return vs Nifty]))/_xlfn.STDEV.P(Table2[6M Return vs Nifty])</f>
        <v>-6.1474114711235858E-2</v>
      </c>
      <c r="M473">
        <v>-0.42221752859293099</v>
      </c>
      <c r="N473">
        <f>(Table2[[#This Row],[1W Return vs Nifty]]-AVERAGE(Table2[1W Return vs Nifty]))/_xlfn.STDEV.P(Table2[1W Return vs Nifty])</f>
        <v>0.26273386708182322</v>
      </c>
      <c r="O473">
        <v>58.56</v>
      </c>
      <c r="P473">
        <v>59.415698736161403</v>
      </c>
      <c r="Q473">
        <v>55.920817427659998</v>
      </c>
      <c r="R473">
        <v>42.7926451653017</v>
      </c>
      <c r="S473" s="2">
        <f>(Table2[[#This Row],[Close Price]]-Table2[[#This Row],[20D EMA]])/Table2[[#This Row],[20D EMA]]</f>
        <v>-1.2465846994535587E-2</v>
      </c>
      <c r="T473" s="2">
        <f>(Table2[[#This Row],[Close Price]]-Table2[[#This Row],[50D EMA]])/Table2[[#This Row],[50D EMA]]</f>
        <v>-2.6688211531480675E-2</v>
      </c>
      <c r="U473" s="2">
        <f>(Table2[[#This Row],[Close Price]]-Table2[[#This Row],[200D EMA]])/Table2[[#This Row],[200D EMA]]</f>
        <v>3.4140820183999415E-2</v>
      </c>
      <c r="V473">
        <v>0.978007312682729</v>
      </c>
      <c r="W473">
        <v>56.95</v>
      </c>
      <c r="X473">
        <v>58.14</v>
      </c>
      <c r="Y473">
        <v>57.73</v>
      </c>
      <c r="Z473">
        <v>61.5</v>
      </c>
      <c r="AA473">
        <v>55.41</v>
      </c>
      <c r="AB473">
        <v>62.45</v>
      </c>
      <c r="AC473" s="2">
        <f>(Table2[[#This Row],[Close Price]]/Table2[[#This Row],[Day Low]])-1</f>
        <v>1.5452151009657467E-2</v>
      </c>
      <c r="AD473" s="2">
        <f>(Table2[[#This Row],[Day High]]/Table2[[#This Row],[Close Price]])-1</f>
        <v>5.3605395123639266E-3</v>
      </c>
      <c r="AE473" s="2">
        <f>(Table2[[#This Row],[Close Price]]/Table2[[#This Row],[Current Week Low]])-1</f>
        <v>1.7322016282694808E-3</v>
      </c>
      <c r="AF473" s="2">
        <f>(Table2[[#This Row],[Current Week High]]/Table2[[#This Row],[Close Price]])-1</f>
        <v>6.3461871001210479E-2</v>
      </c>
      <c r="AG473" s="2">
        <f>(Table2[[#This Row],[Close Price]]/Table2[[#This Row],[Current Month Low]])-1</f>
        <v>4.3674426998736804E-2</v>
      </c>
      <c r="AH473" s="2">
        <f>(Table2[[#This Row],[Current Month High]]/Table2[[#This Row],[Close Price]])-1</f>
        <v>7.9889330797164204E-2</v>
      </c>
      <c r="AI473">
        <v>27.4425038907141</v>
      </c>
      <c r="AJ473">
        <v>47.713920817369001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-0.16</v>
      </c>
      <c r="AM473" t="s">
        <v>10190</v>
      </c>
      <c r="AN473">
        <v>0.28999999999999998</v>
      </c>
      <c r="AO473" t="s">
        <v>10189</v>
      </c>
      <c r="AQ473">
        <f>(Table2[[#This Row],[Sharpe Ratio]]-AVERAGE(Table2[Sharpe Ratio]))/_xlfn.STDEV.P(Table2[Sharpe Ratio])</f>
        <v>-0.60618490757812304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495</v>
      </c>
      <c r="AT473">
        <f>_xlfn.RANK.AVG(Table2[[#This Row],[6M Return vs Nifty Z-Score]],Table2[6M Return vs Nifty Z-Score])</f>
        <v>342</v>
      </c>
      <c r="AU473">
        <f>_xlfn.RANK.AVG(Table2[[#This Row],[Sharpe Ratio Z-Score]],Table2[Sharpe Ratio Z-Score])</f>
        <v>518.5</v>
      </c>
      <c r="AV473">
        <f>(Table2[[#This Row],[Rank 1Y]]+Table2[[#This Row],[Rank 6M]]+Table2[[#This Row],[Rank Sharpe]])/3</f>
        <v>451.83333333333331</v>
      </c>
    </row>
    <row r="474" spans="1:48" x14ac:dyDescent="0.3">
      <c r="A474" t="s">
        <v>1957</v>
      </c>
      <c r="B474" t="s">
        <v>1958</v>
      </c>
      <c r="C474" t="s">
        <v>10157</v>
      </c>
      <c r="D474" t="s">
        <v>46</v>
      </c>
      <c r="E474">
        <v>3259.4508992000001</v>
      </c>
      <c r="F474">
        <v>1923.2</v>
      </c>
      <c r="G474">
        <v>1.3610120984781</v>
      </c>
      <c r="H474">
        <f>(Table2[[#This Row],[1Y Return vs Nifty]]-AVERAGE(Table2[1Y Return vs Nifty]))/_xlfn.STDEV.P(Table2[1Y Return vs Nifty])</f>
        <v>-0.52712423019150778</v>
      </c>
      <c r="I474">
        <v>13.817750119419699</v>
      </c>
      <c r="J474">
        <f>(Table2[[#This Row],[1M Return vs Nifty]]-AVERAGE(Table2[1M Return vs Nifty]))/_xlfn.STDEV.P(Table2[1M Return vs Nifty])</f>
        <v>1.3328505132362058</v>
      </c>
      <c r="K474">
        <v>-2.3130305626453</v>
      </c>
      <c r="L474">
        <f>(Table2[[#This Row],[6M Return vs Nifty]]-AVERAGE(Table2[6M Return vs Nifty]))/_xlfn.STDEV.P(Table2[6M Return vs Nifty])</f>
        <v>-0.29594848338429158</v>
      </c>
      <c r="M474">
        <v>-5.37844380022237</v>
      </c>
      <c r="N474">
        <f>(Table2[[#This Row],[1W Return vs Nifty]]-AVERAGE(Table2[1W Return vs Nifty]))/_xlfn.STDEV.P(Table2[1W Return vs Nifty])</f>
        <v>-1.020213052674805</v>
      </c>
      <c r="O474">
        <v>1909.2</v>
      </c>
      <c r="P474">
        <v>1787.97687570431</v>
      </c>
      <c r="Q474">
        <v>1660.83361682396</v>
      </c>
      <c r="R474">
        <v>45.922349607652897</v>
      </c>
      <c r="S474" s="2">
        <f>(Table2[[#This Row],[Close Price]]-Table2[[#This Row],[20D EMA]])/Table2[[#This Row],[20D EMA]]</f>
        <v>7.3329143096584953E-3</v>
      </c>
      <c r="T474" s="2">
        <f>(Table2[[#This Row],[Close Price]]-Table2[[#This Row],[50D EMA]])/Table2[[#This Row],[50D EMA]]</f>
        <v>7.5629123694580039E-2</v>
      </c>
      <c r="U474" s="2">
        <f>(Table2[[#This Row],[Close Price]]-Table2[[#This Row],[200D EMA]])/Table2[[#This Row],[200D EMA]]</f>
        <v>0.15797270751164566</v>
      </c>
      <c r="V474">
        <v>1.5695693685473899</v>
      </c>
      <c r="W474">
        <v>1918</v>
      </c>
      <c r="X474">
        <v>1971.4</v>
      </c>
      <c r="Y474">
        <v>1908.2</v>
      </c>
      <c r="Z474">
        <v>2032.55</v>
      </c>
      <c r="AA474">
        <v>1898.3</v>
      </c>
      <c r="AB474">
        <v>2090</v>
      </c>
      <c r="AC474" s="2">
        <f>(Table2[[#This Row],[Close Price]]/Table2[[#This Row],[Day Low]])-1</f>
        <v>2.7111574556830664E-3</v>
      </c>
      <c r="AD474" s="2">
        <f>(Table2[[#This Row],[Day High]]/Table2[[#This Row],[Close Price]])-1</f>
        <v>2.5062396006655607E-2</v>
      </c>
      <c r="AE474" s="2">
        <f>(Table2[[#This Row],[Close Price]]/Table2[[#This Row],[Current Week Low]])-1</f>
        <v>7.860811235719467E-3</v>
      </c>
      <c r="AF474" s="2">
        <f>(Table2[[#This Row],[Current Week High]]/Table2[[#This Row],[Close Price]])-1</f>
        <v>5.6858361064891838E-2</v>
      </c>
      <c r="AG474" s="2">
        <f>(Table2[[#This Row],[Close Price]]/Table2[[#This Row],[Current Month Low]])-1</f>
        <v>1.3116999420534237E-2</v>
      </c>
      <c r="AH474" s="2">
        <f>(Table2[[#This Row],[Current Month High]]/Table2[[#This Row],[Close Price]])-1</f>
        <v>8.6730449251247954E-2</v>
      </c>
      <c r="AI474">
        <v>8.6730449251247901</v>
      </c>
      <c r="AJ474">
        <v>36.011315417256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0.02</v>
      </c>
      <c r="AM474" t="s">
        <v>10189</v>
      </c>
      <c r="AN474">
        <v>-1.24</v>
      </c>
      <c r="AO474" t="s">
        <v>10190</v>
      </c>
      <c r="AP474">
        <v>1.9712874429088999E-2</v>
      </c>
      <c r="AQ474">
        <f>(Table2[[#This Row],[Sharpe Ratio]]-AVERAGE(Table2[Sharpe Ratio]))/_xlfn.STDEV.P(Table2[Sharpe Ratio])</f>
        <v>-0.38033722709321083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-0.89077248010760934</v>
      </c>
      <c r="AS474">
        <f>_xlfn.RANK.AVG(Table2[[#This Row],[1Y Return vs Nifty Z-Score]],Table2[1Y Return vs Nifty Z-Score])</f>
        <v>492</v>
      </c>
      <c r="AT474">
        <f>_xlfn.RANK.AVG(Table2[[#This Row],[6M Return vs Nifty Z-Score]],Table2[6M Return vs Nifty Z-Score])</f>
        <v>428</v>
      </c>
      <c r="AU474">
        <f>_xlfn.RANK.AVG(Table2[[#This Row],[Sharpe Ratio Z-Score]],Table2[Sharpe Ratio Z-Score])</f>
        <v>436</v>
      </c>
      <c r="AV474">
        <f>(Table2[[#This Row],[Rank 1Y]]+Table2[[#This Row],[Rank 6M]]+Table2[[#This Row],[Rank Sharpe]])/3</f>
        <v>452</v>
      </c>
    </row>
    <row r="475" spans="1:48" x14ac:dyDescent="0.3">
      <c r="A475" t="s">
        <v>2022</v>
      </c>
      <c r="B475" t="s">
        <v>2023</v>
      </c>
      <c r="C475" t="s">
        <v>10145</v>
      </c>
      <c r="D475" t="s">
        <v>595</v>
      </c>
      <c r="E475">
        <v>3060.773671595</v>
      </c>
      <c r="F475">
        <v>1023.85</v>
      </c>
      <c r="G475">
        <v>17.8980448064071</v>
      </c>
      <c r="H475">
        <f>(Table2[[#This Row],[1Y Return vs Nifty]]-AVERAGE(Table2[1Y Return vs Nifty]))/_xlfn.STDEV.P(Table2[1Y Return vs Nifty])</f>
        <v>-0.31521508107656893</v>
      </c>
      <c r="I475">
        <v>-9.3360572362127598</v>
      </c>
      <c r="J475">
        <f>(Table2[[#This Row],[1M Return vs Nifty]]-AVERAGE(Table2[1M Return vs Nifty]))/_xlfn.STDEV.P(Table2[1M Return vs Nifty])</f>
        <v>-0.83889424675580448</v>
      </c>
      <c r="K475">
        <v>-8.3967546348133801</v>
      </c>
      <c r="L475">
        <f>(Table2[[#This Row],[6M Return vs Nifty]]-AVERAGE(Table2[6M Return vs Nifty]))/_xlfn.STDEV.P(Table2[6M Return vs Nifty])</f>
        <v>-0.49307070362060496</v>
      </c>
      <c r="M475">
        <v>-5.7880645090827203</v>
      </c>
      <c r="N475">
        <f>(Table2[[#This Row],[1W Return vs Nifty]]-AVERAGE(Table2[1W Return vs Nifty]))/_xlfn.STDEV.P(Table2[1W Return vs Nifty])</f>
        <v>-1.1262456665829144</v>
      </c>
      <c r="O475">
        <v>1071.81</v>
      </c>
      <c r="P475">
        <v>1078.7267580964101</v>
      </c>
      <c r="Q475">
        <v>1014.58881505483</v>
      </c>
      <c r="R475">
        <v>30.560997276574</v>
      </c>
      <c r="S475" s="2">
        <f>(Table2[[#This Row],[Close Price]]-Table2[[#This Row],[20D EMA]])/Table2[[#This Row],[20D EMA]]</f>
        <v>-4.4746736828355699E-2</v>
      </c>
      <c r="T475" s="2">
        <f>(Table2[[#This Row],[Close Price]]-Table2[[#This Row],[50D EMA]])/Table2[[#This Row],[50D EMA]]</f>
        <v>-5.0871787210738234E-2</v>
      </c>
      <c r="U475" s="2">
        <f>(Table2[[#This Row],[Close Price]]-Table2[[#This Row],[200D EMA]])/Table2[[#This Row],[200D EMA]]</f>
        <v>9.1280179790564266E-3</v>
      </c>
      <c r="V475">
        <v>1.5836721620249199</v>
      </c>
      <c r="W475">
        <v>1016.55</v>
      </c>
      <c r="X475">
        <v>1033.25</v>
      </c>
      <c r="Y475">
        <v>1020.95</v>
      </c>
      <c r="Z475">
        <v>1104.4000000000001</v>
      </c>
      <c r="AA475">
        <v>1020.95</v>
      </c>
      <c r="AB475">
        <v>1162</v>
      </c>
      <c r="AC475" s="2">
        <f>(Table2[[#This Row],[Close Price]]/Table2[[#This Row],[Day Low]])-1</f>
        <v>7.1811519354680886E-3</v>
      </c>
      <c r="AD475" s="2">
        <f>(Table2[[#This Row],[Day High]]/Table2[[#This Row],[Close Price]])-1</f>
        <v>9.1810323777896663E-3</v>
      </c>
      <c r="AE475" s="2">
        <f>(Table2[[#This Row],[Close Price]]/Table2[[#This Row],[Current Week Low]])-1</f>
        <v>2.8404916989077655E-3</v>
      </c>
      <c r="AF475" s="2">
        <f>(Table2[[#This Row],[Current Week High]]/Table2[[#This Row],[Close Price]])-1</f>
        <v>7.8673633833081125E-2</v>
      </c>
      <c r="AG475" s="2">
        <f>(Table2[[#This Row],[Close Price]]/Table2[[#This Row],[Current Month Low]])-1</f>
        <v>2.8404916989077655E-3</v>
      </c>
      <c r="AH475" s="2">
        <f>(Table2[[#This Row],[Current Month High]]/Table2[[#This Row],[Close Price]])-1</f>
        <v>0.13493187478634572</v>
      </c>
      <c r="AI475">
        <v>23.4507007862479</v>
      </c>
      <c r="AJ475">
        <v>46.326997284550501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-0.22</v>
      </c>
      <c r="AM475" t="s">
        <v>10190</v>
      </c>
      <c r="AN475">
        <v>-6</v>
      </c>
      <c r="AO475" t="s">
        <v>10190</v>
      </c>
      <c r="AP475">
        <v>1.0856038573377001E-2</v>
      </c>
      <c r="AQ475">
        <f>(Table2[[#This Row],[Sharpe Ratio]]-AVERAGE(Table2[Sharpe Ratio]))/_xlfn.STDEV.P(Table2[Sharpe Ratio])</f>
        <v>-0.48180877258717758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399</v>
      </c>
      <c r="AT475">
        <f>_xlfn.RANK.AVG(Table2[[#This Row],[6M Return vs Nifty Z-Score]],Table2[6M Return vs Nifty Z-Score])</f>
        <v>492</v>
      </c>
      <c r="AU475">
        <f>_xlfn.RANK.AVG(Table2[[#This Row],[Sharpe Ratio Z-Score]],Table2[Sharpe Ratio Z-Score])</f>
        <v>465</v>
      </c>
      <c r="AV475">
        <f>(Table2[[#This Row],[Rank 1Y]]+Table2[[#This Row],[Rank 6M]]+Table2[[#This Row],[Rank Sharpe]])/3</f>
        <v>452</v>
      </c>
    </row>
    <row r="476" spans="1:48" x14ac:dyDescent="0.3">
      <c r="A476" t="s">
        <v>1276</v>
      </c>
      <c r="B476" t="s">
        <v>1277</v>
      </c>
      <c r="C476" t="s">
        <v>10159</v>
      </c>
      <c r="D476" t="s">
        <v>269</v>
      </c>
      <c r="E476">
        <v>8651.9784814350005</v>
      </c>
      <c r="F476">
        <v>701.15</v>
      </c>
      <c r="G476">
        <v>6.5766176650575696</v>
      </c>
      <c r="H476">
        <f>(Table2[[#This Row],[1Y Return vs Nifty]]-AVERAGE(Table2[1Y Return vs Nifty]))/_xlfn.STDEV.P(Table2[1Y Return vs Nifty])</f>
        <v>-0.46029032127609104</v>
      </c>
      <c r="I476">
        <v>-1.05414153685948</v>
      </c>
      <c r="J476">
        <f>(Table2[[#This Row],[1M Return vs Nifty]]-AVERAGE(Table2[1M Return vs Nifty]))/_xlfn.STDEV.P(Table2[1M Return vs Nifty])</f>
        <v>-6.2080017177675237E-2</v>
      </c>
      <c r="K476">
        <v>1.27344107005006</v>
      </c>
      <c r="L476">
        <f>(Table2[[#This Row],[6M Return vs Nifty]]-AVERAGE(Table2[6M Return vs Nifty]))/_xlfn.STDEV.P(Table2[6M Return vs Nifty])</f>
        <v>-0.17974116650650321</v>
      </c>
      <c r="M476">
        <v>-5.3916883957666704</v>
      </c>
      <c r="N476">
        <f>(Table2[[#This Row],[1W Return vs Nifty]]-AVERAGE(Table2[1W Return vs Nifty]))/_xlfn.STDEV.P(Table2[1W Return vs Nifty])</f>
        <v>-1.0236414903864264</v>
      </c>
      <c r="O476">
        <v>699.12</v>
      </c>
      <c r="P476">
        <v>675.73808226898905</v>
      </c>
      <c r="Q476">
        <v>641.11135338107499</v>
      </c>
      <c r="R476">
        <v>45.375491158531403</v>
      </c>
      <c r="S476" s="2">
        <f>(Table2[[#This Row],[Close Price]]-Table2[[#This Row],[20D EMA]])/Table2[[#This Row],[20D EMA]]</f>
        <v>2.9036503032383179E-3</v>
      </c>
      <c r="T476" s="2">
        <f>(Table2[[#This Row],[Close Price]]-Table2[[#This Row],[50D EMA]])/Table2[[#This Row],[50D EMA]]</f>
        <v>3.7606164870393206E-2</v>
      </c>
      <c r="U476" s="2">
        <f>(Table2[[#This Row],[Close Price]]-Table2[[#This Row],[200D EMA]])/Table2[[#This Row],[200D EMA]]</f>
        <v>9.3647766963250403E-2</v>
      </c>
      <c r="V476">
        <v>0.818192676288092</v>
      </c>
      <c r="W476">
        <v>692.25</v>
      </c>
      <c r="X476">
        <v>703.8</v>
      </c>
      <c r="Y476">
        <v>688.5</v>
      </c>
      <c r="Z476">
        <v>714.7</v>
      </c>
      <c r="AA476">
        <v>673.3</v>
      </c>
      <c r="AB476">
        <v>759.9</v>
      </c>
      <c r="AC476" s="2">
        <f>(Table2[[#This Row],[Close Price]]/Table2[[#This Row],[Day Low]])-1</f>
        <v>1.2856626941133875E-2</v>
      </c>
      <c r="AD476" s="2">
        <f>(Table2[[#This Row],[Day High]]/Table2[[#This Row],[Close Price]])-1</f>
        <v>3.7795050987663448E-3</v>
      </c>
      <c r="AE476" s="2">
        <f>(Table2[[#This Row],[Close Price]]/Table2[[#This Row],[Current Week Low]])-1</f>
        <v>1.8373275236020392E-2</v>
      </c>
      <c r="AF476" s="2">
        <f>(Table2[[#This Row],[Current Week High]]/Table2[[#This Row],[Close Price]])-1</f>
        <v>1.9325393995578866E-2</v>
      </c>
      <c r="AG476" s="2">
        <f>(Table2[[#This Row],[Close Price]]/Table2[[#This Row],[Current Month Low]])-1</f>
        <v>4.1363433833358165E-2</v>
      </c>
      <c r="AH476" s="2">
        <f>(Table2[[#This Row],[Current Month High]]/Table2[[#This Row],[Close Price]])-1</f>
        <v>8.3790914925479631E-2</v>
      </c>
      <c r="AI476">
        <v>19.475147971190101</v>
      </c>
      <c r="AJ476">
        <v>41.890114337751697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-0.01</v>
      </c>
      <c r="AM476" t="s">
        <v>10190</v>
      </c>
      <c r="AN476">
        <v>2.97</v>
      </c>
      <c r="AO476" t="s">
        <v>10189</v>
      </c>
      <c r="AQ476">
        <f>(Table2[[#This Row],[Sharpe Ratio]]-AVERAGE(Table2[Sharpe Ratio]))/_xlfn.STDEV.P(Table2[Sharpe Ratio])</f>
        <v>-0.60618490757812304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-2.3319379029248188</v>
      </c>
      <c r="AS476">
        <f>_xlfn.RANK.AVG(Table2[[#This Row],[1Y Return vs Nifty Z-Score]],Table2[1Y Return vs Nifty Z-Score])</f>
        <v>454</v>
      </c>
      <c r="AT476">
        <f>_xlfn.RANK.AVG(Table2[[#This Row],[6M Return vs Nifty Z-Score]],Table2[6M Return vs Nifty Z-Score])</f>
        <v>384</v>
      </c>
      <c r="AU476">
        <f>_xlfn.RANK.AVG(Table2[[#This Row],[Sharpe Ratio Z-Score]],Table2[Sharpe Ratio Z-Score])</f>
        <v>518.5</v>
      </c>
      <c r="AV476">
        <f>(Table2[[#This Row],[Rank 1Y]]+Table2[[#This Row],[Rank 6M]]+Table2[[#This Row],[Rank Sharpe]])/3</f>
        <v>452.16666666666669</v>
      </c>
    </row>
    <row r="477" spans="1:48" x14ac:dyDescent="0.3">
      <c r="A477" t="s">
        <v>1506</v>
      </c>
      <c r="B477" t="s">
        <v>1507</v>
      </c>
      <c r="C477" t="s">
        <v>10145</v>
      </c>
      <c r="D477" t="s">
        <v>553</v>
      </c>
      <c r="E477">
        <v>6397.4972319999997</v>
      </c>
      <c r="F477">
        <v>313.60000000000002</v>
      </c>
      <c r="G477">
        <v>2.8774575499116701</v>
      </c>
      <c r="H477">
        <f>(Table2[[#This Row],[1Y Return vs Nifty]]-AVERAGE(Table2[1Y Return vs Nifty]))/_xlfn.STDEV.P(Table2[1Y Return vs Nifty])</f>
        <v>-0.50769216695694519</v>
      </c>
      <c r="I477">
        <v>-2.99084436923164</v>
      </c>
      <c r="J477">
        <f>(Table2[[#This Row],[1M Return vs Nifty]]-AVERAGE(Table2[1M Return vs Nifty]))/_xlfn.STDEV.P(Table2[1M Return vs Nifty])</f>
        <v>-0.24373585300904463</v>
      </c>
      <c r="K477">
        <v>-28.992805441083501</v>
      </c>
      <c r="L477">
        <f>(Table2[[#This Row],[6M Return vs Nifty]]-AVERAGE(Table2[6M Return vs Nifty]))/_xlfn.STDEV.P(Table2[6M Return vs Nifty])</f>
        <v>-1.1604151155089342</v>
      </c>
      <c r="M477">
        <v>1.0222291183831</v>
      </c>
      <c r="N477">
        <f>(Table2[[#This Row],[1W Return vs Nifty]]-AVERAGE(Table2[1W Return vs Nifty]))/_xlfn.STDEV.P(Table2[1W Return vs Nifty])</f>
        <v>0.63663696894352184</v>
      </c>
      <c r="O477">
        <v>305.67</v>
      </c>
      <c r="P477">
        <v>311.54432045197802</v>
      </c>
      <c r="Q477">
        <v>319.130901861979</v>
      </c>
      <c r="R477">
        <v>65.160633024520905</v>
      </c>
      <c r="S477" s="2">
        <f>(Table2[[#This Row],[Close Price]]-Table2[[#This Row],[20D EMA]])/Table2[[#This Row],[20D EMA]]</f>
        <v>2.5943010436091232E-2</v>
      </c>
      <c r="T477" s="2">
        <f>(Table2[[#This Row],[Close Price]]-Table2[[#This Row],[50D EMA]])/Table2[[#This Row],[50D EMA]]</f>
        <v>6.5983534703495418E-3</v>
      </c>
      <c r="U477" s="2">
        <f>(Table2[[#This Row],[Close Price]]-Table2[[#This Row],[200D EMA]])/Table2[[#This Row],[200D EMA]]</f>
        <v>-1.7331138506828263E-2</v>
      </c>
      <c r="V477">
        <v>0.84464433032553599</v>
      </c>
      <c r="W477">
        <v>306</v>
      </c>
      <c r="X477">
        <v>313.55</v>
      </c>
      <c r="Y477">
        <v>295.8</v>
      </c>
      <c r="Z477">
        <v>319.5</v>
      </c>
      <c r="AA477">
        <v>285.10000000000002</v>
      </c>
      <c r="AB477">
        <v>319.5</v>
      </c>
      <c r="AC477" s="2">
        <f>(Table2[[#This Row],[Close Price]]/Table2[[#This Row],[Day Low]])-1</f>
        <v>2.4836601307189676E-2</v>
      </c>
      <c r="AD477" s="2">
        <f>(Table2[[#This Row],[Day High]]/Table2[[#This Row],[Close Price]])-1</f>
        <v>-1.5943877551027885E-4</v>
      </c>
      <c r="AE477" s="2">
        <f>(Table2[[#This Row],[Close Price]]/Table2[[#This Row],[Current Week Low]])-1</f>
        <v>6.0175794455713305E-2</v>
      </c>
      <c r="AF477" s="2">
        <f>(Table2[[#This Row],[Current Week High]]/Table2[[#This Row],[Close Price]])-1</f>
        <v>1.8813775510204023E-2</v>
      </c>
      <c r="AG477" s="2">
        <f>(Table2[[#This Row],[Close Price]]/Table2[[#This Row],[Current Month Low]])-1</f>
        <v>9.996492458786399E-2</v>
      </c>
      <c r="AH477" s="2">
        <f>(Table2[[#This Row],[Current Month High]]/Table2[[#This Row],[Close Price]])-1</f>
        <v>1.8813775510204023E-2</v>
      </c>
      <c r="AI477">
        <v>29.234693877550999</v>
      </c>
      <c r="AJ477">
        <v>34.017094017094003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-0.15</v>
      </c>
      <c r="AM477" t="s">
        <v>10190</v>
      </c>
      <c r="AN477">
        <v>2.72</v>
      </c>
      <c r="AO477" t="s">
        <v>10189</v>
      </c>
      <c r="AP477">
        <v>0.101923429786572</v>
      </c>
      <c r="AQ477">
        <f>(Table2[[#This Row],[Sharpe Ratio]]-AVERAGE(Table2[Sharpe Ratio]))/_xlfn.STDEV.P(Table2[Sharpe Ratio])</f>
        <v>0.56153775443996468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480</v>
      </c>
      <c r="AT477">
        <f>_xlfn.RANK.AVG(Table2[[#This Row],[6M Return vs Nifty Z-Score]],Table2[6M Return vs Nifty Z-Score])</f>
        <v>676</v>
      </c>
      <c r="AU477">
        <f>_xlfn.RANK.AVG(Table2[[#This Row],[Sharpe Ratio Z-Score]],Table2[Sharpe Ratio Z-Score])</f>
        <v>202</v>
      </c>
      <c r="AV477">
        <f>(Table2[[#This Row],[Rank 1Y]]+Table2[[#This Row],[Rank 6M]]+Table2[[#This Row],[Rank Sharpe]])/3</f>
        <v>452.66666666666669</v>
      </c>
    </row>
    <row r="478" spans="1:48" x14ac:dyDescent="0.3">
      <c r="A478" t="s">
        <v>794</v>
      </c>
      <c r="B478" t="s">
        <v>795</v>
      </c>
      <c r="C478" t="s">
        <v>10156</v>
      </c>
      <c r="D478" t="s">
        <v>382</v>
      </c>
      <c r="E478">
        <v>20018.190158770001</v>
      </c>
      <c r="F478">
        <v>8436.5499999999993</v>
      </c>
      <c r="G478">
        <v>-10.643234260207899</v>
      </c>
      <c r="H478">
        <f>(Table2[[#This Row],[1Y Return vs Nifty]]-AVERAGE(Table2[1Y Return vs Nifty]))/_xlfn.STDEV.P(Table2[1Y Return vs Nifty])</f>
        <v>-0.68094926498239705</v>
      </c>
      <c r="I478">
        <v>5.6154312174279397</v>
      </c>
      <c r="J478">
        <f>(Table2[[#This Row],[1M Return vs Nifty]]-AVERAGE(Table2[1M Return vs Nifty]))/_xlfn.STDEV.P(Table2[1M Return vs Nifty])</f>
        <v>0.56350218008396069</v>
      </c>
      <c r="K478">
        <v>6.0995898639353801</v>
      </c>
      <c r="L478">
        <f>(Table2[[#This Row],[6M Return vs Nifty]]-AVERAGE(Table2[6M Return vs Nifty]))/_xlfn.STDEV.P(Table2[6M Return vs Nifty])</f>
        <v>-2.3366361509397696E-2</v>
      </c>
      <c r="M478">
        <v>3.5106178224126601</v>
      </c>
      <c r="N478">
        <f>(Table2[[#This Row],[1W Return vs Nifty]]-AVERAGE(Table2[1W Return vs Nifty]))/_xlfn.STDEV.P(Table2[1W Return vs Nifty])</f>
        <v>1.2807703171859814</v>
      </c>
      <c r="O478">
        <v>8237.89</v>
      </c>
      <c r="P478">
        <v>7730.7503779237504</v>
      </c>
      <c r="Q478">
        <v>7008.1701979477502</v>
      </c>
      <c r="R478">
        <v>53.048702881823502</v>
      </c>
      <c r="S478" s="2">
        <f>(Table2[[#This Row],[Close Price]]-Table2[[#This Row],[20D EMA]])/Table2[[#This Row],[20D EMA]]</f>
        <v>2.41153984818928E-2</v>
      </c>
      <c r="T478" s="2">
        <f>(Table2[[#This Row],[Close Price]]-Table2[[#This Row],[50D EMA]])/Table2[[#This Row],[50D EMA]]</f>
        <v>9.1297686197676142E-2</v>
      </c>
      <c r="U478" s="2">
        <f>(Table2[[#This Row],[Close Price]]-Table2[[#This Row],[200D EMA]])/Table2[[#This Row],[200D EMA]]</f>
        <v>0.2038163688533893</v>
      </c>
      <c r="V478">
        <v>0.72677190991215102</v>
      </c>
      <c r="W478">
        <v>8181</v>
      </c>
      <c r="X478">
        <v>8530</v>
      </c>
      <c r="Y478">
        <v>8300</v>
      </c>
      <c r="Z478">
        <v>8980</v>
      </c>
      <c r="AA478">
        <v>7963.25</v>
      </c>
      <c r="AB478">
        <v>8980</v>
      </c>
      <c r="AC478" s="2">
        <f>(Table2[[#This Row],[Close Price]]/Table2[[#This Row],[Day Low]])-1</f>
        <v>3.1237012590147772E-2</v>
      </c>
      <c r="AD478" s="2">
        <f>(Table2[[#This Row],[Day High]]/Table2[[#This Row],[Close Price]])-1</f>
        <v>1.1076802721491585E-2</v>
      </c>
      <c r="AE478" s="2">
        <f>(Table2[[#This Row],[Close Price]]/Table2[[#This Row],[Current Week Low]])-1</f>
        <v>1.6451807228915483E-2</v>
      </c>
      <c r="AF478" s="2">
        <f>(Table2[[#This Row],[Current Week High]]/Table2[[#This Row],[Close Price]])-1</f>
        <v>6.4416141669284332E-2</v>
      </c>
      <c r="AG478" s="2">
        <f>(Table2[[#This Row],[Close Price]]/Table2[[#This Row],[Current Month Low]])-1</f>
        <v>5.943553197501017E-2</v>
      </c>
      <c r="AH478" s="2">
        <f>(Table2[[#This Row],[Current Month High]]/Table2[[#This Row],[Close Price]])-1</f>
        <v>6.4416141669284332E-2</v>
      </c>
      <c r="AI478">
        <v>6.4416141669284297</v>
      </c>
      <c r="AJ478">
        <v>53.766449167061502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0.24</v>
      </c>
      <c r="AM478" t="s">
        <v>10189</v>
      </c>
      <c r="AN478">
        <v>3.67</v>
      </c>
      <c r="AO478" t="s">
        <v>10189</v>
      </c>
      <c r="AP478">
        <v>1.108902085312E-2</v>
      </c>
      <c r="AQ478">
        <f>(Table2[[#This Row],[Sharpe Ratio]]-AVERAGE(Table2[Sharpe Ratio]))/_xlfn.STDEV.P(Table2[Sharpe Ratio])</f>
        <v>-0.47913952677711968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0.66081734400102776</v>
      </c>
      <c r="AS478">
        <f>_xlfn.RANK.AVG(Table2[[#This Row],[1Y Return vs Nifty Z-Score]],Table2[1Y Return vs Nifty Z-Score])</f>
        <v>569</v>
      </c>
      <c r="AT478">
        <f>_xlfn.RANK.AVG(Table2[[#This Row],[6M Return vs Nifty Z-Score]],Table2[6M Return vs Nifty Z-Score])</f>
        <v>329</v>
      </c>
      <c r="AU478">
        <f>_xlfn.RANK.AVG(Table2[[#This Row],[Sharpe Ratio Z-Score]],Table2[Sharpe Ratio Z-Score])</f>
        <v>464</v>
      </c>
      <c r="AV478">
        <f>(Table2[[#This Row],[Rank 1Y]]+Table2[[#This Row],[Rank 6M]]+Table2[[#This Row],[Rank Sharpe]])/3</f>
        <v>454</v>
      </c>
    </row>
    <row r="479" spans="1:48" x14ac:dyDescent="0.3">
      <c r="A479" t="s">
        <v>804</v>
      </c>
      <c r="B479" t="s">
        <v>805</v>
      </c>
      <c r="C479" t="s">
        <v>10150</v>
      </c>
      <c r="D479" t="s">
        <v>62</v>
      </c>
      <c r="E479">
        <v>19747.524860123998</v>
      </c>
      <c r="F479">
        <v>149.51</v>
      </c>
      <c r="G479">
        <v>27.443295587595699</v>
      </c>
      <c r="H479">
        <f>(Table2[[#This Row],[1Y Return vs Nifty]]-AVERAGE(Table2[1Y Return vs Nifty]))/_xlfn.STDEV.P(Table2[1Y Return vs Nifty])</f>
        <v>-0.19290015270610333</v>
      </c>
      <c r="I479">
        <v>-9.0064581607755194</v>
      </c>
      <c r="J479">
        <f>(Table2[[#This Row],[1M Return vs Nifty]]-AVERAGE(Table2[1M Return vs Nifty]))/_xlfn.STDEV.P(Table2[1M Return vs Nifty])</f>
        <v>-0.80797902603272498</v>
      </c>
      <c r="K479">
        <v>-8.72467390638624</v>
      </c>
      <c r="L479">
        <f>(Table2[[#This Row],[6M Return vs Nifty]]-AVERAGE(Table2[6M Return vs Nifty]))/_xlfn.STDEV.P(Table2[6M Return vs Nifty])</f>
        <v>-0.50369580332991526</v>
      </c>
      <c r="M479">
        <v>-2.3658630526389199</v>
      </c>
      <c r="N479">
        <f>(Table2[[#This Row],[1W Return vs Nifty]]-AVERAGE(Table2[1W Return vs Nifty]))/_xlfn.STDEV.P(Table2[1W Return vs Nifty])</f>
        <v>-0.2403896590669839</v>
      </c>
      <c r="O479">
        <v>153.91</v>
      </c>
      <c r="P479">
        <v>151.406321840657</v>
      </c>
      <c r="Q479">
        <v>135.50598478448899</v>
      </c>
      <c r="R479">
        <v>31.722778519304999</v>
      </c>
      <c r="S479" s="2">
        <f>(Table2[[#This Row],[Close Price]]-Table2[[#This Row],[20D EMA]])/Table2[[#This Row],[20D EMA]]</f>
        <v>-2.8588135923591745E-2</v>
      </c>
      <c r="T479" s="2">
        <f>(Table2[[#This Row],[Close Price]]-Table2[[#This Row],[50D EMA]])/Table2[[#This Row],[50D EMA]]</f>
        <v>-1.2524720352514314E-2</v>
      </c>
      <c r="U479" s="2">
        <f>(Table2[[#This Row],[Close Price]]-Table2[[#This Row],[200D EMA]])/Table2[[#This Row],[200D EMA]]</f>
        <v>0.10334610119090479</v>
      </c>
      <c r="V479">
        <v>0.47001108132741398</v>
      </c>
      <c r="W479">
        <v>147.61000000000001</v>
      </c>
      <c r="X479">
        <v>149.94</v>
      </c>
      <c r="Y479">
        <v>149.05000000000001</v>
      </c>
      <c r="Z479">
        <v>158.04</v>
      </c>
      <c r="AA479">
        <v>149.05000000000001</v>
      </c>
      <c r="AB479">
        <v>162.4</v>
      </c>
      <c r="AC479" s="2">
        <f>(Table2[[#This Row],[Close Price]]/Table2[[#This Row],[Day Low]])-1</f>
        <v>1.2871756656053002E-2</v>
      </c>
      <c r="AD479" s="2">
        <f>(Table2[[#This Row],[Day High]]/Table2[[#This Row],[Close Price]])-1</f>
        <v>2.8760618018861539E-3</v>
      </c>
      <c r="AE479" s="2">
        <f>(Table2[[#This Row],[Close Price]]/Table2[[#This Row],[Current Week Low]])-1</f>
        <v>3.0862126803083978E-3</v>
      </c>
      <c r="AF479" s="2">
        <f>(Table2[[#This Row],[Current Week High]]/Table2[[#This Row],[Close Price]])-1</f>
        <v>5.705303993043942E-2</v>
      </c>
      <c r="AG479" s="2">
        <f>(Table2[[#This Row],[Close Price]]/Table2[[#This Row],[Current Month Low]])-1</f>
        <v>3.0862126803083978E-3</v>
      </c>
      <c r="AH479" s="2">
        <f>(Table2[[#This Row],[Current Month High]]/Table2[[#This Row],[Close Price]])-1</f>
        <v>8.6214968898401523E-2</v>
      </c>
      <c r="AI479">
        <v>11.497558691726301</v>
      </c>
      <c r="AJ479">
        <v>70.8685714285714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-0.04</v>
      </c>
      <c r="AM479" t="s">
        <v>10190</v>
      </c>
      <c r="AN479">
        <v>-5.56</v>
      </c>
      <c r="AO479" t="s">
        <v>10190</v>
      </c>
      <c r="AQ479">
        <f>(Table2[[#This Row],[Sharpe Ratio]]-AVERAGE(Table2[Sharpe Ratio]))/_xlfn.STDEV.P(Table2[Sharpe Ratio])</f>
        <v>-0.60618490757812304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-2.3511495487138503</v>
      </c>
      <c r="AS479">
        <f>_xlfn.RANK.AVG(Table2[[#This Row],[1Y Return vs Nifty Z-Score]],Table2[1Y Return vs Nifty Z-Score])</f>
        <v>353</v>
      </c>
      <c r="AT479">
        <f>_xlfn.RANK.AVG(Table2[[#This Row],[6M Return vs Nifty Z-Score]],Table2[6M Return vs Nifty Z-Score])</f>
        <v>497</v>
      </c>
      <c r="AU479">
        <f>_xlfn.RANK.AVG(Table2[[#This Row],[Sharpe Ratio Z-Score]],Table2[Sharpe Ratio Z-Score])</f>
        <v>518.5</v>
      </c>
      <c r="AV479">
        <f>(Table2[[#This Row],[Rank 1Y]]+Table2[[#This Row],[Rank 6M]]+Table2[[#This Row],[Rank Sharpe]])/3</f>
        <v>456.16666666666669</v>
      </c>
    </row>
    <row r="480" spans="1:48" x14ac:dyDescent="0.3">
      <c r="A480" t="s">
        <v>1339</v>
      </c>
      <c r="B480" t="s">
        <v>1340</v>
      </c>
      <c r="C480" t="s">
        <v>10150</v>
      </c>
      <c r="D480" t="s">
        <v>62</v>
      </c>
      <c r="E480">
        <v>8019.2106874199999</v>
      </c>
      <c r="F480">
        <v>492.55</v>
      </c>
      <c r="G480">
        <v>23.973455308884802</v>
      </c>
      <c r="H480">
        <f>(Table2[[#This Row],[1Y Return vs Nifty]]-AVERAGE(Table2[1Y Return vs Nifty]))/_xlfn.STDEV.P(Table2[1Y Return vs Nifty])</f>
        <v>-0.23736344391516162</v>
      </c>
      <c r="I480">
        <v>1.9642581417862901</v>
      </c>
      <c r="J480">
        <f>(Table2[[#This Row],[1M Return vs Nifty]]-AVERAGE(Table2[1M Return vs Nifty]))/_xlfn.STDEV.P(Table2[1M Return vs Nifty])</f>
        <v>0.22103513468376945</v>
      </c>
      <c r="K480">
        <v>-3.13984565733803</v>
      </c>
      <c r="L480">
        <f>(Table2[[#This Row],[6M Return vs Nifty]]-AVERAGE(Table2[6M Return vs Nifty]))/_xlfn.STDEV.P(Table2[6M Return vs Nifty])</f>
        <v>-0.32273859175497666</v>
      </c>
      <c r="M480">
        <v>-2.63686366145614</v>
      </c>
      <c r="N480">
        <f>(Table2[[#This Row],[1W Return vs Nifty]]-AVERAGE(Table2[1W Return vs Nifty]))/_xlfn.STDEV.P(Table2[1W Return vs Nifty])</f>
        <v>-0.31053968396080667</v>
      </c>
      <c r="O480">
        <v>485.78</v>
      </c>
      <c r="P480">
        <v>470.90441463314301</v>
      </c>
      <c r="Q480">
        <v>428.92307102658299</v>
      </c>
      <c r="R480">
        <v>52.678160198178297</v>
      </c>
      <c r="S480" s="2">
        <f>(Table2[[#This Row],[Close Price]]-Table2[[#This Row],[20D EMA]])/Table2[[#This Row],[20D EMA]]</f>
        <v>1.3936349787969943E-2</v>
      </c>
      <c r="T480" s="2">
        <f>(Table2[[#This Row],[Close Price]]-Table2[[#This Row],[50D EMA]])/Table2[[#This Row],[50D EMA]]</f>
        <v>4.5965985228063638E-2</v>
      </c>
      <c r="U480" s="2">
        <f>(Table2[[#This Row],[Close Price]]-Table2[[#This Row],[200D EMA]])/Table2[[#This Row],[200D EMA]]</f>
        <v>0.14834112052105883</v>
      </c>
      <c r="V480">
        <v>1.1521930166268599</v>
      </c>
      <c r="W480">
        <v>482.4</v>
      </c>
      <c r="X480">
        <v>490.65</v>
      </c>
      <c r="Y480">
        <v>484.95</v>
      </c>
      <c r="Z480">
        <v>504</v>
      </c>
      <c r="AA480">
        <v>464.35</v>
      </c>
      <c r="AB480">
        <v>521.65</v>
      </c>
      <c r="AC480" s="2">
        <f>(Table2[[#This Row],[Close Price]]/Table2[[#This Row],[Day Low]])-1</f>
        <v>2.1040630182421305E-2</v>
      </c>
      <c r="AD480" s="2">
        <f>(Table2[[#This Row],[Day High]]/Table2[[#This Row],[Close Price]])-1</f>
        <v>-3.8574763983352245E-3</v>
      </c>
      <c r="AE480" s="2">
        <f>(Table2[[#This Row],[Close Price]]/Table2[[#This Row],[Current Week Low]])-1</f>
        <v>1.5671718733890172E-2</v>
      </c>
      <c r="AF480" s="2">
        <f>(Table2[[#This Row],[Current Week High]]/Table2[[#This Row],[Close Price]])-1</f>
        <v>2.3246370926809368E-2</v>
      </c>
      <c r="AG480" s="2">
        <f>(Table2[[#This Row],[Close Price]]/Table2[[#This Row],[Current Month Low]])-1</f>
        <v>6.0730052761925224E-2</v>
      </c>
      <c r="AH480" s="2">
        <f>(Table2[[#This Row],[Current Month High]]/Table2[[#This Row],[Close Price]])-1</f>
        <v>5.9080296416607281E-2</v>
      </c>
      <c r="AI480">
        <v>5.9080296416607201</v>
      </c>
      <c r="AJ480">
        <v>51.553846153846102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-0.02</v>
      </c>
      <c r="AM480" t="s">
        <v>10190</v>
      </c>
      <c r="AN480">
        <v>4.3499999999999996</v>
      </c>
      <c r="AO480" t="s">
        <v>10189</v>
      </c>
      <c r="AP480">
        <v>-1.1749411855429E-2</v>
      </c>
      <c r="AQ480">
        <f>(Table2[[#This Row],[Sharpe Ratio]]-AVERAGE(Table2[Sharpe Ratio]))/_xlfn.STDEV.P(Table2[Sharpe Ratio])</f>
        <v>-0.74079629690929327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-1.3904028818564687</v>
      </c>
      <c r="AS480">
        <f>_xlfn.RANK.AVG(Table2[[#This Row],[1Y Return vs Nifty Z-Score]],Table2[1Y Return vs Nifty Z-Score])</f>
        <v>365</v>
      </c>
      <c r="AT480">
        <f>_xlfn.RANK.AVG(Table2[[#This Row],[6M Return vs Nifty Z-Score]],Table2[6M Return vs Nifty Z-Score])</f>
        <v>437</v>
      </c>
      <c r="AU480">
        <f>_xlfn.RANK.AVG(Table2[[#This Row],[Sharpe Ratio Z-Score]],Table2[Sharpe Ratio Z-Score])</f>
        <v>567</v>
      </c>
      <c r="AV480">
        <f>(Table2[[#This Row],[Rank 1Y]]+Table2[[#This Row],[Rank 6M]]+Table2[[#This Row],[Rank Sharpe]])/3</f>
        <v>456.33333333333331</v>
      </c>
    </row>
    <row r="481" spans="1:48" x14ac:dyDescent="0.3">
      <c r="A481" t="s">
        <v>718</v>
      </c>
      <c r="B481" t="s">
        <v>719</v>
      </c>
      <c r="C481" t="s">
        <v>10147</v>
      </c>
      <c r="D481" t="s">
        <v>288</v>
      </c>
      <c r="E481">
        <v>22565.798246999999</v>
      </c>
      <c r="F481">
        <v>1687.6</v>
      </c>
      <c r="G481">
        <v>-4.24718089108777</v>
      </c>
      <c r="H481">
        <f>(Table2[[#This Row],[1Y Return vs Nifty]]-AVERAGE(Table2[1Y Return vs Nifty]))/_xlfn.STDEV.P(Table2[1Y Return vs Nifty])</f>
        <v>-0.59898884009346764</v>
      </c>
      <c r="I481">
        <v>-6.3330599712170699</v>
      </c>
      <c r="J481">
        <f>(Table2[[#This Row],[1M Return vs Nifty]]-AVERAGE(Table2[1M Return vs Nifty]))/_xlfn.STDEV.P(Table2[1M Return vs Nifty])</f>
        <v>-0.55722378650045346</v>
      </c>
      <c r="K481">
        <v>-10.8658586790407</v>
      </c>
      <c r="L481">
        <f>(Table2[[#This Row],[6M Return vs Nifty]]-AVERAGE(Table2[6M Return vs Nifty]))/_xlfn.STDEV.P(Table2[6M Return vs Nifty])</f>
        <v>-0.57307355473924504</v>
      </c>
      <c r="M481">
        <v>-3.1267855059712697E-2</v>
      </c>
      <c r="N481">
        <f>(Table2[[#This Row],[1W Return vs Nifty]]-AVERAGE(Table2[1W Return vs Nifty]))/_xlfn.STDEV.P(Table2[1W Return vs Nifty])</f>
        <v>0.3639333789585083</v>
      </c>
      <c r="O481">
        <v>1707.08</v>
      </c>
      <c r="P481">
        <v>1705.3457398169801</v>
      </c>
      <c r="Q481">
        <v>1590.5425150242399</v>
      </c>
      <c r="R481">
        <v>44.312464648587898</v>
      </c>
      <c r="S481" s="2">
        <f>(Table2[[#This Row],[Close Price]]-Table2[[#This Row],[20D EMA]])/Table2[[#This Row],[20D EMA]]</f>
        <v>-1.1411298826065574E-2</v>
      </c>
      <c r="T481" s="2">
        <f>(Table2[[#This Row],[Close Price]]-Table2[[#This Row],[50D EMA]])/Table2[[#This Row],[50D EMA]]</f>
        <v>-1.0405948425968257E-2</v>
      </c>
      <c r="U481" s="2">
        <f>(Table2[[#This Row],[Close Price]]-Table2[[#This Row],[200D EMA]])/Table2[[#This Row],[200D EMA]]</f>
        <v>6.1021622533793639E-2</v>
      </c>
      <c r="V481">
        <v>0.73503329756568503</v>
      </c>
      <c r="W481">
        <v>1665.05</v>
      </c>
      <c r="X481">
        <v>1693.3</v>
      </c>
      <c r="Y481">
        <v>1647</v>
      </c>
      <c r="Z481">
        <v>1726.55</v>
      </c>
      <c r="AA481">
        <v>1636</v>
      </c>
      <c r="AB481">
        <v>1807.9</v>
      </c>
      <c r="AC481" s="2">
        <f>(Table2[[#This Row],[Close Price]]/Table2[[#This Row],[Day Low]])-1</f>
        <v>1.3543136842737447E-2</v>
      </c>
      <c r="AD481" s="2">
        <f>(Table2[[#This Row],[Day High]]/Table2[[#This Row],[Close Price]])-1</f>
        <v>3.3775776250295486E-3</v>
      </c>
      <c r="AE481" s="2">
        <f>(Table2[[#This Row],[Close Price]]/Table2[[#This Row],[Current Week Low]])-1</f>
        <v>2.4650880388585206E-2</v>
      </c>
      <c r="AF481" s="2">
        <f>(Table2[[#This Row],[Current Week High]]/Table2[[#This Row],[Close Price]])-1</f>
        <v>2.3080113771035915E-2</v>
      </c>
      <c r="AG481" s="2">
        <f>(Table2[[#This Row],[Close Price]]/Table2[[#This Row],[Current Month Low]])-1</f>
        <v>3.1540342298288504E-2</v>
      </c>
      <c r="AH481" s="2">
        <f>(Table2[[#This Row],[Current Month High]]/Table2[[#This Row],[Close Price]])-1</f>
        <v>7.128466461246763E-2</v>
      </c>
      <c r="AI481">
        <v>11.7030101919886</v>
      </c>
      <c r="AJ481">
        <v>47.872946330777602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-0.14000000000000001</v>
      </c>
      <c r="AM481" t="s">
        <v>10190</v>
      </c>
      <c r="AN481">
        <v>-5.19</v>
      </c>
      <c r="AO481" t="s">
        <v>10190</v>
      </c>
      <c r="AP481">
        <v>5.8707434934614999E-2</v>
      </c>
      <c r="AQ481">
        <f>(Table2[[#This Row],[Sharpe Ratio]]-AVERAGE(Table2[Sharpe Ratio]))/_xlfn.STDEV.P(Table2[Sharpe Ratio])</f>
        <v>6.6418068456480711E-2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-1.2989347339181769</v>
      </c>
      <c r="AS481">
        <f>_xlfn.RANK.AVG(Table2[[#This Row],[1Y Return vs Nifty Z-Score]],Table2[1Y Return vs Nifty Z-Score])</f>
        <v>535</v>
      </c>
      <c r="AT481">
        <f>_xlfn.RANK.AVG(Table2[[#This Row],[6M Return vs Nifty Z-Score]],Table2[6M Return vs Nifty Z-Score])</f>
        <v>521</v>
      </c>
      <c r="AU481">
        <f>_xlfn.RANK.AVG(Table2[[#This Row],[Sharpe Ratio Z-Score]],Table2[Sharpe Ratio Z-Score])</f>
        <v>317</v>
      </c>
      <c r="AV481">
        <f>(Table2[[#This Row],[Rank 1Y]]+Table2[[#This Row],[Rank 6M]]+Table2[[#This Row],[Rank Sharpe]])/3</f>
        <v>457.66666666666669</v>
      </c>
    </row>
    <row r="482" spans="1:48" x14ac:dyDescent="0.3">
      <c r="A482" t="s">
        <v>1392</v>
      </c>
      <c r="B482" t="s">
        <v>1393</v>
      </c>
      <c r="C482" t="s">
        <v>10151</v>
      </c>
      <c r="D482" t="s">
        <v>235</v>
      </c>
      <c r="E482">
        <v>7438.8064471999996</v>
      </c>
      <c r="F482">
        <v>188</v>
      </c>
      <c r="G482">
        <v>7.0959719230022902</v>
      </c>
      <c r="H482">
        <f>(Table2[[#This Row],[1Y Return vs Nifty]]-AVERAGE(Table2[1Y Return vs Nifty]))/_xlfn.STDEV.P(Table2[1Y Return vs Nifty])</f>
        <v>-0.45363520237815735</v>
      </c>
      <c r="I482">
        <v>-15.2143916823964</v>
      </c>
      <c r="J482">
        <f>(Table2[[#This Row],[1M Return vs Nifty]]-AVERAGE(Table2[1M Return vs Nifty]))/_xlfn.STDEV.P(Table2[1M Return vs Nifty])</f>
        <v>-1.3902611055577243</v>
      </c>
      <c r="K482">
        <v>-29.671719700820098</v>
      </c>
      <c r="L482">
        <f>(Table2[[#This Row],[6M Return vs Nifty]]-AVERAGE(Table2[6M Return vs Nifty]))/_xlfn.STDEV.P(Table2[6M Return vs Nifty])</f>
        <v>-1.1824130044075472</v>
      </c>
      <c r="M482">
        <v>-3.86279106475435</v>
      </c>
      <c r="N482">
        <f>(Table2[[#This Row],[1W Return vs Nifty]]-AVERAGE(Table2[1W Return vs Nifty]))/_xlfn.STDEV.P(Table2[1W Return vs Nifty])</f>
        <v>-0.62787785613219083</v>
      </c>
      <c r="O482">
        <v>192.64</v>
      </c>
      <c r="P482">
        <v>192.91722056756601</v>
      </c>
      <c r="Q482">
        <v>194.749046463876</v>
      </c>
      <c r="R482">
        <v>40.5907865068897</v>
      </c>
      <c r="S482" s="2">
        <f>(Table2[[#This Row],[Close Price]]-Table2[[#This Row],[20D EMA]])/Table2[[#This Row],[20D EMA]]</f>
        <v>-2.408637873754146E-2</v>
      </c>
      <c r="T482" s="2">
        <f>(Table2[[#This Row],[Close Price]]-Table2[[#This Row],[50D EMA]])/Table2[[#This Row],[50D EMA]]</f>
        <v>-2.5488759132541158E-2</v>
      </c>
      <c r="U482" s="2">
        <f>(Table2[[#This Row],[Close Price]]-Table2[[#This Row],[200D EMA]])/Table2[[#This Row],[200D EMA]]</f>
        <v>-3.4655093754864058E-2</v>
      </c>
      <c r="V482">
        <v>0.94089170971354097</v>
      </c>
      <c r="W482">
        <v>184.05</v>
      </c>
      <c r="X482">
        <v>189.3</v>
      </c>
      <c r="Y482">
        <v>186</v>
      </c>
      <c r="Z482">
        <v>196</v>
      </c>
      <c r="AA482">
        <v>185</v>
      </c>
      <c r="AB482">
        <v>206.8</v>
      </c>
      <c r="AC482" s="2">
        <f>(Table2[[#This Row],[Close Price]]/Table2[[#This Row],[Day Low]])-1</f>
        <v>2.1461559358869842E-2</v>
      </c>
      <c r="AD482" s="2">
        <f>(Table2[[#This Row],[Day High]]/Table2[[#This Row],[Close Price]])-1</f>
        <v>6.914893617021356E-3</v>
      </c>
      <c r="AE482" s="2">
        <f>(Table2[[#This Row],[Close Price]]/Table2[[#This Row],[Current Week Low]])-1</f>
        <v>1.0752688172043001E-2</v>
      </c>
      <c r="AF482" s="2">
        <f>(Table2[[#This Row],[Current Week High]]/Table2[[#This Row],[Close Price]])-1</f>
        <v>4.2553191489361764E-2</v>
      </c>
      <c r="AG482" s="2">
        <f>(Table2[[#This Row],[Close Price]]/Table2[[#This Row],[Current Month Low]])-1</f>
        <v>1.6216216216216273E-2</v>
      </c>
      <c r="AH482" s="2">
        <f>(Table2[[#This Row],[Current Month High]]/Table2[[#This Row],[Close Price]])-1</f>
        <v>0.10000000000000009</v>
      </c>
      <c r="AI482">
        <v>63.829787234042499</v>
      </c>
      <c r="AJ482">
        <v>38.847858197931998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-0.06</v>
      </c>
      <c r="AM482" t="s">
        <v>10190</v>
      </c>
      <c r="AN482">
        <v>-0.49</v>
      </c>
      <c r="AO482" t="s">
        <v>10190</v>
      </c>
      <c r="AP482">
        <v>8.3070125192547001E-2</v>
      </c>
      <c r="AQ482">
        <f>(Table2[[#This Row],[Sharpe Ratio]]-AVERAGE(Table2[Sharpe Ratio]))/_xlfn.STDEV.P(Table2[Sharpe Ratio])</f>
        <v>0.3455380468705363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452</v>
      </c>
      <c r="AT482">
        <f>_xlfn.RANK.AVG(Table2[[#This Row],[6M Return vs Nifty Z-Score]],Table2[6M Return vs Nifty Z-Score])</f>
        <v>680</v>
      </c>
      <c r="AU482">
        <f>_xlfn.RANK.AVG(Table2[[#This Row],[Sharpe Ratio Z-Score]],Table2[Sharpe Ratio Z-Score])</f>
        <v>242</v>
      </c>
      <c r="AV482">
        <f>(Table2[[#This Row],[Rank 1Y]]+Table2[[#This Row],[Rank 6M]]+Table2[[#This Row],[Rank Sharpe]])/3</f>
        <v>458</v>
      </c>
    </row>
    <row r="483" spans="1:48" x14ac:dyDescent="0.3">
      <c r="A483" t="s">
        <v>1810</v>
      </c>
      <c r="B483" t="s">
        <v>1811</v>
      </c>
      <c r="C483" t="s">
        <v>10155</v>
      </c>
      <c r="D483" t="s">
        <v>145</v>
      </c>
      <c r="E483">
        <v>3920.9142404250001</v>
      </c>
      <c r="F483">
        <v>830.05</v>
      </c>
      <c r="G483">
        <v>37.608174335729203</v>
      </c>
      <c r="H483">
        <f>(Table2[[#This Row],[1Y Return vs Nifty]]-AVERAGE(Table2[1Y Return vs Nifty]))/_xlfn.STDEV.P(Table2[1Y Return vs Nifty])</f>
        <v>-6.264517622893255E-2</v>
      </c>
      <c r="I483">
        <v>-1.82251874182192</v>
      </c>
      <c r="J483">
        <f>(Table2[[#This Row],[1M Return vs Nifty]]-AVERAGE(Table2[1M Return vs Nifty]))/_xlfn.STDEV.P(Table2[1M Return vs Nifty])</f>
        <v>-0.13415106549140099</v>
      </c>
      <c r="K483">
        <v>-1.3338602948293601</v>
      </c>
      <c r="L483">
        <f>(Table2[[#This Row],[6M Return vs Nifty]]-AVERAGE(Table2[6M Return vs Nifty]))/_xlfn.STDEV.P(Table2[6M Return vs Nifty])</f>
        <v>-0.2642218279851295</v>
      </c>
      <c r="M483">
        <v>-1.6688827146982399</v>
      </c>
      <c r="N483">
        <f>(Table2[[#This Row],[1W Return vs Nifty]]-AVERAGE(Table2[1W Return vs Nifty]))/_xlfn.STDEV.P(Table2[1W Return vs Nifty])</f>
        <v>-5.9972396277658026E-2</v>
      </c>
      <c r="O483">
        <v>823.95</v>
      </c>
      <c r="P483">
        <v>815.81101200572095</v>
      </c>
      <c r="Q483">
        <v>738.71216641023705</v>
      </c>
      <c r="R483">
        <v>54.731110551644797</v>
      </c>
      <c r="S483" s="2">
        <f>(Table2[[#This Row],[Close Price]]-Table2[[#This Row],[20D EMA]])/Table2[[#This Row],[20D EMA]]</f>
        <v>7.4033618544813501E-3</v>
      </c>
      <c r="T483" s="2">
        <f>(Table2[[#This Row],[Close Price]]-Table2[[#This Row],[50D EMA]])/Table2[[#This Row],[50D EMA]]</f>
        <v>1.7453782536315101E-2</v>
      </c>
      <c r="U483" s="2">
        <f>(Table2[[#This Row],[Close Price]]-Table2[[#This Row],[200D EMA]])/Table2[[#This Row],[200D EMA]]</f>
        <v>0.12364468563394322</v>
      </c>
      <c r="V483">
        <v>0.27091257393141099</v>
      </c>
      <c r="W483">
        <v>827.8</v>
      </c>
      <c r="X483">
        <v>835.95</v>
      </c>
      <c r="Y483">
        <v>826.1</v>
      </c>
      <c r="Z483">
        <v>855.4</v>
      </c>
      <c r="AA483">
        <v>771</v>
      </c>
      <c r="AB483">
        <v>859</v>
      </c>
      <c r="AC483" s="2">
        <f>(Table2[[#This Row],[Close Price]]/Table2[[#This Row],[Day Low]])-1</f>
        <v>2.718047837641846E-3</v>
      </c>
      <c r="AD483" s="2">
        <f>(Table2[[#This Row],[Day High]]/Table2[[#This Row],[Close Price]])-1</f>
        <v>7.1080055418348831E-3</v>
      </c>
      <c r="AE483" s="2">
        <f>(Table2[[#This Row],[Close Price]]/Table2[[#This Row],[Current Week Low]])-1</f>
        <v>4.7815034499454345E-3</v>
      </c>
      <c r="AF483" s="2">
        <f>(Table2[[#This Row],[Current Week High]]/Table2[[#This Row],[Close Price]])-1</f>
        <v>3.0540328895849678E-2</v>
      </c>
      <c r="AG483" s="2">
        <f>(Table2[[#This Row],[Close Price]]/Table2[[#This Row],[Current Month Low]])-1</f>
        <v>7.6588845654993465E-2</v>
      </c>
      <c r="AH483" s="2">
        <f>(Table2[[#This Row],[Current Month High]]/Table2[[#This Row],[Close Price]])-1</f>
        <v>3.4877417023071011E-2</v>
      </c>
      <c r="AI483">
        <v>17.294138907294698</v>
      </c>
      <c r="AJ483">
        <v>71.462507746333301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-0.04</v>
      </c>
      <c r="AM483" t="s">
        <v>10190</v>
      </c>
      <c r="AN483">
        <v>7.37</v>
      </c>
      <c r="AO483" t="s">
        <v>10189</v>
      </c>
      <c r="AP483">
        <v>-6.5771121312490993E-2</v>
      </c>
      <c r="AQ483">
        <f>(Table2[[#This Row],[Sharpe Ratio]]-AVERAGE(Table2[Sharpe Ratio]))/_xlfn.STDEV.P(Table2[Sharpe Ratio])</f>
        <v>-1.3597155631276969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-1.8807060291108177</v>
      </c>
      <c r="AS483">
        <f>_xlfn.RANK.AVG(Table2[[#This Row],[1Y Return vs Nifty Z-Score]],Table2[1Y Return vs Nifty Z-Score])</f>
        <v>303</v>
      </c>
      <c r="AT483">
        <f>_xlfn.RANK.AVG(Table2[[#This Row],[6M Return vs Nifty Z-Score]],Table2[6M Return vs Nifty Z-Score])</f>
        <v>414</v>
      </c>
      <c r="AU483">
        <f>_xlfn.RANK.AVG(Table2[[#This Row],[Sharpe Ratio Z-Score]],Table2[Sharpe Ratio Z-Score])</f>
        <v>666</v>
      </c>
      <c r="AV483">
        <f>(Table2[[#This Row],[Rank 1Y]]+Table2[[#This Row],[Rank 6M]]+Table2[[#This Row],[Rank Sharpe]])/3</f>
        <v>461</v>
      </c>
    </row>
    <row r="484" spans="1:48" x14ac:dyDescent="0.3">
      <c r="A484" t="s">
        <v>1798</v>
      </c>
      <c r="B484" t="s">
        <v>1799</v>
      </c>
      <c r="C484" t="s">
        <v>10147</v>
      </c>
      <c r="D484" t="s">
        <v>182</v>
      </c>
      <c r="E484">
        <v>3997.5125149850001</v>
      </c>
      <c r="F484">
        <v>279.95</v>
      </c>
      <c r="G484">
        <v>8.27496567483111</v>
      </c>
      <c r="H484">
        <f>(Table2[[#This Row],[1Y Return vs Nifty]]-AVERAGE(Table2[1Y Return vs Nifty]))/_xlfn.STDEV.P(Table2[1Y Return vs Nifty])</f>
        <v>-0.43852731892805785</v>
      </c>
      <c r="I484">
        <v>-2.3311109477876202</v>
      </c>
      <c r="J484">
        <f>(Table2[[#This Row],[1M Return vs Nifty]]-AVERAGE(Table2[1M Return vs Nifty]))/_xlfn.STDEV.P(Table2[1M Return vs Nifty])</f>
        <v>-0.18185520508769487</v>
      </c>
      <c r="K484">
        <v>9.9542903600812807</v>
      </c>
      <c r="L484">
        <f>(Table2[[#This Row],[6M Return vs Nifty]]-AVERAGE(Table2[6M Return vs Nifty]))/_xlfn.STDEV.P(Table2[6M Return vs Nifty])</f>
        <v>0.10153199205375281</v>
      </c>
      <c r="M484">
        <v>-2.1215528592716901</v>
      </c>
      <c r="N484">
        <f>(Table2[[#This Row],[1W Return vs Nifty]]-AVERAGE(Table2[1W Return vs Nifty]))/_xlfn.STDEV.P(Table2[1W Return vs Nifty])</f>
        <v>-0.17714859764898164</v>
      </c>
      <c r="O484">
        <v>267.49</v>
      </c>
      <c r="P484">
        <v>256.69813862845001</v>
      </c>
      <c r="Q484">
        <v>233.91473700369301</v>
      </c>
      <c r="R484">
        <v>70.110958798409797</v>
      </c>
      <c r="S484" s="2">
        <f>(Table2[[#This Row],[Close Price]]-Table2[[#This Row],[20D EMA]])/Table2[[#This Row],[20D EMA]]</f>
        <v>4.6581180604882345E-2</v>
      </c>
      <c r="T484" s="2">
        <f>(Table2[[#This Row],[Close Price]]-Table2[[#This Row],[50D EMA]])/Table2[[#This Row],[50D EMA]]</f>
        <v>9.0580560871168544E-2</v>
      </c>
      <c r="U484" s="2">
        <f>(Table2[[#This Row],[Close Price]]-Table2[[#This Row],[200D EMA]])/Table2[[#This Row],[200D EMA]]</f>
        <v>0.19680360282550383</v>
      </c>
      <c r="V484">
        <v>1.04317144080049</v>
      </c>
      <c r="W484">
        <v>271.39999999999998</v>
      </c>
      <c r="X484">
        <v>279.89999999999998</v>
      </c>
      <c r="Y484">
        <v>264.5</v>
      </c>
      <c r="Z484">
        <v>286.89999999999998</v>
      </c>
      <c r="AA484">
        <v>261.2</v>
      </c>
      <c r="AB484">
        <v>286.89999999999998</v>
      </c>
      <c r="AC484" s="2">
        <f>(Table2[[#This Row],[Close Price]]/Table2[[#This Row],[Day Low]])-1</f>
        <v>3.150331613854096E-2</v>
      </c>
      <c r="AD484" s="2">
        <f>(Table2[[#This Row],[Day High]]/Table2[[#This Row],[Close Price]])-1</f>
        <v>-1.7860332202179752E-4</v>
      </c>
      <c r="AE484" s="2">
        <f>(Table2[[#This Row],[Close Price]]/Table2[[#This Row],[Current Week Low]])-1</f>
        <v>5.8412098298676662E-2</v>
      </c>
      <c r="AF484" s="2">
        <f>(Table2[[#This Row],[Current Week High]]/Table2[[#This Row],[Close Price]])-1</f>
        <v>2.4825861761028634E-2</v>
      </c>
      <c r="AG484" s="2">
        <f>(Table2[[#This Row],[Close Price]]/Table2[[#This Row],[Current Month Low]])-1</f>
        <v>7.1784073506891311E-2</v>
      </c>
      <c r="AH484" s="2">
        <f>(Table2[[#This Row],[Current Month High]]/Table2[[#This Row],[Close Price]])-1</f>
        <v>2.4825861761028634E-2</v>
      </c>
      <c r="AI484">
        <v>2.4825861761028598</v>
      </c>
      <c r="AJ484">
        <v>40.572432839568101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0.04</v>
      </c>
      <c r="AM484" t="s">
        <v>10189</v>
      </c>
      <c r="AN484">
        <v>3.47</v>
      </c>
      <c r="AO484" t="s">
        <v>10189</v>
      </c>
      <c r="AP484">
        <v>-5.9564396211142998E-2</v>
      </c>
      <c r="AQ484">
        <f>(Table2[[#This Row],[Sharpe Ratio]]-AVERAGE(Table2[Sharpe Ratio]))/_xlfn.STDEV.P(Table2[Sharpe Ratio])</f>
        <v>-1.2886059706332396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-1.9846051002442213</v>
      </c>
      <c r="AS484">
        <f>_xlfn.RANK.AVG(Table2[[#This Row],[1Y Return vs Nifty Z-Score]],Table2[1Y Return vs Nifty Z-Score])</f>
        <v>442</v>
      </c>
      <c r="AT484">
        <f>_xlfn.RANK.AVG(Table2[[#This Row],[6M Return vs Nifty Z-Score]],Table2[6M Return vs Nifty Z-Score])</f>
        <v>290</v>
      </c>
      <c r="AU484">
        <f>_xlfn.RANK.AVG(Table2[[#This Row],[Sharpe Ratio Z-Score]],Table2[Sharpe Ratio Z-Score])</f>
        <v>653</v>
      </c>
      <c r="AV484">
        <f>(Table2[[#This Row],[Rank 1Y]]+Table2[[#This Row],[Rank 6M]]+Table2[[#This Row],[Rank Sharpe]])/3</f>
        <v>461.66666666666669</v>
      </c>
    </row>
    <row r="485" spans="1:48" x14ac:dyDescent="0.3">
      <c r="A485" t="s">
        <v>566</v>
      </c>
      <c r="B485" t="s">
        <v>567</v>
      </c>
      <c r="C485" t="s">
        <v>10153</v>
      </c>
      <c r="D485" t="s">
        <v>77</v>
      </c>
      <c r="E485">
        <v>33785.929091004997</v>
      </c>
      <c r="F485">
        <v>4372.55</v>
      </c>
      <c r="G485">
        <v>7.1138190872632903</v>
      </c>
      <c r="H485">
        <f>(Table2[[#This Row],[1Y Return vs Nifty]]-AVERAGE(Table2[1Y Return vs Nifty]))/_xlfn.STDEV.P(Table2[1Y Return vs Nifty])</f>
        <v>-0.45340650491716428</v>
      </c>
      <c r="I485">
        <v>-3.7607714199325999</v>
      </c>
      <c r="J485">
        <f>(Table2[[#This Row],[1M Return vs Nifty]]-AVERAGE(Table2[1M Return vs Nifty]))/_xlfn.STDEV.P(Table2[1M Return vs Nifty])</f>
        <v>-0.31595227133944748</v>
      </c>
      <c r="K485">
        <v>-6.0777180313446699</v>
      </c>
      <c r="L485">
        <f>(Table2[[#This Row],[6M Return vs Nifty]]-AVERAGE(Table2[6M Return vs Nifty]))/_xlfn.STDEV.P(Table2[6M Return vs Nifty])</f>
        <v>-0.41793027340676053</v>
      </c>
      <c r="M485">
        <v>-1.4326609073833501</v>
      </c>
      <c r="N485">
        <f>(Table2[[#This Row],[1W Return vs Nifty]]-AVERAGE(Table2[1W Return vs Nifty]))/_xlfn.STDEV.P(Table2[1W Return vs Nifty])</f>
        <v>1.1749411247454831E-3</v>
      </c>
      <c r="O485">
        <v>4312.6099999999997</v>
      </c>
      <c r="P485">
        <v>4224.9259803023097</v>
      </c>
      <c r="Q485">
        <v>3945.9263205853099</v>
      </c>
      <c r="R485">
        <v>56.042968616292498</v>
      </c>
      <c r="S485" s="2">
        <f>(Table2[[#This Row],[Close Price]]-Table2[[#This Row],[20D EMA]])/Table2[[#This Row],[20D EMA]]</f>
        <v>1.389877591528112E-2</v>
      </c>
      <c r="T485" s="2">
        <f>(Table2[[#This Row],[Close Price]]-Table2[[#This Row],[50D EMA]])/Table2[[#This Row],[50D EMA]]</f>
        <v>3.494120852908468E-2</v>
      </c>
      <c r="U485" s="2">
        <f>(Table2[[#This Row],[Close Price]]-Table2[[#This Row],[200D EMA]])/Table2[[#This Row],[200D EMA]]</f>
        <v>0.10811749757948041</v>
      </c>
      <c r="V485">
        <v>0.613490449403708</v>
      </c>
      <c r="W485">
        <v>4310.05</v>
      </c>
      <c r="X485">
        <v>4392.7</v>
      </c>
      <c r="Y485">
        <v>4324</v>
      </c>
      <c r="Z485">
        <v>4440.8500000000004</v>
      </c>
      <c r="AA485">
        <v>4175.1000000000004</v>
      </c>
      <c r="AB485">
        <v>4511.6499999999996</v>
      </c>
      <c r="AC485" s="2">
        <f>(Table2[[#This Row],[Close Price]]/Table2[[#This Row],[Day Low]])-1</f>
        <v>1.4500991867843815E-2</v>
      </c>
      <c r="AD485" s="2">
        <f>(Table2[[#This Row],[Day High]]/Table2[[#This Row],[Close Price]])-1</f>
        <v>4.6082949308754451E-3</v>
      </c>
      <c r="AE485" s="2">
        <f>(Table2[[#This Row],[Close Price]]/Table2[[#This Row],[Current Week Low]])-1</f>
        <v>1.1228029602220246E-2</v>
      </c>
      <c r="AF485" s="2">
        <f>(Table2[[#This Row],[Current Week High]]/Table2[[#This Row],[Close Price]])-1</f>
        <v>1.5620175869915709E-2</v>
      </c>
      <c r="AG485" s="2">
        <f>(Table2[[#This Row],[Close Price]]/Table2[[#This Row],[Current Month Low]])-1</f>
        <v>4.7292280424420907E-2</v>
      </c>
      <c r="AH485" s="2">
        <f>(Table2[[#This Row],[Current Month High]]/Table2[[#This Row],[Close Price]])-1</f>
        <v>3.1812100490560269E-2</v>
      </c>
      <c r="AI485">
        <v>5.2006266366307896</v>
      </c>
      <c r="AJ485">
        <v>44.296675191815801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-0.01</v>
      </c>
      <c r="AM485" t="s">
        <v>10190</v>
      </c>
      <c r="AN485">
        <v>-2.16</v>
      </c>
      <c r="AO485" t="s">
        <v>10190</v>
      </c>
      <c r="AP485">
        <v>9.8424573372819998E-3</v>
      </c>
      <c r="AQ485">
        <f>(Table2[[#This Row],[Sharpe Ratio]]-AVERAGE(Table2[Sharpe Ratio]))/_xlfn.STDEV.P(Table2[Sharpe Ratio])</f>
        <v>-0.49342123285919609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-1.6795353413978229</v>
      </c>
      <c r="AS485">
        <f>_xlfn.RANK.AVG(Table2[[#This Row],[1Y Return vs Nifty Z-Score]],Table2[1Y Return vs Nifty Z-Score])</f>
        <v>451</v>
      </c>
      <c r="AT485">
        <f>_xlfn.RANK.AVG(Table2[[#This Row],[6M Return vs Nifty Z-Score]],Table2[6M Return vs Nifty Z-Score])</f>
        <v>466</v>
      </c>
      <c r="AU485">
        <f>_xlfn.RANK.AVG(Table2[[#This Row],[Sharpe Ratio Z-Score]],Table2[Sharpe Ratio Z-Score])</f>
        <v>470</v>
      </c>
      <c r="AV485">
        <f>(Table2[[#This Row],[Rank 1Y]]+Table2[[#This Row],[Rank 6M]]+Table2[[#This Row],[Rank Sharpe]])/3</f>
        <v>462.33333333333331</v>
      </c>
    </row>
    <row r="486" spans="1:48" x14ac:dyDescent="0.3">
      <c r="A486" t="s">
        <v>293</v>
      </c>
      <c r="B486" t="s">
        <v>294</v>
      </c>
      <c r="C486" t="s">
        <v>10150</v>
      </c>
      <c r="D486" t="s">
        <v>295</v>
      </c>
      <c r="E486">
        <v>93759.818059844998</v>
      </c>
      <c r="F486">
        <v>6520.85</v>
      </c>
      <c r="G486">
        <v>-0.56997632357581496</v>
      </c>
      <c r="H486">
        <f>(Table2[[#This Row],[1Y Return vs Nifty]]-AVERAGE(Table2[1Y Return vs Nifty]))/_xlfn.STDEV.P(Table2[1Y Return vs Nifty])</f>
        <v>-0.55186833759549492</v>
      </c>
      <c r="I486">
        <v>-1.7187039592358999</v>
      </c>
      <c r="J486">
        <f>(Table2[[#This Row],[1M Return vs Nifty]]-AVERAGE(Table2[1M Return vs Nifty]))/_xlfn.STDEV.P(Table2[1M Return vs Nifty])</f>
        <v>-0.12441360820725146</v>
      </c>
      <c r="K486">
        <v>-6.7088602407068496</v>
      </c>
      <c r="L486">
        <f>(Table2[[#This Row],[6M Return vs Nifty]]-AVERAGE(Table2[6M Return vs Nifty]))/_xlfn.STDEV.P(Table2[6M Return vs Nifty])</f>
        <v>-0.43838027280161923</v>
      </c>
      <c r="M486">
        <v>-1.07625971126095</v>
      </c>
      <c r="N486">
        <f>(Table2[[#This Row],[1W Return vs Nifty]]-AVERAGE(Table2[1W Return vs Nifty]))/_xlfn.STDEV.P(Table2[1W Return vs Nifty])</f>
        <v>9.3431386190657467E-2</v>
      </c>
      <c r="O486">
        <v>6297.32</v>
      </c>
      <c r="P486">
        <v>6189.3018549981498</v>
      </c>
      <c r="Q486">
        <v>5870.3179305413796</v>
      </c>
      <c r="R486">
        <v>79.710157887063303</v>
      </c>
      <c r="S486" s="2">
        <f>(Table2[[#This Row],[Close Price]]-Table2[[#This Row],[20D EMA]])/Table2[[#This Row],[20D EMA]]</f>
        <v>3.5496052288910306E-2</v>
      </c>
      <c r="T486" s="2">
        <f>(Table2[[#This Row],[Close Price]]-Table2[[#This Row],[50D EMA]])/Table2[[#This Row],[50D EMA]]</f>
        <v>5.3567939126140697E-2</v>
      </c>
      <c r="U486" s="2">
        <f>(Table2[[#This Row],[Close Price]]-Table2[[#This Row],[200D EMA]])/Table2[[#This Row],[200D EMA]]</f>
        <v>0.1108171784144963</v>
      </c>
      <c r="V486">
        <v>0.68114986117066401</v>
      </c>
      <c r="W486">
        <v>6454.15</v>
      </c>
      <c r="X486">
        <v>6525.25</v>
      </c>
      <c r="Y486">
        <v>6340.5</v>
      </c>
      <c r="Z486">
        <v>6539.7</v>
      </c>
      <c r="AA486">
        <v>6077</v>
      </c>
      <c r="AB486">
        <v>6539.7</v>
      </c>
      <c r="AC486" s="2">
        <f>(Table2[[#This Row],[Close Price]]/Table2[[#This Row],[Day Low]])-1</f>
        <v>1.0334435983049728E-2</v>
      </c>
      <c r="AD486" s="2">
        <f>(Table2[[#This Row],[Day High]]/Table2[[#This Row],[Close Price]])-1</f>
        <v>6.7475865876365226E-4</v>
      </c>
      <c r="AE486" s="2">
        <f>(Table2[[#This Row],[Close Price]]/Table2[[#This Row],[Current Week Low]])-1</f>
        <v>2.8444129011907737E-2</v>
      </c>
      <c r="AF486" s="2">
        <f>(Table2[[#This Row],[Current Week High]]/Table2[[#This Row],[Close Price]])-1</f>
        <v>2.8907274358402901E-3</v>
      </c>
      <c r="AG486" s="2">
        <f>(Table2[[#This Row],[Close Price]]/Table2[[#This Row],[Current Month Low]])-1</f>
        <v>7.3037683067302961E-2</v>
      </c>
      <c r="AH486" s="2">
        <f>(Table2[[#This Row],[Current Month High]]/Table2[[#This Row],[Close Price]])-1</f>
        <v>2.8907274358402901E-3</v>
      </c>
      <c r="AI486">
        <v>5.4226059486109897</v>
      </c>
      <c r="AJ486">
        <v>37.978205670757497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</v>
      </c>
      <c r="AM486" t="s">
        <v>10191</v>
      </c>
      <c r="AN486">
        <v>6.19</v>
      </c>
      <c r="AO486" t="s">
        <v>10189</v>
      </c>
      <c r="AP486">
        <v>3.0056933338252E-2</v>
      </c>
      <c r="AQ486">
        <f>(Table2[[#This Row],[Sharpe Ratio]]-AVERAGE(Table2[Sharpe Ratio]))/_xlfn.STDEV.P(Table2[Sharpe Ratio])</f>
        <v>-0.2618267724237282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-1.2830576048374362</v>
      </c>
      <c r="AS486">
        <f>_xlfn.RANK.AVG(Table2[[#This Row],[1Y Return vs Nifty Z-Score]],Table2[1Y Return vs Nifty Z-Score])</f>
        <v>508</v>
      </c>
      <c r="AT486">
        <f>_xlfn.RANK.AVG(Table2[[#This Row],[6M Return vs Nifty Z-Score]],Table2[6M Return vs Nifty Z-Score])</f>
        <v>472</v>
      </c>
      <c r="AU486">
        <f>_xlfn.RANK.AVG(Table2[[#This Row],[Sharpe Ratio Z-Score]],Table2[Sharpe Ratio Z-Score])</f>
        <v>408</v>
      </c>
      <c r="AV486">
        <f>(Table2[[#This Row],[Rank 1Y]]+Table2[[#This Row],[Rank 6M]]+Table2[[#This Row],[Rank Sharpe]])/3</f>
        <v>462.66666666666669</v>
      </c>
    </row>
    <row r="487" spans="1:48" x14ac:dyDescent="0.3">
      <c r="A487" t="s">
        <v>1006</v>
      </c>
      <c r="B487" t="s">
        <v>1007</v>
      </c>
      <c r="C487" t="s">
        <v>10145</v>
      </c>
      <c r="D487" t="s">
        <v>244</v>
      </c>
      <c r="E487">
        <v>13274.262859730001</v>
      </c>
      <c r="F487">
        <v>1042.1500000000001</v>
      </c>
      <c r="G487">
        <v>2.01849109906609</v>
      </c>
      <c r="H487">
        <f>(Table2[[#This Row],[1Y Return vs Nifty]]-AVERAGE(Table2[1Y Return vs Nifty]))/_xlfn.STDEV.P(Table2[1Y Return vs Nifty])</f>
        <v>-0.5186991506723303</v>
      </c>
      <c r="I487">
        <v>5.2827328334175503</v>
      </c>
      <c r="J487">
        <f>(Table2[[#This Row],[1M Return vs Nifty]]-AVERAGE(Table2[1M Return vs Nifty]))/_xlfn.STDEV.P(Table2[1M Return vs Nifty])</f>
        <v>0.53229625524254987</v>
      </c>
      <c r="K487">
        <v>6.2548462554455302</v>
      </c>
      <c r="L487">
        <f>(Table2[[#This Row],[6M Return vs Nifty]]-AVERAGE(Table2[6M Return vs Nifty]))/_xlfn.STDEV.P(Table2[6M Return vs Nifty])</f>
        <v>-1.833581044605E-2</v>
      </c>
      <c r="M487">
        <v>4.2186832308895799</v>
      </c>
      <c r="N487">
        <f>(Table2[[#This Row],[1W Return vs Nifty]]-AVERAGE(Table2[1W Return vs Nifty]))/_xlfn.STDEV.P(Table2[1W Return vs Nifty])</f>
        <v>1.464057012547658</v>
      </c>
      <c r="O487">
        <v>1036.97</v>
      </c>
      <c r="P487">
        <v>991.69965067512101</v>
      </c>
      <c r="Q487">
        <v>897.49869536628296</v>
      </c>
      <c r="R487">
        <v>56.346757135976503</v>
      </c>
      <c r="S487" s="2">
        <f>(Table2[[#This Row],[Close Price]]-Table2[[#This Row],[20D EMA]])/Table2[[#This Row],[20D EMA]]</f>
        <v>4.995322911945441E-3</v>
      </c>
      <c r="T487" s="2">
        <f>(Table2[[#This Row],[Close Price]]-Table2[[#This Row],[50D EMA]])/Table2[[#This Row],[50D EMA]]</f>
        <v>5.0872609756929851E-2</v>
      </c>
      <c r="U487" s="2">
        <f>(Table2[[#This Row],[Close Price]]-Table2[[#This Row],[200D EMA]])/Table2[[#This Row],[200D EMA]]</f>
        <v>0.16117160434944444</v>
      </c>
      <c r="V487">
        <v>1.60005185723721</v>
      </c>
      <c r="W487">
        <v>1003.65</v>
      </c>
      <c r="X487">
        <v>1038.05</v>
      </c>
      <c r="Y487">
        <v>1037</v>
      </c>
      <c r="Z487">
        <v>1112</v>
      </c>
      <c r="AA487">
        <v>1008</v>
      </c>
      <c r="AB487">
        <v>1112</v>
      </c>
      <c r="AC487" s="2">
        <f>(Table2[[#This Row],[Close Price]]/Table2[[#This Row],[Day Low]])-1</f>
        <v>3.8359986050914285E-2</v>
      </c>
      <c r="AD487" s="2">
        <f>(Table2[[#This Row],[Day High]]/Table2[[#This Row],[Close Price]])-1</f>
        <v>-3.9341745430121478E-3</v>
      </c>
      <c r="AE487" s="2">
        <f>(Table2[[#This Row],[Close Price]]/Table2[[#This Row],[Current Week Low]])-1</f>
        <v>4.9662487945998368E-3</v>
      </c>
      <c r="AF487" s="2">
        <f>(Table2[[#This Row],[Current Week High]]/Table2[[#This Row],[Close Price]])-1</f>
        <v>6.7024900446192914E-2</v>
      </c>
      <c r="AG487" s="2">
        <f>(Table2[[#This Row],[Close Price]]/Table2[[#This Row],[Current Month Low]])-1</f>
        <v>3.3878968253968411E-2</v>
      </c>
      <c r="AH487" s="2">
        <f>(Table2[[#This Row],[Current Month High]]/Table2[[#This Row],[Close Price]])-1</f>
        <v>6.7024900446192914E-2</v>
      </c>
      <c r="AI487">
        <v>6.7024900446192897</v>
      </c>
      <c r="AJ487">
        <v>42.5259846827133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-0.01</v>
      </c>
      <c r="AM487" t="s">
        <v>10190</v>
      </c>
      <c r="AN487">
        <v>1.2</v>
      </c>
      <c r="AO487" t="s">
        <v>10189</v>
      </c>
      <c r="AP487">
        <v>-1.7054001930584001E-2</v>
      </c>
      <c r="AQ487">
        <f>(Table2[[#This Row],[Sharpe Ratio]]-AVERAGE(Table2[Sharpe Ratio]))/_xlfn.STDEV.P(Table2[Sharpe Ratio])</f>
        <v>-0.80157025297067752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0.65774805370114997</v>
      </c>
      <c r="AS487">
        <f>_xlfn.RANK.AVG(Table2[[#This Row],[1Y Return vs Nifty Z-Score]],Table2[1Y Return vs Nifty Z-Score])</f>
        <v>487</v>
      </c>
      <c r="AT487">
        <f>_xlfn.RANK.AVG(Table2[[#This Row],[6M Return vs Nifty Z-Score]],Table2[6M Return vs Nifty Z-Score])</f>
        <v>325</v>
      </c>
      <c r="AU487">
        <f>_xlfn.RANK.AVG(Table2[[#This Row],[Sharpe Ratio Z-Score]],Table2[Sharpe Ratio Z-Score])</f>
        <v>577</v>
      </c>
      <c r="AV487">
        <f>(Table2[[#This Row],[Rank 1Y]]+Table2[[#This Row],[Rank 6M]]+Table2[[#This Row],[Rank Sharpe]])/3</f>
        <v>463</v>
      </c>
    </row>
    <row r="488" spans="1:48" x14ac:dyDescent="0.3">
      <c r="A488" t="s">
        <v>1284</v>
      </c>
      <c r="B488" t="s">
        <v>1285</v>
      </c>
      <c r="C488" t="s">
        <v>10150</v>
      </c>
      <c r="D488" t="s">
        <v>295</v>
      </c>
      <c r="E488">
        <v>8593.7385035400002</v>
      </c>
      <c r="F488">
        <v>1310.7</v>
      </c>
      <c r="G488">
        <v>-2.1315537047021902</v>
      </c>
      <c r="H488">
        <f>(Table2[[#This Row],[1Y Return vs Nifty]]-AVERAGE(Table2[1Y Return vs Nifty]))/_xlfn.STDEV.P(Table2[1Y Return vs Nifty])</f>
        <v>-0.57187873123479416</v>
      </c>
      <c r="I488">
        <v>1.13680606347566</v>
      </c>
      <c r="J488">
        <f>(Table2[[#This Row],[1M Return vs Nifty]]-AVERAGE(Table2[1M Return vs Nifty]))/_xlfn.STDEV.P(Table2[1M Return vs Nifty])</f>
        <v>0.14342307340960225</v>
      </c>
      <c r="K488">
        <v>3.66931160712313</v>
      </c>
      <c r="L488">
        <f>(Table2[[#This Row],[6M Return vs Nifty]]-AVERAGE(Table2[6M Return vs Nifty]))/_xlfn.STDEV.P(Table2[6M Return vs Nifty])</f>
        <v>-0.10211119610281524</v>
      </c>
      <c r="M488">
        <v>-4.5738529825052199</v>
      </c>
      <c r="N488">
        <f>(Table2[[#This Row],[1W Return vs Nifty]]-AVERAGE(Table2[1W Return vs Nifty]))/_xlfn.STDEV.P(Table2[1W Return vs Nifty])</f>
        <v>-0.81194021469654287</v>
      </c>
      <c r="O488">
        <v>1293.1099999999999</v>
      </c>
      <c r="P488">
        <v>1259.74913927289</v>
      </c>
      <c r="Q488">
        <v>1173.1195627547099</v>
      </c>
      <c r="R488">
        <v>52.6657058297492</v>
      </c>
      <c r="S488" s="2">
        <f>(Table2[[#This Row],[Close Price]]-Table2[[#This Row],[20D EMA]])/Table2[[#This Row],[20D EMA]]</f>
        <v>1.3602864412153758E-2</v>
      </c>
      <c r="T488" s="2">
        <f>(Table2[[#This Row],[Close Price]]-Table2[[#This Row],[50D EMA]])/Table2[[#This Row],[50D EMA]]</f>
        <v>4.0445243531992532E-2</v>
      </c>
      <c r="U488" s="2">
        <f>(Table2[[#This Row],[Close Price]]-Table2[[#This Row],[200D EMA]])/Table2[[#This Row],[200D EMA]]</f>
        <v>0.11727742134162765</v>
      </c>
      <c r="V488">
        <v>0.98438182810445196</v>
      </c>
      <c r="W488">
        <v>1295.0999999999999</v>
      </c>
      <c r="X488">
        <v>1314.05</v>
      </c>
      <c r="Y488">
        <v>1296.5</v>
      </c>
      <c r="Z488">
        <v>1364.5</v>
      </c>
      <c r="AA488">
        <v>1248.95</v>
      </c>
      <c r="AB488">
        <v>1392.9</v>
      </c>
      <c r="AC488" s="2">
        <f>(Table2[[#This Row],[Close Price]]/Table2[[#This Row],[Day Low]])-1</f>
        <v>1.2045401899467345E-2</v>
      </c>
      <c r="AD488" s="2">
        <f>(Table2[[#This Row],[Day High]]/Table2[[#This Row],[Close Price]])-1</f>
        <v>2.5558861676966416E-3</v>
      </c>
      <c r="AE488" s="2">
        <f>(Table2[[#This Row],[Close Price]]/Table2[[#This Row],[Current Week Low]])-1</f>
        <v>1.0952564596991898E-2</v>
      </c>
      <c r="AF488" s="2">
        <f>(Table2[[#This Row],[Current Week High]]/Table2[[#This Row],[Close Price]])-1</f>
        <v>4.1046768902113229E-2</v>
      </c>
      <c r="AG488" s="2">
        <f>(Table2[[#This Row],[Close Price]]/Table2[[#This Row],[Current Month Low]])-1</f>
        <v>4.9441530885944163E-2</v>
      </c>
      <c r="AH488" s="2">
        <f>(Table2[[#This Row],[Current Month High]]/Table2[[#This Row],[Close Price]])-1</f>
        <v>6.2714579995422293E-2</v>
      </c>
      <c r="AI488">
        <v>26.188296330205201</v>
      </c>
      <c r="AJ488">
        <v>34.169311086088598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-0.03</v>
      </c>
      <c r="AM488" t="s">
        <v>10190</v>
      </c>
      <c r="AN488">
        <v>2.54</v>
      </c>
      <c r="AO488" t="s">
        <v>10189</v>
      </c>
      <c r="AQ488">
        <f>(Table2[[#This Row],[Sharpe Ratio]]-AVERAGE(Table2[Sharpe Ratio]))/_xlfn.STDEV.P(Table2[Sharpe Ratio])</f>
        <v>-0.60618490757812304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-1.9486919762026729</v>
      </c>
      <c r="AS488">
        <f>_xlfn.RANK.AVG(Table2[[#This Row],[1Y Return vs Nifty Z-Score]],Table2[1Y Return vs Nifty Z-Score])</f>
        <v>519</v>
      </c>
      <c r="AT488">
        <f>_xlfn.RANK.AVG(Table2[[#This Row],[6M Return vs Nifty Z-Score]],Table2[6M Return vs Nifty Z-Score])</f>
        <v>354</v>
      </c>
      <c r="AU488">
        <f>_xlfn.RANK.AVG(Table2[[#This Row],[Sharpe Ratio Z-Score]],Table2[Sharpe Ratio Z-Score])</f>
        <v>518.5</v>
      </c>
      <c r="AV488">
        <f>(Table2[[#This Row],[Rank 1Y]]+Table2[[#This Row],[Rank 6M]]+Table2[[#This Row],[Rank Sharpe]])/3</f>
        <v>463.83333333333331</v>
      </c>
    </row>
    <row r="489" spans="1:48" x14ac:dyDescent="0.3">
      <c r="A489" t="s">
        <v>392</v>
      </c>
      <c r="B489" t="s">
        <v>393</v>
      </c>
      <c r="C489" t="s">
        <v>10150</v>
      </c>
      <c r="D489" t="s">
        <v>62</v>
      </c>
      <c r="E489">
        <v>61188.746313629999</v>
      </c>
      <c r="F489">
        <v>28795.65</v>
      </c>
      <c r="G489">
        <v>-2.23387273466418</v>
      </c>
      <c r="H489">
        <f>(Table2[[#This Row],[1Y Return vs Nifty]]-AVERAGE(Table2[1Y Return vs Nifty]))/_xlfn.STDEV.P(Table2[1Y Return vs Nifty])</f>
        <v>-0.57318986963310636</v>
      </c>
      <c r="I489">
        <v>-1.1444417741052999</v>
      </c>
      <c r="J489">
        <f>(Table2[[#This Row],[1M Return vs Nifty]]-AVERAGE(Table2[1M Return vs Nifty]))/_xlfn.STDEV.P(Table2[1M Return vs Nifty])</f>
        <v>-7.0549858187082218E-2</v>
      </c>
      <c r="K489">
        <v>-3.6736063027999299</v>
      </c>
      <c r="L489">
        <f>(Table2[[#This Row],[6M Return vs Nifty]]-AVERAGE(Table2[6M Return vs Nifty]))/_xlfn.STDEV.P(Table2[6M Return vs Nifty])</f>
        <v>-0.34003327544872958</v>
      </c>
      <c r="M489">
        <v>-0.50731205988294503</v>
      </c>
      <c r="N489">
        <f>(Table2[[#This Row],[1W Return vs Nifty]]-AVERAGE(Table2[1W Return vs Nifty]))/_xlfn.STDEV.P(Table2[1W Return vs Nifty])</f>
        <v>0.24070667122283243</v>
      </c>
      <c r="O489">
        <v>27849.4</v>
      </c>
      <c r="P489">
        <v>27341.1687790219</v>
      </c>
      <c r="Q489">
        <v>25862.829499611798</v>
      </c>
      <c r="R489">
        <v>70.349320223018495</v>
      </c>
      <c r="S489" s="2">
        <f>(Table2[[#This Row],[Close Price]]-Table2[[#This Row],[20D EMA]])/Table2[[#This Row],[20D EMA]]</f>
        <v>3.397739269068633E-2</v>
      </c>
      <c r="T489" s="2">
        <f>(Table2[[#This Row],[Close Price]]-Table2[[#This Row],[50D EMA]])/Table2[[#This Row],[50D EMA]]</f>
        <v>5.319747786693315E-2</v>
      </c>
      <c r="U489" s="2">
        <f>(Table2[[#This Row],[Close Price]]-Table2[[#This Row],[200D EMA]])/Table2[[#This Row],[200D EMA]]</f>
        <v>0.11339905791948343</v>
      </c>
      <c r="V489">
        <v>0.98416632366019496</v>
      </c>
      <c r="W489">
        <v>28073.65</v>
      </c>
      <c r="X489">
        <v>28400</v>
      </c>
      <c r="Y489">
        <v>27616</v>
      </c>
      <c r="Z489">
        <v>28924</v>
      </c>
      <c r="AA489">
        <v>27342.5</v>
      </c>
      <c r="AB489">
        <v>28924</v>
      </c>
      <c r="AC489" s="2">
        <f>(Table2[[#This Row],[Close Price]]/Table2[[#This Row],[Day Low]])-1</f>
        <v>2.571806658557052E-2</v>
      </c>
      <c r="AD489" s="2">
        <f>(Table2[[#This Row],[Day High]]/Table2[[#This Row],[Close Price]])-1</f>
        <v>-1.3739922523020032E-2</v>
      </c>
      <c r="AE489" s="2">
        <f>(Table2[[#This Row],[Close Price]]/Table2[[#This Row],[Current Week Low]])-1</f>
        <v>4.2716179026651258E-2</v>
      </c>
      <c r="AF489" s="2">
        <f>(Table2[[#This Row],[Current Week High]]/Table2[[#This Row],[Close Price]])-1</f>
        <v>4.4572704557805931E-3</v>
      </c>
      <c r="AG489" s="2">
        <f>(Table2[[#This Row],[Close Price]]/Table2[[#This Row],[Current Month Low]])-1</f>
        <v>5.3146200969187207E-2</v>
      </c>
      <c r="AH489" s="2">
        <f>(Table2[[#This Row],[Current Month High]]/Table2[[#This Row],[Close Price]])-1</f>
        <v>4.4572704557805931E-3</v>
      </c>
      <c r="AI489">
        <v>2.92856733569133</v>
      </c>
      <c r="AJ489">
        <v>30.889318181818101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0.01</v>
      </c>
      <c r="AM489" t="s">
        <v>10189</v>
      </c>
      <c r="AN489">
        <v>4.24</v>
      </c>
      <c r="AO489" t="s">
        <v>10189</v>
      </c>
      <c r="AP489">
        <v>2.3187742273324E-2</v>
      </c>
      <c r="AQ489">
        <f>(Table2[[#This Row],[Sharpe Ratio]]-AVERAGE(Table2[Sharpe Ratio]))/_xlfn.STDEV.P(Table2[Sharpe Ratio])</f>
        <v>-0.34052614599313452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-1.0835924780392203</v>
      </c>
      <c r="AS489">
        <f>_xlfn.RANK.AVG(Table2[[#This Row],[1Y Return vs Nifty Z-Score]],Table2[1Y Return vs Nifty Z-Score])</f>
        <v>522</v>
      </c>
      <c r="AT489">
        <f>_xlfn.RANK.AVG(Table2[[#This Row],[6M Return vs Nifty Z-Score]],Table2[6M Return vs Nifty Z-Score])</f>
        <v>443</v>
      </c>
      <c r="AU489">
        <f>_xlfn.RANK.AVG(Table2[[#This Row],[Sharpe Ratio Z-Score]],Table2[Sharpe Ratio Z-Score])</f>
        <v>429</v>
      </c>
      <c r="AV489">
        <f>(Table2[[#This Row],[Rank 1Y]]+Table2[[#This Row],[Rank 6M]]+Table2[[#This Row],[Rank Sharpe]])/3</f>
        <v>464.66666666666669</v>
      </c>
    </row>
    <row r="490" spans="1:48" x14ac:dyDescent="0.3">
      <c r="A490" t="s">
        <v>600</v>
      </c>
      <c r="B490" t="s">
        <v>601</v>
      </c>
      <c r="C490" t="s">
        <v>10150</v>
      </c>
      <c r="D490" t="s">
        <v>62</v>
      </c>
      <c r="E490">
        <v>31135.85015405</v>
      </c>
      <c r="F490">
        <v>1227.25</v>
      </c>
      <c r="G490">
        <v>29.1036867702094</v>
      </c>
      <c r="H490">
        <f>(Table2[[#This Row],[1Y Return vs Nifty]]-AVERAGE(Table2[1Y Return vs Nifty]))/_xlfn.STDEV.P(Table2[1Y Return vs Nifty])</f>
        <v>-0.17162353743177339</v>
      </c>
      <c r="I490">
        <v>-2.3659065298832802</v>
      </c>
      <c r="J490">
        <f>(Table2[[#This Row],[1M Return vs Nifty]]-AVERAGE(Table2[1M Return vs Nifty]))/_xlfn.STDEV.P(Table2[1M Return vs Nifty])</f>
        <v>-0.18511890690253868</v>
      </c>
      <c r="K490">
        <v>-2.06853868992641</v>
      </c>
      <c r="L490">
        <f>(Table2[[#This Row],[6M Return vs Nifty]]-AVERAGE(Table2[6M Return vs Nifty]))/_xlfn.STDEV.P(Table2[6M Return vs Nifty])</f>
        <v>-0.28802656250024561</v>
      </c>
      <c r="M490">
        <v>-3.0982396611451701</v>
      </c>
      <c r="N490">
        <f>(Table2[[#This Row],[1W Return vs Nifty]]-AVERAGE(Table2[1W Return vs Nifty]))/_xlfn.STDEV.P(Table2[1W Return vs Nifty])</f>
        <v>-0.42996944467188747</v>
      </c>
      <c r="O490">
        <v>1193.3599999999999</v>
      </c>
      <c r="P490">
        <v>1202.96899556689</v>
      </c>
      <c r="Q490">
        <v>1141.90832651408</v>
      </c>
      <c r="R490">
        <v>69.822616142576294</v>
      </c>
      <c r="S490" s="2">
        <f>(Table2[[#This Row],[Close Price]]-Table2[[#This Row],[20D EMA]])/Table2[[#This Row],[20D EMA]]</f>
        <v>2.8398806730575939E-2</v>
      </c>
      <c r="T490" s="2">
        <f>(Table2[[#This Row],[Close Price]]-Table2[[#This Row],[50D EMA]])/Table2[[#This Row],[50D EMA]]</f>
        <v>2.0184231283257401E-2</v>
      </c>
      <c r="U490" s="2">
        <f>(Table2[[#This Row],[Close Price]]-Table2[[#This Row],[200D EMA]])/Table2[[#This Row],[200D EMA]]</f>
        <v>7.4736011205421116E-2</v>
      </c>
      <c r="V490">
        <v>0.86240571393150001</v>
      </c>
      <c r="W490">
        <v>1210.0999999999999</v>
      </c>
      <c r="X490">
        <v>1228.1500000000001</v>
      </c>
      <c r="Y490">
        <v>1206.05</v>
      </c>
      <c r="Z490">
        <v>1239.8499999999999</v>
      </c>
      <c r="AA490">
        <v>1113.3</v>
      </c>
      <c r="AB490">
        <v>1239.8499999999999</v>
      </c>
      <c r="AC490" s="2">
        <f>(Table2[[#This Row],[Close Price]]/Table2[[#This Row],[Day Low]])-1</f>
        <v>1.4172382447731779E-2</v>
      </c>
      <c r="AD490" s="2">
        <f>(Table2[[#This Row],[Day High]]/Table2[[#This Row],[Close Price]])-1</f>
        <v>7.333469138317561E-4</v>
      </c>
      <c r="AE490" s="2">
        <f>(Table2[[#This Row],[Close Price]]/Table2[[#This Row],[Current Week Low]])-1</f>
        <v>1.7578044028025319E-2</v>
      </c>
      <c r="AF490" s="2">
        <f>(Table2[[#This Row],[Current Week High]]/Table2[[#This Row],[Close Price]])-1</f>
        <v>1.0266856793644363E-2</v>
      </c>
      <c r="AG490" s="2">
        <f>(Table2[[#This Row],[Close Price]]/Table2[[#This Row],[Current Month Low]])-1</f>
        <v>0.10235336387316996</v>
      </c>
      <c r="AH490" s="2">
        <f>(Table2[[#This Row],[Current Month High]]/Table2[[#This Row],[Close Price]])-1</f>
        <v>1.0266856793644363E-2</v>
      </c>
      <c r="AI490">
        <v>12.006518639234001</v>
      </c>
      <c r="AJ490">
        <v>57.319574413536699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-0.15</v>
      </c>
      <c r="AM490" t="s">
        <v>10190</v>
      </c>
      <c r="AN490">
        <v>8.1</v>
      </c>
      <c r="AO490" t="s">
        <v>10189</v>
      </c>
      <c r="AP490">
        <v>-4.2110504494014003E-2</v>
      </c>
      <c r="AQ490">
        <f>(Table2[[#This Row],[Sharpe Ratio]]-AVERAGE(Table2[Sharpe Ratio]))/_xlfn.STDEV.P(Table2[Sharpe Ratio])</f>
        <v>-1.0886391431709002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348</v>
      </c>
      <c r="AT490">
        <f>_xlfn.RANK.AVG(Table2[[#This Row],[6M Return vs Nifty Z-Score]],Table2[6M Return vs Nifty Z-Score])</f>
        <v>422</v>
      </c>
      <c r="AU490">
        <f>_xlfn.RANK.AVG(Table2[[#This Row],[Sharpe Ratio Z-Score]],Table2[Sharpe Ratio Z-Score])</f>
        <v>625</v>
      </c>
      <c r="AV490">
        <f>(Table2[[#This Row],[Rank 1Y]]+Table2[[#This Row],[Rank 6M]]+Table2[[#This Row],[Rank Sharpe]])/3</f>
        <v>465</v>
      </c>
    </row>
    <row r="491" spans="1:48" x14ac:dyDescent="0.3">
      <c r="A491" t="s">
        <v>983</v>
      </c>
      <c r="B491" t="s">
        <v>984</v>
      </c>
      <c r="C491" t="s">
        <v>10150</v>
      </c>
      <c r="D491" t="s">
        <v>62</v>
      </c>
      <c r="E491">
        <v>13969.460321279999</v>
      </c>
      <c r="F491">
        <v>1026.5999999999999</v>
      </c>
      <c r="G491">
        <v>15.3313339037388</v>
      </c>
      <c r="H491">
        <f>(Table2[[#This Row],[1Y Return vs Nifty]]-AVERAGE(Table2[1Y Return vs Nifty]))/_xlfn.STDEV.P(Table2[1Y Return vs Nifty])</f>
        <v>-0.34810547520076313</v>
      </c>
      <c r="I491">
        <v>-4.64687579196372</v>
      </c>
      <c r="J491">
        <f>(Table2[[#This Row],[1M Return vs Nifty]]-AVERAGE(Table2[1M Return vs Nifty]))/_xlfn.STDEV.P(Table2[1M Return vs Nifty])</f>
        <v>-0.39906570910831035</v>
      </c>
      <c r="K491">
        <v>-0.64634985752586005</v>
      </c>
      <c r="L491">
        <f>(Table2[[#This Row],[6M Return vs Nifty]]-AVERAGE(Table2[6M Return vs Nifty]))/_xlfn.STDEV.P(Table2[6M Return vs Nifty])</f>
        <v>-0.24194540942484336</v>
      </c>
      <c r="M491">
        <v>-4.4860022347449302</v>
      </c>
      <c r="N491">
        <f>(Table2[[#This Row],[1W Return vs Nifty]]-AVERAGE(Table2[1W Return vs Nifty]))/_xlfn.STDEV.P(Table2[1W Return vs Nifty])</f>
        <v>-0.78919955677247966</v>
      </c>
      <c r="O491">
        <v>1021.89</v>
      </c>
      <c r="P491">
        <v>983.30393828414299</v>
      </c>
      <c r="Q491">
        <v>896.98113024265899</v>
      </c>
      <c r="R491">
        <v>49.801351170685201</v>
      </c>
      <c r="S491" s="2">
        <f>(Table2[[#This Row],[Close Price]]-Table2[[#This Row],[20D EMA]])/Table2[[#This Row],[20D EMA]]</f>
        <v>4.6091066553150756E-3</v>
      </c>
      <c r="T491" s="2">
        <f>(Table2[[#This Row],[Close Price]]-Table2[[#This Row],[50D EMA]])/Table2[[#This Row],[50D EMA]]</f>
        <v>4.4031209507213183E-2</v>
      </c>
      <c r="U491" s="2">
        <f>(Table2[[#This Row],[Close Price]]-Table2[[#This Row],[200D EMA]])/Table2[[#This Row],[200D EMA]]</f>
        <v>0.14450568176643283</v>
      </c>
      <c r="V491">
        <v>1.7130059939133599</v>
      </c>
      <c r="W491">
        <v>1016</v>
      </c>
      <c r="X491">
        <v>1031.75</v>
      </c>
      <c r="Y491">
        <v>987.1</v>
      </c>
      <c r="Z491">
        <v>1045</v>
      </c>
      <c r="AA491">
        <v>987.1</v>
      </c>
      <c r="AB491">
        <v>1090</v>
      </c>
      <c r="AC491" s="2">
        <f>(Table2[[#This Row],[Close Price]]/Table2[[#This Row],[Day Low]])-1</f>
        <v>1.0433070866141536E-2</v>
      </c>
      <c r="AD491" s="2">
        <f>(Table2[[#This Row],[Day High]]/Table2[[#This Row],[Close Price]])-1</f>
        <v>5.0165595168518706E-3</v>
      </c>
      <c r="AE491" s="2">
        <f>(Table2[[#This Row],[Close Price]]/Table2[[#This Row],[Current Week Low]])-1</f>
        <v>4.0016209097355704E-2</v>
      </c>
      <c r="AF491" s="2">
        <f>(Table2[[#This Row],[Current Week High]]/Table2[[#This Row],[Close Price]])-1</f>
        <v>1.7923241768946108E-2</v>
      </c>
      <c r="AG491" s="2">
        <f>(Table2[[#This Row],[Close Price]]/Table2[[#This Row],[Current Month Low]])-1</f>
        <v>4.0016209097355704E-2</v>
      </c>
      <c r="AH491" s="2">
        <f>(Table2[[#This Row],[Current Month High]]/Table2[[#This Row],[Close Price]])-1</f>
        <v>6.1757256964737994E-2</v>
      </c>
      <c r="AI491">
        <v>6.1757256964737897</v>
      </c>
      <c r="AJ491">
        <v>43.781512605041897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0.06</v>
      </c>
      <c r="AM491" t="s">
        <v>10189</v>
      </c>
      <c r="AN491">
        <v>-2.2400000000000002</v>
      </c>
      <c r="AO491" t="s">
        <v>10190</v>
      </c>
      <c r="AP491">
        <v>-1.7091348262487E-2</v>
      </c>
      <c r="AQ491">
        <f>(Table2[[#This Row],[Sharpe Ratio]]-AVERAGE(Table2[Sharpe Ratio]))/_xlfn.STDEV.P(Table2[Sharpe Ratio])</f>
        <v>-0.8019981247387068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-2.5803142752451036</v>
      </c>
      <c r="AS491">
        <f>_xlfn.RANK.AVG(Table2[[#This Row],[1Y Return vs Nifty Z-Score]],Table2[1Y Return vs Nifty Z-Score])</f>
        <v>413</v>
      </c>
      <c r="AT491">
        <f>_xlfn.RANK.AVG(Table2[[#This Row],[6M Return vs Nifty Z-Score]],Table2[6M Return vs Nifty Z-Score])</f>
        <v>406</v>
      </c>
      <c r="AU491">
        <f>_xlfn.RANK.AVG(Table2[[#This Row],[Sharpe Ratio Z-Score]],Table2[Sharpe Ratio Z-Score])</f>
        <v>578</v>
      </c>
      <c r="AV491">
        <f>(Table2[[#This Row],[Rank 1Y]]+Table2[[#This Row],[Rank 6M]]+Table2[[#This Row],[Rank Sharpe]])/3</f>
        <v>465.66666666666669</v>
      </c>
    </row>
    <row r="492" spans="1:48" x14ac:dyDescent="0.3">
      <c r="A492" t="s">
        <v>918</v>
      </c>
      <c r="B492" t="s">
        <v>919</v>
      </c>
      <c r="C492" t="s">
        <v>10159</v>
      </c>
      <c r="D492" t="s">
        <v>550</v>
      </c>
      <c r="E492">
        <v>16042.52584224</v>
      </c>
      <c r="F492">
        <v>5232.3999999999996</v>
      </c>
      <c r="G492">
        <v>-16.176054184856199</v>
      </c>
      <c r="H492">
        <f>(Table2[[#This Row],[1Y Return vs Nifty]]-AVERAGE(Table2[1Y Return vs Nifty]))/_xlfn.STDEV.P(Table2[1Y Return vs Nifty])</f>
        <v>-0.75184802796762396</v>
      </c>
      <c r="I492">
        <v>6.24863352698413</v>
      </c>
      <c r="J492">
        <f>(Table2[[#This Row],[1M Return vs Nifty]]-AVERAGE(Table2[1M Return vs Nifty]))/_xlfn.STDEV.P(Table2[1M Return vs Nifty])</f>
        <v>0.62289430409500257</v>
      </c>
      <c r="K492">
        <v>-0.86037590680319898</v>
      </c>
      <c r="L492">
        <f>(Table2[[#This Row],[6M Return vs Nifty]]-AVERAGE(Table2[6M Return vs Nifty]))/_xlfn.STDEV.P(Table2[6M Return vs Nifty])</f>
        <v>-0.24888018975371526</v>
      </c>
      <c r="M492">
        <v>-4.7460990600820399</v>
      </c>
      <c r="N492">
        <f>(Table2[[#This Row],[1W Return vs Nifty]]-AVERAGE(Table2[1W Return vs Nifty]))/_xlfn.STDEV.P(Table2[1W Return vs Nifty])</f>
        <v>-0.85652707626343638</v>
      </c>
      <c r="O492">
        <v>5124.87</v>
      </c>
      <c r="P492">
        <v>4843.2712634357003</v>
      </c>
      <c r="Q492">
        <v>4611.5284118814097</v>
      </c>
      <c r="R492">
        <v>55.643534241782</v>
      </c>
      <c r="S492" s="2">
        <f>(Table2[[#This Row],[Close Price]]-Table2[[#This Row],[20D EMA]])/Table2[[#This Row],[20D EMA]]</f>
        <v>2.0981995640864986E-2</v>
      </c>
      <c r="T492" s="2">
        <f>(Table2[[#This Row],[Close Price]]-Table2[[#This Row],[50D EMA]])/Table2[[#This Row],[50D EMA]]</f>
        <v>8.0344196184514494E-2</v>
      </c>
      <c r="U492" s="2">
        <f>(Table2[[#This Row],[Close Price]]-Table2[[#This Row],[200D EMA]])/Table2[[#This Row],[200D EMA]]</f>
        <v>0.13463466613779074</v>
      </c>
      <c r="V492">
        <v>1.2312893542658401</v>
      </c>
      <c r="W492">
        <v>5146</v>
      </c>
      <c r="X492">
        <v>5231.95</v>
      </c>
      <c r="Y492">
        <v>5164</v>
      </c>
      <c r="Z492">
        <v>5358.85</v>
      </c>
      <c r="AA492">
        <v>4914.05</v>
      </c>
      <c r="AB492">
        <v>5500</v>
      </c>
      <c r="AC492" s="2">
        <f>(Table2[[#This Row],[Close Price]]/Table2[[#This Row],[Day Low]])-1</f>
        <v>1.6789739603575438E-2</v>
      </c>
      <c r="AD492" s="2">
        <f>(Table2[[#This Row],[Day High]]/Table2[[#This Row],[Close Price]])-1</f>
        <v>-8.6002599189671791E-5</v>
      </c>
      <c r="AE492" s="2">
        <f>(Table2[[#This Row],[Close Price]]/Table2[[#This Row],[Current Week Low]])-1</f>
        <v>1.3245546088303639E-2</v>
      </c>
      <c r="AF492" s="2">
        <f>(Table2[[#This Row],[Current Week High]]/Table2[[#This Row],[Close Price]])-1</f>
        <v>2.4166730372295886E-2</v>
      </c>
      <c r="AG492" s="2">
        <f>(Table2[[#This Row],[Close Price]]/Table2[[#This Row],[Current Month Low]])-1</f>
        <v>6.4783630610188991E-2</v>
      </c>
      <c r="AH492" s="2">
        <f>(Table2[[#This Row],[Current Month High]]/Table2[[#This Row],[Close Price]])-1</f>
        <v>5.1142878984787199E-2</v>
      </c>
      <c r="AI492">
        <v>5.1142878984787199</v>
      </c>
      <c r="AJ492">
        <v>30.1268341208654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0.12</v>
      </c>
      <c r="AM492" t="s">
        <v>10189</v>
      </c>
      <c r="AN492">
        <v>2.25</v>
      </c>
      <c r="AO492" t="s">
        <v>10189</v>
      </c>
      <c r="AP492">
        <v>3.8162104805728E-2</v>
      </c>
      <c r="AQ492">
        <f>(Table2[[#This Row],[Sharpe Ratio]]-AVERAGE(Table2[Sharpe Ratio]))/_xlfn.STDEV.P(Table2[Sharpe Ratio])</f>
        <v>-0.1689669420399488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-1.4033279319297218</v>
      </c>
      <c r="AS492">
        <f>_xlfn.RANK.AVG(Table2[[#This Row],[1Y Return vs Nifty Z-Score]],Table2[1Y Return vs Nifty Z-Score])</f>
        <v>605</v>
      </c>
      <c r="AT492">
        <f>_xlfn.RANK.AVG(Table2[[#This Row],[6M Return vs Nifty Z-Score]],Table2[6M Return vs Nifty Z-Score])</f>
        <v>409</v>
      </c>
      <c r="AU492">
        <f>_xlfn.RANK.AVG(Table2[[#This Row],[Sharpe Ratio Z-Score]],Table2[Sharpe Ratio Z-Score])</f>
        <v>384</v>
      </c>
      <c r="AV492">
        <f>(Table2[[#This Row],[Rank 1Y]]+Table2[[#This Row],[Rank 6M]]+Table2[[#This Row],[Rank Sharpe]])/3</f>
        <v>466</v>
      </c>
    </row>
    <row r="493" spans="1:48" x14ac:dyDescent="0.3">
      <c r="A493" t="s">
        <v>684</v>
      </c>
      <c r="B493" t="s">
        <v>685</v>
      </c>
      <c r="C493" t="s">
        <v>10159</v>
      </c>
      <c r="D493" t="s">
        <v>269</v>
      </c>
      <c r="E493">
        <v>25216.842582720001</v>
      </c>
      <c r="F493">
        <v>505.2</v>
      </c>
      <c r="G493">
        <v>-0.88413529048433004</v>
      </c>
      <c r="H493">
        <f>(Table2[[#This Row],[1Y Return vs Nifty]]-AVERAGE(Table2[1Y Return vs Nifty]))/_xlfn.STDEV.P(Table2[1Y Return vs Nifty])</f>
        <v>-0.55589403921562242</v>
      </c>
      <c r="I493">
        <v>-7.19487418809977</v>
      </c>
      <c r="J493">
        <f>(Table2[[#This Row],[1M Return vs Nifty]]-AVERAGE(Table2[1M Return vs Nifty]))/_xlfn.STDEV.P(Table2[1M Return vs Nifty])</f>
        <v>-0.63805889412893257</v>
      </c>
      <c r="K493">
        <v>10.744315018229599</v>
      </c>
      <c r="L493">
        <f>(Table2[[#This Row],[6M Return vs Nifty]]-AVERAGE(Table2[6M Return vs Nifty]))/_xlfn.STDEV.P(Table2[6M Return vs Nifty])</f>
        <v>0.12713003246588683</v>
      </c>
      <c r="M493">
        <v>-1.13410159025218</v>
      </c>
      <c r="N493">
        <f>(Table2[[#This Row],[1W Return vs Nifty]]-AVERAGE(Table2[1W Return vs Nifty]))/_xlfn.STDEV.P(Table2[1W Return vs Nifty])</f>
        <v>7.8458691963697341E-2</v>
      </c>
      <c r="O493">
        <v>492.1</v>
      </c>
      <c r="P493">
        <v>468.060799775308</v>
      </c>
      <c r="Q493">
        <v>425.99604014177203</v>
      </c>
      <c r="R493">
        <v>61.564091891025001</v>
      </c>
      <c r="S493" s="2">
        <f>(Table2[[#This Row],[Close Price]]-Table2[[#This Row],[20D EMA]])/Table2[[#This Row],[20D EMA]]</f>
        <v>2.662060556797392E-2</v>
      </c>
      <c r="T493" s="2">
        <f>(Table2[[#This Row],[Close Price]]-Table2[[#This Row],[50D EMA]])/Table2[[#This Row],[50D EMA]]</f>
        <v>7.9346957152832742E-2</v>
      </c>
      <c r="U493" s="2">
        <f>(Table2[[#This Row],[Close Price]]-Table2[[#This Row],[200D EMA]])/Table2[[#This Row],[200D EMA]]</f>
        <v>0.18592651666872018</v>
      </c>
      <c r="V493">
        <v>0.77742513263610402</v>
      </c>
      <c r="W493">
        <v>496.3</v>
      </c>
      <c r="X493">
        <v>509.9</v>
      </c>
      <c r="Y493">
        <v>493.75</v>
      </c>
      <c r="Z493">
        <v>509.45</v>
      </c>
      <c r="AA493">
        <v>477</v>
      </c>
      <c r="AB493">
        <v>517.70000000000005</v>
      </c>
      <c r="AC493" s="2">
        <f>(Table2[[#This Row],[Close Price]]/Table2[[#This Row],[Day Low]])-1</f>
        <v>1.7932701994761269E-2</v>
      </c>
      <c r="AD493" s="2">
        <f>(Table2[[#This Row],[Day High]]/Table2[[#This Row],[Close Price]])-1</f>
        <v>9.303246239113161E-3</v>
      </c>
      <c r="AE493" s="2">
        <f>(Table2[[#This Row],[Close Price]]/Table2[[#This Row],[Current Week Low]])-1</f>
        <v>2.3189873417721385E-2</v>
      </c>
      <c r="AF493" s="2">
        <f>(Table2[[#This Row],[Current Week High]]/Table2[[#This Row],[Close Price]])-1</f>
        <v>8.4125098970704304E-3</v>
      </c>
      <c r="AG493" s="2">
        <f>(Table2[[#This Row],[Close Price]]/Table2[[#This Row],[Current Month Low]])-1</f>
        <v>5.9119496855345899E-2</v>
      </c>
      <c r="AH493" s="2">
        <f>(Table2[[#This Row],[Current Month High]]/Table2[[#This Row],[Close Price]])-1</f>
        <v>2.4742676167854416E-2</v>
      </c>
      <c r="AI493">
        <v>2.4742676167854398</v>
      </c>
      <c r="AJ493">
        <v>50.3124070217197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0.18</v>
      </c>
      <c r="AM493" t="s">
        <v>10189</v>
      </c>
      <c r="AN493">
        <v>5.52</v>
      </c>
      <c r="AO493" t="s">
        <v>10189</v>
      </c>
      <c r="AP493">
        <v>-3.0661857819906001E-2</v>
      </c>
      <c r="AQ493">
        <f>(Table2[[#This Row],[Sharpe Ratio]]-AVERAGE(Table2[Sharpe Ratio]))/_xlfn.STDEV.P(Table2[Sharpe Ratio])</f>
        <v>-0.95747357899406338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-1.9458377879090341</v>
      </c>
      <c r="AS493">
        <f>_xlfn.RANK.AVG(Table2[[#This Row],[1Y Return vs Nifty Z-Score]],Table2[1Y Return vs Nifty Z-Score])</f>
        <v>513</v>
      </c>
      <c r="AT493">
        <f>_xlfn.RANK.AVG(Table2[[#This Row],[6M Return vs Nifty Z-Score]],Table2[6M Return vs Nifty Z-Score])</f>
        <v>283</v>
      </c>
      <c r="AU493">
        <f>_xlfn.RANK.AVG(Table2[[#This Row],[Sharpe Ratio Z-Score]],Table2[Sharpe Ratio Z-Score])</f>
        <v>605</v>
      </c>
      <c r="AV493">
        <f>(Table2[[#This Row],[Rank 1Y]]+Table2[[#This Row],[Rank 6M]]+Table2[[#This Row],[Rank Sharpe]])/3</f>
        <v>467</v>
      </c>
    </row>
    <row r="494" spans="1:48" x14ac:dyDescent="0.3">
      <c r="A494" t="s">
        <v>225</v>
      </c>
      <c r="B494" t="s">
        <v>226</v>
      </c>
      <c r="C494" t="s">
        <v>10147</v>
      </c>
      <c r="D494" t="s">
        <v>227</v>
      </c>
      <c r="E494">
        <v>113711.30694143999</v>
      </c>
      <c r="F494">
        <v>1193.4000000000001</v>
      </c>
      <c r="G494">
        <v>13.3988313026803</v>
      </c>
      <c r="H494">
        <f>(Table2[[#This Row],[1Y Return vs Nifty]]-AVERAGE(Table2[1Y Return vs Nifty]))/_xlfn.STDEV.P(Table2[1Y Return vs Nifty])</f>
        <v>-0.3728689856252399</v>
      </c>
      <c r="I494">
        <v>0.19347624236295199</v>
      </c>
      <c r="J494">
        <f>(Table2[[#This Row],[1M Return vs Nifty]]-AVERAGE(Table2[1M Return vs Nifty]))/_xlfn.STDEV.P(Table2[1M Return vs Nifty])</f>
        <v>5.494209209715481E-2</v>
      </c>
      <c r="K494">
        <v>-11.4922039911878</v>
      </c>
      <c r="L494">
        <f>(Table2[[#This Row],[6M Return vs Nifty]]-AVERAGE(Table2[6M Return vs Nifty]))/_xlfn.STDEV.P(Table2[6M Return vs Nifty])</f>
        <v>-0.59336812712622755</v>
      </c>
      <c r="M494">
        <v>0.22622326592266301</v>
      </c>
      <c r="N494">
        <f>(Table2[[#This Row],[1W Return vs Nifty]]-AVERAGE(Table2[1W Return vs Nifty]))/_xlfn.STDEV.P(Table2[1W Return vs Nifty])</f>
        <v>0.43058639728820075</v>
      </c>
      <c r="O494">
        <v>1137.71</v>
      </c>
      <c r="P494">
        <v>1123.53219373301</v>
      </c>
      <c r="Q494">
        <v>1061.0841569490201</v>
      </c>
      <c r="R494">
        <v>75.247958786698305</v>
      </c>
      <c r="S494" s="2">
        <f>(Table2[[#This Row],[Close Price]]-Table2[[#This Row],[20D EMA]])/Table2[[#This Row],[20D EMA]]</f>
        <v>4.8949204981937444E-2</v>
      </c>
      <c r="T494" s="2">
        <f>(Table2[[#This Row],[Close Price]]-Table2[[#This Row],[50D EMA]])/Table2[[#This Row],[50D EMA]]</f>
        <v>6.2185851599721141E-2</v>
      </c>
      <c r="U494" s="2">
        <f>(Table2[[#This Row],[Close Price]]-Table2[[#This Row],[200D EMA]])/Table2[[#This Row],[200D EMA]]</f>
        <v>0.12469872647183169</v>
      </c>
      <c r="V494">
        <v>0.83819395993719503</v>
      </c>
      <c r="W494">
        <v>1188.5</v>
      </c>
      <c r="X494">
        <v>1200.0999999999999</v>
      </c>
      <c r="Y494">
        <v>1139.8</v>
      </c>
      <c r="Z494">
        <v>1194.5999999999999</v>
      </c>
      <c r="AA494">
        <v>1080</v>
      </c>
      <c r="AB494">
        <v>1194.5999999999999</v>
      </c>
      <c r="AC494" s="2">
        <f>(Table2[[#This Row],[Close Price]]/Table2[[#This Row],[Day Low]])-1</f>
        <v>4.1228439209088918E-3</v>
      </c>
      <c r="AD494" s="2">
        <f>(Table2[[#This Row],[Day High]]/Table2[[#This Row],[Close Price]])-1</f>
        <v>5.6142114965642698E-3</v>
      </c>
      <c r="AE494" s="2">
        <f>(Table2[[#This Row],[Close Price]]/Table2[[#This Row],[Current Week Low]])-1</f>
        <v>4.7025793998947352E-2</v>
      </c>
      <c r="AF494" s="2">
        <f>(Table2[[#This Row],[Current Week High]]/Table2[[#This Row],[Close Price]])-1</f>
        <v>1.0055304172948976E-3</v>
      </c>
      <c r="AG494" s="2">
        <f>(Table2[[#This Row],[Close Price]]/Table2[[#This Row],[Current Month Low]])-1</f>
        <v>0.10499999999999998</v>
      </c>
      <c r="AH494" s="2">
        <f>(Table2[[#This Row],[Current Month High]]/Table2[[#This Row],[Close Price]])-1</f>
        <v>1.0055304172948976E-3</v>
      </c>
      <c r="AI494">
        <v>6.3348416289592704</v>
      </c>
      <c r="AJ494">
        <v>44.086930274675503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-0.04</v>
      </c>
      <c r="AM494" t="s">
        <v>10190</v>
      </c>
      <c r="AN494">
        <v>9.0299999999999994</v>
      </c>
      <c r="AO494" t="s">
        <v>10189</v>
      </c>
      <c r="AP494">
        <v>1.4662890938073001E-2</v>
      </c>
      <c r="AQ494">
        <f>(Table2[[#This Row],[Sharpe Ratio]]-AVERAGE(Table2[Sharpe Ratio]))/_xlfn.STDEV.P(Table2[Sharpe Ratio])</f>
        <v>-0.43819419067484161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-0.91890281404095364</v>
      </c>
      <c r="AS494">
        <f>_xlfn.RANK.AVG(Table2[[#This Row],[1Y Return vs Nifty Z-Score]],Table2[1Y Return vs Nifty Z-Score])</f>
        <v>421</v>
      </c>
      <c r="AT494">
        <f>_xlfn.RANK.AVG(Table2[[#This Row],[6M Return vs Nifty Z-Score]],Table2[6M Return vs Nifty Z-Score])</f>
        <v>527</v>
      </c>
      <c r="AU494">
        <f>_xlfn.RANK.AVG(Table2[[#This Row],[Sharpe Ratio Z-Score]],Table2[Sharpe Ratio Z-Score])</f>
        <v>454</v>
      </c>
      <c r="AV494">
        <f>(Table2[[#This Row],[Rank 1Y]]+Table2[[#This Row],[Rank 6M]]+Table2[[#This Row],[Rank Sharpe]])/3</f>
        <v>467.33333333333331</v>
      </c>
    </row>
    <row r="495" spans="1:48" x14ac:dyDescent="0.3">
      <c r="A495" t="s">
        <v>50</v>
      </c>
      <c r="B495" t="s">
        <v>51</v>
      </c>
      <c r="C495" t="s">
        <v>10144</v>
      </c>
      <c r="D495" t="s">
        <v>21</v>
      </c>
      <c r="E495">
        <v>431802.62788823497</v>
      </c>
      <c r="F495">
        <v>1594.55</v>
      </c>
      <c r="G495">
        <v>11.0345696468132</v>
      </c>
      <c r="H495">
        <f>(Table2[[#This Row],[1Y Return vs Nifty]]-AVERAGE(Table2[1Y Return vs Nifty]))/_xlfn.STDEV.P(Table2[1Y Return vs Nifty])</f>
        <v>-0.40316515088224247</v>
      </c>
      <c r="I495">
        <v>4.4787542725852996</v>
      </c>
      <c r="J495">
        <f>(Table2[[#This Row],[1M Return vs Nifty]]-AVERAGE(Table2[1M Return vs Nifty]))/_xlfn.STDEV.P(Table2[1M Return vs Nifty])</f>
        <v>0.45688592640051545</v>
      </c>
      <c r="K495">
        <v>-13.833251885537299</v>
      </c>
      <c r="L495">
        <f>(Table2[[#This Row],[6M Return vs Nifty]]-AVERAGE(Table2[6M Return vs Nifty]))/_xlfn.STDEV.P(Table2[6M Return vs Nifty])</f>
        <v>-0.66922175775436066</v>
      </c>
      <c r="M495">
        <v>1.48355192048589</v>
      </c>
      <c r="N495">
        <f>(Table2[[#This Row],[1W Return vs Nifty]]-AVERAGE(Table2[1W Return vs Nifty]))/_xlfn.STDEV.P(Table2[1W Return vs Nifty])</f>
        <v>0.75605295916155724</v>
      </c>
      <c r="O495">
        <v>1508.03</v>
      </c>
      <c r="P495">
        <v>1467.40033979384</v>
      </c>
      <c r="Q495">
        <v>1419.3459280448301</v>
      </c>
      <c r="R495">
        <v>85.914917809551795</v>
      </c>
      <c r="S495" s="2">
        <f>(Table2[[#This Row],[Close Price]]-Table2[[#This Row],[20D EMA]])/Table2[[#This Row],[20D EMA]]</f>
        <v>5.7372863935067596E-2</v>
      </c>
      <c r="T495" s="2">
        <f>(Table2[[#This Row],[Close Price]]-Table2[[#This Row],[50D EMA]])/Table2[[#This Row],[50D EMA]]</f>
        <v>8.6649605263157875E-2</v>
      </c>
      <c r="U495" s="2">
        <f>(Table2[[#This Row],[Close Price]]-Table2[[#This Row],[200D EMA]])/Table2[[#This Row],[200D EMA]]</f>
        <v>0.12344000746633772</v>
      </c>
      <c r="V495">
        <v>1.1172664265730601</v>
      </c>
      <c r="W495">
        <v>1597.2</v>
      </c>
      <c r="X495">
        <v>1613</v>
      </c>
      <c r="Y495">
        <v>1555</v>
      </c>
      <c r="Z495">
        <v>1636.4</v>
      </c>
      <c r="AA495">
        <v>1455</v>
      </c>
      <c r="AB495">
        <v>1636.4</v>
      </c>
      <c r="AC495" s="2">
        <f>(Table2[[#This Row],[Close Price]]/Table2[[#This Row],[Day Low]])-1</f>
        <v>-1.6591535186577522E-3</v>
      </c>
      <c r="AD495" s="2">
        <f>(Table2[[#This Row],[Day High]]/Table2[[#This Row],[Close Price]])-1</f>
        <v>1.1570662569376999E-2</v>
      </c>
      <c r="AE495" s="2">
        <f>(Table2[[#This Row],[Close Price]]/Table2[[#This Row],[Current Week Low]])-1</f>
        <v>2.5434083601286073E-2</v>
      </c>
      <c r="AF495" s="2">
        <f>(Table2[[#This Row],[Current Week High]]/Table2[[#This Row],[Close Price]])-1</f>
        <v>2.6245649242733204E-2</v>
      </c>
      <c r="AG495" s="2">
        <f>(Table2[[#This Row],[Close Price]]/Table2[[#This Row],[Current Month Low]])-1</f>
        <v>9.5910652920962125E-2</v>
      </c>
      <c r="AH495" s="2">
        <f>(Table2[[#This Row],[Current Month High]]/Table2[[#This Row],[Close Price]])-1</f>
        <v>2.6245649242733204E-2</v>
      </c>
      <c r="AI495">
        <v>6.4469599573547303</v>
      </c>
      <c r="AJ495">
        <v>45.621004566209997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-0.04</v>
      </c>
      <c r="AM495" t="s">
        <v>10190</v>
      </c>
      <c r="AN495">
        <v>8.56</v>
      </c>
      <c r="AO495" t="s">
        <v>10189</v>
      </c>
      <c r="AP495">
        <v>2.6038933703346999E-2</v>
      </c>
      <c r="AQ495">
        <f>(Table2[[#This Row],[Sharpe Ratio]]-AVERAGE(Table2[Sharpe Ratio]))/_xlfn.STDEV.P(Table2[Sharpe Ratio])</f>
        <v>-0.30786043945675334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-0.16730846253128373</v>
      </c>
      <c r="AS495">
        <f>_xlfn.RANK.AVG(Table2[[#This Row],[1Y Return vs Nifty Z-Score]],Table2[1Y Return vs Nifty Z-Score])</f>
        <v>431</v>
      </c>
      <c r="AT495">
        <f>_xlfn.RANK.AVG(Table2[[#This Row],[6M Return vs Nifty Z-Score]],Table2[6M Return vs Nifty Z-Score])</f>
        <v>551</v>
      </c>
      <c r="AU495">
        <f>_xlfn.RANK.AVG(Table2[[#This Row],[Sharpe Ratio Z-Score]],Table2[Sharpe Ratio Z-Score])</f>
        <v>421</v>
      </c>
      <c r="AV495">
        <f>(Table2[[#This Row],[Rank 1Y]]+Table2[[#This Row],[Rank 6M]]+Table2[[#This Row],[Rank Sharpe]])/3</f>
        <v>467.66666666666669</v>
      </c>
    </row>
    <row r="496" spans="1:48" x14ac:dyDescent="0.3">
      <c r="A496" t="s">
        <v>619</v>
      </c>
      <c r="B496" t="s">
        <v>620</v>
      </c>
      <c r="C496" t="s">
        <v>10149</v>
      </c>
      <c r="D496" t="s">
        <v>191</v>
      </c>
      <c r="E496">
        <v>29445.288488099999</v>
      </c>
      <c r="F496">
        <v>1401.3</v>
      </c>
      <c r="G496">
        <v>-14.271651279483301</v>
      </c>
      <c r="H496">
        <f>(Table2[[#This Row],[1Y Return vs Nifty]]-AVERAGE(Table2[1Y Return vs Nifty]))/_xlfn.STDEV.P(Table2[1Y Return vs Nifty])</f>
        <v>-0.72744459318115862</v>
      </c>
      <c r="I496">
        <v>-0.52254818907119505</v>
      </c>
      <c r="J496">
        <f>(Table2[[#This Row],[1M Return vs Nifty]]-AVERAGE(Table2[1M Return vs Nifty]))/_xlfn.STDEV.P(Table2[1M Return vs Nifty])</f>
        <v>-1.2218452305279646E-2</v>
      </c>
      <c r="K496">
        <v>-5.71871994022775</v>
      </c>
      <c r="L496">
        <f>(Table2[[#This Row],[6M Return vs Nifty]]-AVERAGE(Table2[6M Return vs Nifty]))/_xlfn.STDEV.P(Table2[6M Return vs Nifty])</f>
        <v>-0.40629817110525918</v>
      </c>
      <c r="M496">
        <v>-4.1296603046910096</v>
      </c>
      <c r="N496">
        <f>(Table2[[#This Row],[1W Return vs Nifty]]-AVERAGE(Table2[1W Return vs Nifty]))/_xlfn.STDEV.P(Table2[1W Return vs Nifty])</f>
        <v>-0.69695845306021753</v>
      </c>
      <c r="O496">
        <v>1363.87</v>
      </c>
      <c r="P496">
        <v>1290.6977194486001</v>
      </c>
      <c r="Q496">
        <v>1200.2783396514301</v>
      </c>
      <c r="R496">
        <v>64.8820492257193</v>
      </c>
      <c r="S496" s="2">
        <f>(Table2[[#This Row],[Close Price]]-Table2[[#This Row],[20D EMA]])/Table2[[#This Row],[20D EMA]]</f>
        <v>2.7443964600731788E-2</v>
      </c>
      <c r="T496" s="2">
        <f>(Table2[[#This Row],[Close Price]]-Table2[[#This Row],[50D EMA]])/Table2[[#This Row],[50D EMA]]</f>
        <v>8.569185401416092E-2</v>
      </c>
      <c r="U496" s="2">
        <f>(Table2[[#This Row],[Close Price]]-Table2[[#This Row],[200D EMA]])/Table2[[#This Row],[200D EMA]]</f>
        <v>0.1674792035378628</v>
      </c>
      <c r="V496">
        <v>0.703445165304873</v>
      </c>
      <c r="W496">
        <v>1376.5</v>
      </c>
      <c r="X496">
        <v>1400</v>
      </c>
      <c r="Y496">
        <v>1365</v>
      </c>
      <c r="Z496">
        <v>1505.95</v>
      </c>
      <c r="AA496">
        <v>1322.35</v>
      </c>
      <c r="AB496">
        <v>1505.95</v>
      </c>
      <c r="AC496" s="2">
        <f>(Table2[[#This Row],[Close Price]]/Table2[[#This Row],[Day Low]])-1</f>
        <v>1.8016709044678558E-2</v>
      </c>
      <c r="AD496" s="2">
        <f>(Table2[[#This Row],[Day High]]/Table2[[#This Row],[Close Price]])-1</f>
        <v>-9.2770998358659984E-4</v>
      </c>
      <c r="AE496" s="2">
        <f>(Table2[[#This Row],[Close Price]]/Table2[[#This Row],[Current Week Low]])-1</f>
        <v>2.6593406593406588E-2</v>
      </c>
      <c r="AF496" s="2">
        <f>(Table2[[#This Row],[Current Week High]]/Table2[[#This Row],[Close Price]])-1</f>
        <v>7.4680653678727005E-2</v>
      </c>
      <c r="AG496" s="2">
        <f>(Table2[[#This Row],[Close Price]]/Table2[[#This Row],[Current Month Low]])-1</f>
        <v>5.9704314288955285E-2</v>
      </c>
      <c r="AH496" s="2">
        <f>(Table2[[#This Row],[Current Month High]]/Table2[[#This Row],[Close Price]])-1</f>
        <v>7.4680653678727005E-2</v>
      </c>
      <c r="AI496">
        <v>7.4680653678726996</v>
      </c>
      <c r="AJ496">
        <v>39.703903095558502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0.1</v>
      </c>
      <c r="AM496" t="s">
        <v>10189</v>
      </c>
      <c r="AN496">
        <v>3.25</v>
      </c>
      <c r="AO496" t="s">
        <v>10189</v>
      </c>
      <c r="AP496">
        <v>5.1482706380278999E-2</v>
      </c>
      <c r="AQ496">
        <f>(Table2[[#This Row],[Sharpe Ratio]]-AVERAGE(Table2[Sharpe Ratio]))/_xlfn.STDEV.P(Table2[Sharpe Ratio])</f>
        <v>-1.6354649038342016E-2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-1.8592743186902569</v>
      </c>
      <c r="AS496">
        <f>_xlfn.RANK.AVG(Table2[[#This Row],[1Y Return vs Nifty Z-Score]],Table2[1Y Return vs Nifty Z-Score])</f>
        <v>591</v>
      </c>
      <c r="AT496">
        <f>_xlfn.RANK.AVG(Table2[[#This Row],[6M Return vs Nifty Z-Score]],Table2[6M Return vs Nifty Z-Score])</f>
        <v>464</v>
      </c>
      <c r="AU496">
        <f>_xlfn.RANK.AVG(Table2[[#This Row],[Sharpe Ratio Z-Score]],Table2[Sharpe Ratio Z-Score])</f>
        <v>349</v>
      </c>
      <c r="AV496">
        <f>(Table2[[#This Row],[Rank 1Y]]+Table2[[#This Row],[Rank 6M]]+Table2[[#This Row],[Rank Sharpe]])/3</f>
        <v>468</v>
      </c>
    </row>
    <row r="497" spans="1:48" x14ac:dyDescent="0.3">
      <c r="A497" t="s">
        <v>1638</v>
      </c>
      <c r="B497" t="s">
        <v>1639</v>
      </c>
      <c r="C497" t="s">
        <v>10149</v>
      </c>
      <c r="D497" t="s">
        <v>191</v>
      </c>
      <c r="E497">
        <v>5073.4138950449997</v>
      </c>
      <c r="F497">
        <v>127.17</v>
      </c>
      <c r="G497">
        <v>-9.5476709639440092</v>
      </c>
      <c r="H497">
        <f>(Table2[[#This Row],[1Y Return vs Nifty]]-AVERAGE(Table2[1Y Return vs Nifty]))/_xlfn.STDEV.P(Table2[1Y Return vs Nifty])</f>
        <v>-0.66691047761266997</v>
      </c>
      <c r="I497">
        <v>-5.7567695571501396</v>
      </c>
      <c r="J497">
        <f>(Table2[[#This Row],[1M Return vs Nifty]]-AVERAGE(Table2[1M Return vs Nifty]))/_xlfn.STDEV.P(Table2[1M Return vs Nifty])</f>
        <v>-0.50316979582150689</v>
      </c>
      <c r="K497">
        <v>0.47533691603991401</v>
      </c>
      <c r="L497">
        <f>(Table2[[#This Row],[6M Return vs Nifty]]-AVERAGE(Table2[6M Return vs Nifty]))/_xlfn.STDEV.P(Table2[6M Return vs Nifty])</f>
        <v>-0.20560099528112388</v>
      </c>
      <c r="M497">
        <v>-1.6894530186690899</v>
      </c>
      <c r="N497">
        <f>(Table2[[#This Row],[1W Return vs Nifty]]-AVERAGE(Table2[1W Return vs Nifty]))/_xlfn.STDEV.P(Table2[1W Return vs Nifty])</f>
        <v>-6.5297134631297243E-2</v>
      </c>
      <c r="O497">
        <v>126.86</v>
      </c>
      <c r="P497">
        <v>127.155563897636</v>
      </c>
      <c r="Q497">
        <v>122.036431100009</v>
      </c>
      <c r="R497">
        <v>51.1241283581465</v>
      </c>
      <c r="S497" s="2">
        <f>(Table2[[#This Row],[Close Price]]-Table2[[#This Row],[20D EMA]])/Table2[[#This Row],[20D EMA]]</f>
        <v>2.4436386567870273E-3</v>
      </c>
      <c r="T497" s="2">
        <f>(Table2[[#This Row],[Close Price]]-Table2[[#This Row],[50D EMA]])/Table2[[#This Row],[50D EMA]]</f>
        <v>1.1353103176533512E-4</v>
      </c>
      <c r="U497" s="2">
        <f>(Table2[[#This Row],[Close Price]]-Table2[[#This Row],[200D EMA]])/Table2[[#This Row],[200D EMA]]</f>
        <v>4.2065872081952636E-2</v>
      </c>
      <c r="V497">
        <v>0.843246415109004</v>
      </c>
      <c r="W497">
        <v>125.2</v>
      </c>
      <c r="X497">
        <v>127</v>
      </c>
      <c r="Y497">
        <v>125.3</v>
      </c>
      <c r="Z497">
        <v>131.4</v>
      </c>
      <c r="AA497">
        <v>122.01</v>
      </c>
      <c r="AB497">
        <v>131.4</v>
      </c>
      <c r="AC497" s="2">
        <f>(Table2[[#This Row],[Close Price]]/Table2[[#This Row],[Day Low]])-1</f>
        <v>1.5734824281150139E-2</v>
      </c>
      <c r="AD497" s="2">
        <f>(Table2[[#This Row],[Day High]]/Table2[[#This Row],[Close Price]])-1</f>
        <v>-1.3367932688527207E-3</v>
      </c>
      <c r="AE497" s="2">
        <f>(Table2[[#This Row],[Close Price]]/Table2[[#This Row],[Current Week Low]])-1</f>
        <v>1.4924181963288152E-2</v>
      </c>
      <c r="AF497" s="2">
        <f>(Table2[[#This Row],[Current Week High]]/Table2[[#This Row],[Close Price]])-1</f>
        <v>3.3262561924982448E-2</v>
      </c>
      <c r="AG497" s="2">
        <f>(Table2[[#This Row],[Close Price]]/Table2[[#This Row],[Current Month Low]])-1</f>
        <v>4.2291615441357289E-2</v>
      </c>
      <c r="AH497" s="2">
        <f>(Table2[[#This Row],[Current Month High]]/Table2[[#This Row],[Close Price]])-1</f>
        <v>3.3262561924982448E-2</v>
      </c>
      <c r="AI497">
        <v>13.234253361641899</v>
      </c>
      <c r="AJ497">
        <v>24.250122129946199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-0.23</v>
      </c>
      <c r="AM497" t="s">
        <v>10190</v>
      </c>
      <c r="AN497">
        <v>1.26</v>
      </c>
      <c r="AO497" t="s">
        <v>10189</v>
      </c>
      <c r="AP497">
        <v>1.4601781136858999E-2</v>
      </c>
      <c r="AQ497">
        <f>(Table2[[#This Row],[Sharpe Ratio]]-AVERAGE(Table2[Sharpe Ratio]))/_xlfn.STDEV.P(Table2[Sharpe Ratio])</f>
        <v>-0.43889431722963312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559</v>
      </c>
      <c r="AT497">
        <f>_xlfn.RANK.AVG(Table2[[#This Row],[6M Return vs Nifty Z-Score]],Table2[6M Return vs Nifty Z-Score])</f>
        <v>394</v>
      </c>
      <c r="AU497">
        <f>_xlfn.RANK.AVG(Table2[[#This Row],[Sharpe Ratio Z-Score]],Table2[Sharpe Ratio Z-Score])</f>
        <v>455</v>
      </c>
      <c r="AV497">
        <f>(Table2[[#This Row],[Rank 1Y]]+Table2[[#This Row],[Rank 6M]]+Table2[[#This Row],[Rank Sharpe]])/3</f>
        <v>469.33333333333331</v>
      </c>
    </row>
    <row r="498" spans="1:48" x14ac:dyDescent="0.3">
      <c r="A498" t="s">
        <v>41</v>
      </c>
      <c r="B498" t="s">
        <v>42</v>
      </c>
      <c r="C498" t="s">
        <v>10147</v>
      </c>
      <c r="D498" t="s">
        <v>43</v>
      </c>
      <c r="E498">
        <v>587618.46784327505</v>
      </c>
      <c r="F498">
        <v>470.25</v>
      </c>
      <c r="G498">
        <v>-26.054883337944698</v>
      </c>
      <c r="H498">
        <f>(Table2[[#This Row],[1Y Return vs Nifty]]-AVERAGE(Table2[1Y Return vs Nifty]))/_xlfn.STDEV.P(Table2[1Y Return vs Nifty])</f>
        <v>-0.87843750245533581</v>
      </c>
      <c r="I498">
        <v>2.3903630863252601</v>
      </c>
      <c r="J498">
        <f>(Table2[[#This Row],[1M Return vs Nifty]]-AVERAGE(Table2[1M Return vs Nifty]))/_xlfn.STDEV.P(Table2[1M Return vs Nifty])</f>
        <v>0.26100226260772541</v>
      </c>
      <c r="K498">
        <v>-14.535276818505</v>
      </c>
      <c r="L498">
        <f>(Table2[[#This Row],[6M Return vs Nifty]]-AVERAGE(Table2[6M Return vs Nifty]))/_xlfn.STDEV.P(Table2[6M Return vs Nifty])</f>
        <v>-0.69196846878304252</v>
      </c>
      <c r="M498">
        <v>1.61104319773634</v>
      </c>
      <c r="N498">
        <f>(Table2[[#This Row],[1W Return vs Nifty]]-AVERAGE(Table2[1W Return vs Nifty]))/_xlfn.STDEV.P(Table2[1W Return vs Nifty])</f>
        <v>0.78905479008694968</v>
      </c>
      <c r="O498">
        <v>445.57</v>
      </c>
      <c r="P498">
        <v>437.11479836181201</v>
      </c>
      <c r="Q498">
        <v>431.69902147693699</v>
      </c>
      <c r="R498">
        <v>90.378291492940207</v>
      </c>
      <c r="S498" s="2">
        <f>(Table2[[#This Row],[Close Price]]-Table2[[#This Row],[20D EMA]])/Table2[[#This Row],[20D EMA]]</f>
        <v>5.5389725520120309E-2</v>
      </c>
      <c r="T498" s="2">
        <f>(Table2[[#This Row],[Close Price]]-Table2[[#This Row],[50D EMA]])/Table2[[#This Row],[50D EMA]]</f>
        <v>7.580434650661512E-2</v>
      </c>
      <c r="U498" s="2">
        <f>(Table2[[#This Row],[Close Price]]-Table2[[#This Row],[200D EMA]])/Table2[[#This Row],[200D EMA]]</f>
        <v>8.9300592786084293E-2</v>
      </c>
      <c r="V498">
        <v>1.04925338220181</v>
      </c>
      <c r="W498">
        <v>469.4</v>
      </c>
      <c r="X498">
        <v>475.55</v>
      </c>
      <c r="Y498">
        <v>457.2</v>
      </c>
      <c r="Z498">
        <v>470.9</v>
      </c>
      <c r="AA498">
        <v>422.55</v>
      </c>
      <c r="AB498">
        <v>470.9</v>
      </c>
      <c r="AC498" s="2">
        <f>(Table2[[#This Row],[Close Price]]/Table2[[#This Row],[Day Low]])-1</f>
        <v>1.8108223263741952E-3</v>
      </c>
      <c r="AD498" s="2">
        <f>(Table2[[#This Row],[Day High]]/Table2[[#This Row],[Close Price]])-1</f>
        <v>1.1270600744284875E-2</v>
      </c>
      <c r="AE498" s="2">
        <f>(Table2[[#This Row],[Close Price]]/Table2[[#This Row],[Current Week Low]])-1</f>
        <v>2.8543307086614123E-2</v>
      </c>
      <c r="AF498" s="2">
        <f>(Table2[[#This Row],[Current Week High]]/Table2[[#This Row],[Close Price]])-1</f>
        <v>1.3822434875065959E-3</v>
      </c>
      <c r="AG498" s="2">
        <f>(Table2[[#This Row],[Close Price]]/Table2[[#This Row],[Current Month Low]])-1</f>
        <v>0.11288604898828547</v>
      </c>
      <c r="AH498" s="2">
        <f>(Table2[[#This Row],[Current Month High]]/Table2[[#This Row],[Close Price]])-1</f>
        <v>1.3822434875065959E-3</v>
      </c>
      <c r="AI498">
        <v>6.2626262626262497</v>
      </c>
      <c r="AJ498">
        <v>17.753850006260102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-0.05</v>
      </c>
      <c r="AM498" t="s">
        <v>10190</v>
      </c>
      <c r="AN498">
        <v>9.6</v>
      </c>
      <c r="AO498" t="s">
        <v>10189</v>
      </c>
      <c r="AP498">
        <v>9.8814393225555006E-2</v>
      </c>
      <c r="AQ498">
        <f>(Table2[[#This Row],[Sharpe Ratio]]-AVERAGE(Table2[Sharpe Ratio]))/_xlfn.STDEV.P(Table2[Sharpe Ratio])</f>
        <v>0.52591795183967349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5.5690332959702493E-3</v>
      </c>
      <c r="AS498">
        <f>_xlfn.RANK.AVG(Table2[[#This Row],[1Y Return vs Nifty Z-Score]],Table2[1Y Return vs Nifty Z-Score])</f>
        <v>647</v>
      </c>
      <c r="AT498">
        <f>_xlfn.RANK.AVG(Table2[[#This Row],[6M Return vs Nifty Z-Score]],Table2[6M Return vs Nifty Z-Score])</f>
        <v>557</v>
      </c>
      <c r="AU498">
        <f>_xlfn.RANK.AVG(Table2[[#This Row],[Sharpe Ratio Z-Score]],Table2[Sharpe Ratio Z-Score])</f>
        <v>207</v>
      </c>
      <c r="AV498">
        <f>(Table2[[#This Row],[Rank 1Y]]+Table2[[#This Row],[Rank 6M]]+Table2[[#This Row],[Rank Sharpe]])/3</f>
        <v>470.33333333333331</v>
      </c>
    </row>
    <row r="499" spans="1:48" x14ac:dyDescent="0.3">
      <c r="A499" t="s">
        <v>609</v>
      </c>
      <c r="B499" t="s">
        <v>610</v>
      </c>
      <c r="C499" t="s">
        <v>10149</v>
      </c>
      <c r="D499" t="s">
        <v>191</v>
      </c>
      <c r="E499">
        <v>29957.022817919998</v>
      </c>
      <c r="F499">
        <v>15793.8</v>
      </c>
      <c r="G499">
        <v>-0.61774007032367295</v>
      </c>
      <c r="H499">
        <f>(Table2[[#This Row],[1Y Return vs Nifty]]-AVERAGE(Table2[1Y Return vs Nifty]))/_xlfn.STDEV.P(Table2[1Y Return vs Nifty])</f>
        <v>-0.55248039267881266</v>
      </c>
      <c r="I499">
        <v>-14.0235759077319</v>
      </c>
      <c r="J499">
        <f>(Table2[[#This Row],[1M Return vs Nifty]]-AVERAGE(Table2[1M Return vs Nifty]))/_xlfn.STDEV.P(Table2[1M Return vs Nifty])</f>
        <v>-1.2785668222365694</v>
      </c>
      <c r="K499">
        <v>-22.421155952784002</v>
      </c>
      <c r="L499">
        <f>(Table2[[#This Row],[6M Return vs Nifty]]-AVERAGE(Table2[6M Return vs Nifty]))/_xlfn.STDEV.P(Table2[6M Return vs Nifty])</f>
        <v>-0.94748334503717158</v>
      </c>
      <c r="M499">
        <v>-3.6885576151018702</v>
      </c>
      <c r="N499">
        <f>(Table2[[#This Row],[1W Return vs Nifty]]-AVERAGE(Table2[1W Return vs Nifty]))/_xlfn.STDEV.P(Table2[1W Return vs Nifty])</f>
        <v>-0.58277655217644331</v>
      </c>
      <c r="O499">
        <v>15925.42</v>
      </c>
      <c r="P499">
        <v>15642.8426038446</v>
      </c>
      <c r="Q499">
        <v>14829.8185951778</v>
      </c>
      <c r="R499">
        <v>41.820348471136903</v>
      </c>
      <c r="S499" s="2">
        <f>(Table2[[#This Row],[Close Price]]-Table2[[#This Row],[20D EMA]])/Table2[[#This Row],[20D EMA]]</f>
        <v>-8.2647741786402371E-3</v>
      </c>
      <c r="T499" s="2">
        <f>(Table2[[#This Row],[Close Price]]-Table2[[#This Row],[50D EMA]])/Table2[[#This Row],[50D EMA]]</f>
        <v>9.6502534723643084E-3</v>
      </c>
      <c r="U499" s="2">
        <f>(Table2[[#This Row],[Close Price]]-Table2[[#This Row],[200D EMA]])/Table2[[#This Row],[200D EMA]]</f>
        <v>6.5002912789213538E-2</v>
      </c>
      <c r="V499">
        <v>0.23498036261152799</v>
      </c>
      <c r="W499">
        <v>15317.15</v>
      </c>
      <c r="X499">
        <v>15793.8</v>
      </c>
      <c r="Y499">
        <v>15503.1</v>
      </c>
      <c r="Z499">
        <v>15950</v>
      </c>
      <c r="AA499">
        <v>15441.3</v>
      </c>
      <c r="AB499">
        <v>16398</v>
      </c>
      <c r="AC499" s="2">
        <f>(Table2[[#This Row],[Close Price]]/Table2[[#This Row],[Day Low]])-1</f>
        <v>3.1118713337664028E-2</v>
      </c>
      <c r="AD499" s="2">
        <f>(Table2[[#This Row],[Day High]]/Table2[[#This Row],[Close Price]])-1</f>
        <v>0</v>
      </c>
      <c r="AE499" s="2">
        <f>(Table2[[#This Row],[Close Price]]/Table2[[#This Row],[Current Week Low]])-1</f>
        <v>1.875108849197904E-2</v>
      </c>
      <c r="AF499" s="2">
        <f>(Table2[[#This Row],[Current Week High]]/Table2[[#This Row],[Close Price]])-1</f>
        <v>9.8899568184984687E-3</v>
      </c>
      <c r="AG499" s="2">
        <f>(Table2[[#This Row],[Close Price]]/Table2[[#This Row],[Current Month Low]])-1</f>
        <v>2.2828388801461097E-2</v>
      </c>
      <c r="AH499" s="2">
        <f>(Table2[[#This Row],[Current Month High]]/Table2[[#This Row],[Close Price]])-1</f>
        <v>3.8255517988071253E-2</v>
      </c>
      <c r="AI499">
        <v>15.5516721751573</v>
      </c>
      <c r="AJ499">
        <v>35.174019282697301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-0.01</v>
      </c>
      <c r="AM499" t="s">
        <v>10190</v>
      </c>
      <c r="AN499">
        <v>-1.34</v>
      </c>
      <c r="AO499" t="s">
        <v>10190</v>
      </c>
      <c r="AP499">
        <v>6.8392846811632005E-2</v>
      </c>
      <c r="AQ499">
        <f>(Table2[[#This Row],[Sharpe Ratio]]-AVERAGE(Table2[Sharpe Ratio]))/_xlfn.STDEV.P(Table2[Sharpe Ratio])</f>
        <v>0.17738249502115594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-3.1839246171078406</v>
      </c>
      <c r="AS499">
        <f>_xlfn.RANK.AVG(Table2[[#This Row],[1Y Return vs Nifty Z-Score]],Table2[1Y Return vs Nifty Z-Score])</f>
        <v>510</v>
      </c>
      <c r="AT499">
        <f>_xlfn.RANK.AVG(Table2[[#This Row],[6M Return vs Nifty Z-Score]],Table2[6M Return vs Nifty Z-Score])</f>
        <v>618</v>
      </c>
      <c r="AU499">
        <f>_xlfn.RANK.AVG(Table2[[#This Row],[Sharpe Ratio Z-Score]],Table2[Sharpe Ratio Z-Score])</f>
        <v>286</v>
      </c>
      <c r="AV499">
        <f>(Table2[[#This Row],[Rank 1Y]]+Table2[[#This Row],[Rank 6M]]+Table2[[#This Row],[Rank Sharpe]])/3</f>
        <v>471.33333333333331</v>
      </c>
    </row>
    <row r="500" spans="1:48" x14ac:dyDescent="0.3">
      <c r="A500" t="s">
        <v>1252</v>
      </c>
      <c r="B500" t="s">
        <v>1253</v>
      </c>
      <c r="C500" t="s">
        <v>10159</v>
      </c>
      <c r="D500" t="s">
        <v>550</v>
      </c>
      <c r="E500">
        <v>8906.8530072499998</v>
      </c>
      <c r="F500">
        <v>563.75</v>
      </c>
      <c r="G500">
        <v>10.428544773951399</v>
      </c>
      <c r="H500">
        <f>(Table2[[#This Row],[1Y Return vs Nifty]]-AVERAGE(Table2[1Y Return vs Nifty]))/_xlfn.STDEV.P(Table2[1Y Return vs Nifty])</f>
        <v>-0.410930885970198</v>
      </c>
      <c r="I500">
        <v>9.54192571525952</v>
      </c>
      <c r="J500">
        <f>(Table2[[#This Row],[1M Return vs Nifty]]-AVERAGE(Table2[1M Return vs Nifty]))/_xlfn.STDEV.P(Table2[1M Return vs Nifty])</f>
        <v>0.93179339542608075</v>
      </c>
      <c r="K500">
        <v>5.1358157675338898</v>
      </c>
      <c r="L500">
        <f>(Table2[[#This Row],[6M Return vs Nifty]]-AVERAGE(Table2[6M Return vs Nifty]))/_xlfn.STDEV.P(Table2[6M Return vs Nifty])</f>
        <v>-5.4594156760342419E-2</v>
      </c>
      <c r="M500">
        <v>-0.15500409174222299</v>
      </c>
      <c r="N500">
        <f>(Table2[[#This Row],[1W Return vs Nifty]]-AVERAGE(Table2[1W Return vs Nifty]))/_xlfn.STDEV.P(Table2[1W Return vs Nifty])</f>
        <v>0.33190356130817061</v>
      </c>
      <c r="O500">
        <v>555.89</v>
      </c>
      <c r="P500">
        <v>534.95981269615697</v>
      </c>
      <c r="Q500">
        <v>496.204192474492</v>
      </c>
      <c r="R500">
        <v>49.956544137099897</v>
      </c>
      <c r="S500" s="2">
        <f>(Table2[[#This Row],[Close Price]]-Table2[[#This Row],[20D EMA]])/Table2[[#This Row],[20D EMA]]</f>
        <v>1.4139488028207045E-2</v>
      </c>
      <c r="T500" s="2">
        <f>(Table2[[#This Row],[Close Price]]-Table2[[#This Row],[50D EMA]])/Table2[[#This Row],[50D EMA]]</f>
        <v>5.381747679090633E-2</v>
      </c>
      <c r="U500" s="2">
        <f>(Table2[[#This Row],[Close Price]]-Table2[[#This Row],[200D EMA]])/Table2[[#This Row],[200D EMA]]</f>
        <v>0.13612502383074943</v>
      </c>
      <c r="V500">
        <v>2.8858704289774302</v>
      </c>
      <c r="W500">
        <v>553.15</v>
      </c>
      <c r="X500">
        <v>584.5</v>
      </c>
      <c r="Y500">
        <v>551.1</v>
      </c>
      <c r="Z500">
        <v>617</v>
      </c>
      <c r="AA500">
        <v>516.85</v>
      </c>
      <c r="AB500">
        <v>617</v>
      </c>
      <c r="AC500" s="2">
        <f>(Table2[[#This Row],[Close Price]]/Table2[[#This Row],[Day Low]])-1</f>
        <v>1.9162975684714922E-2</v>
      </c>
      <c r="AD500" s="2">
        <f>(Table2[[#This Row],[Day High]]/Table2[[#This Row],[Close Price]])-1</f>
        <v>3.6807095343680762E-2</v>
      </c>
      <c r="AE500" s="2">
        <f>(Table2[[#This Row],[Close Price]]/Table2[[#This Row],[Current Week Low]])-1</f>
        <v>2.2954091816367317E-2</v>
      </c>
      <c r="AF500" s="2">
        <f>(Table2[[#This Row],[Current Week High]]/Table2[[#This Row],[Close Price]])-1</f>
        <v>9.44567627494457E-2</v>
      </c>
      <c r="AG500" s="2">
        <f>(Table2[[#This Row],[Close Price]]/Table2[[#This Row],[Current Month Low]])-1</f>
        <v>9.0741994776047052E-2</v>
      </c>
      <c r="AH500" s="2">
        <f>(Table2[[#This Row],[Current Month High]]/Table2[[#This Row],[Close Price]])-1</f>
        <v>9.44567627494457E-2</v>
      </c>
      <c r="AI500">
        <v>9.4456762749445708</v>
      </c>
      <c r="AJ500">
        <v>41.290726817042597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-0.03</v>
      </c>
      <c r="AM500" t="s">
        <v>10190</v>
      </c>
      <c r="AN500">
        <v>5.42</v>
      </c>
      <c r="AO500" t="s">
        <v>10189</v>
      </c>
      <c r="AP500">
        <v>-4.8178355591195002E-2</v>
      </c>
      <c r="AQ500">
        <f>(Table2[[#This Row],[Sharpe Ratio]]-AVERAGE(Table2[Sharpe Ratio]))/_xlfn.STDEV.P(Table2[Sharpe Ratio])</f>
        <v>-1.1581576753746021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-0.35998576137089128</v>
      </c>
      <c r="AS500">
        <f>_xlfn.RANK.AVG(Table2[[#This Row],[1Y Return vs Nifty Z-Score]],Table2[1Y Return vs Nifty Z-Score])</f>
        <v>435</v>
      </c>
      <c r="AT500">
        <f>_xlfn.RANK.AVG(Table2[[#This Row],[6M Return vs Nifty Z-Score]],Table2[6M Return vs Nifty Z-Score])</f>
        <v>339</v>
      </c>
      <c r="AU500">
        <f>_xlfn.RANK.AVG(Table2[[#This Row],[Sharpe Ratio Z-Score]],Table2[Sharpe Ratio Z-Score])</f>
        <v>640</v>
      </c>
      <c r="AV500">
        <f>(Table2[[#This Row],[Rank 1Y]]+Table2[[#This Row],[Rank 6M]]+Table2[[#This Row],[Rank Sharpe]])/3</f>
        <v>471.33333333333331</v>
      </c>
    </row>
    <row r="501" spans="1:48" x14ac:dyDescent="0.3">
      <c r="A501" t="s">
        <v>1060</v>
      </c>
      <c r="B501" t="s">
        <v>1061</v>
      </c>
      <c r="C501" t="s">
        <v>10150</v>
      </c>
      <c r="D501" t="s">
        <v>295</v>
      </c>
      <c r="E501">
        <v>11821.94888054</v>
      </c>
      <c r="F501">
        <v>1164.2</v>
      </c>
      <c r="G501">
        <v>-14.8922505723455</v>
      </c>
      <c r="H501">
        <f>(Table2[[#This Row],[1Y Return vs Nifty]]-AVERAGE(Table2[1Y Return vs Nifty]))/_xlfn.STDEV.P(Table2[1Y Return vs Nifty])</f>
        <v>-0.73539708807032367</v>
      </c>
      <c r="I501">
        <v>-15.473119099081</v>
      </c>
      <c r="J501">
        <f>(Table2[[#This Row],[1M Return vs Nifty]]-AVERAGE(Table2[1M Return vs Nifty]))/_xlfn.STDEV.P(Table2[1M Return vs Nifty])</f>
        <v>-1.4145288168166401</v>
      </c>
      <c r="K501">
        <v>-24.970562043706099</v>
      </c>
      <c r="L501">
        <f>(Table2[[#This Row],[6M Return vs Nifty]]-AVERAGE(Table2[6M Return vs Nifty]))/_xlfn.STDEV.P(Table2[6M Return vs Nifty])</f>
        <v>-1.0300881086597682</v>
      </c>
      <c r="M501">
        <v>-8.9486384215710704</v>
      </c>
      <c r="N501">
        <f>(Table2[[#This Row],[1W Return vs Nifty]]-AVERAGE(Table2[1W Return vs Nifty]))/_xlfn.STDEV.P(Table2[1W Return vs Nifty])</f>
        <v>-1.944377919523212</v>
      </c>
      <c r="O501">
        <v>1251.83</v>
      </c>
      <c r="P501">
        <v>1277.2200014105999</v>
      </c>
      <c r="Q501">
        <v>1207.7946819915001</v>
      </c>
      <c r="R501">
        <v>18.573678418529699</v>
      </c>
      <c r="S501" s="2">
        <f>(Table2[[#This Row],[Close Price]]-Table2[[#This Row],[20D EMA]])/Table2[[#This Row],[20D EMA]]</f>
        <v>-7.0001517777972963E-2</v>
      </c>
      <c r="T501" s="2">
        <f>(Table2[[#This Row],[Close Price]]-Table2[[#This Row],[50D EMA]])/Table2[[#This Row],[50D EMA]]</f>
        <v>-8.8489063188626246E-2</v>
      </c>
      <c r="U501" s="2">
        <f>(Table2[[#This Row],[Close Price]]-Table2[[#This Row],[200D EMA]])/Table2[[#This Row],[200D EMA]]</f>
        <v>-3.6094447708295847E-2</v>
      </c>
      <c r="V501">
        <v>0.68972122029544503</v>
      </c>
      <c r="W501">
        <v>1160.2</v>
      </c>
      <c r="X501">
        <v>1195</v>
      </c>
      <c r="Y501">
        <v>1147.25</v>
      </c>
      <c r="Z501">
        <v>1239.3</v>
      </c>
      <c r="AA501">
        <v>1147.25</v>
      </c>
      <c r="AB501">
        <v>1329.25</v>
      </c>
      <c r="AC501" s="2">
        <f>(Table2[[#This Row],[Close Price]]/Table2[[#This Row],[Day Low]])-1</f>
        <v>3.4476814342354611E-3</v>
      </c>
      <c r="AD501" s="2">
        <f>(Table2[[#This Row],[Day High]]/Table2[[#This Row],[Close Price]])-1</f>
        <v>2.6455935406287434E-2</v>
      </c>
      <c r="AE501" s="2">
        <f>(Table2[[#This Row],[Close Price]]/Table2[[#This Row],[Current Week Low]])-1</f>
        <v>1.4774460666811873E-2</v>
      </c>
      <c r="AF501" s="2">
        <f>(Table2[[#This Row],[Current Week High]]/Table2[[#This Row],[Close Price]])-1</f>
        <v>6.4507816526369943E-2</v>
      </c>
      <c r="AG501" s="2">
        <f>(Table2[[#This Row],[Close Price]]/Table2[[#This Row],[Current Month Low]])-1</f>
        <v>1.4774460666811873E-2</v>
      </c>
      <c r="AH501" s="2">
        <f>(Table2[[#This Row],[Current Month High]]/Table2[[#This Row],[Close Price]])-1</f>
        <v>0.14177117333791434</v>
      </c>
      <c r="AI501">
        <v>41.642329496649999</v>
      </c>
      <c r="AJ501">
        <v>17.246588448562299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-0.21</v>
      </c>
      <c r="AM501" t="s">
        <v>10190</v>
      </c>
      <c r="AN501">
        <v>-7.33</v>
      </c>
      <c r="AO501" t="s">
        <v>10190</v>
      </c>
      <c r="AP501">
        <v>0.11179602303414</v>
      </c>
      <c r="AQ501">
        <f>(Table2[[#This Row],[Sharpe Ratio]]-AVERAGE(Table2[Sharpe Ratio]))/_xlfn.STDEV.P(Table2[Sharpe Ratio])</f>
        <v>0.67464669212203165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595</v>
      </c>
      <c r="AT501">
        <f>_xlfn.RANK.AVG(Table2[[#This Row],[6M Return vs Nifty Z-Score]],Table2[6M Return vs Nifty Z-Score])</f>
        <v>640</v>
      </c>
      <c r="AU501">
        <f>_xlfn.RANK.AVG(Table2[[#This Row],[Sharpe Ratio Z-Score]],Table2[Sharpe Ratio Z-Score])</f>
        <v>183</v>
      </c>
      <c r="AV501">
        <f>(Table2[[#This Row],[Rank 1Y]]+Table2[[#This Row],[Rank 6M]]+Table2[[#This Row],[Rank Sharpe]])/3</f>
        <v>472.66666666666669</v>
      </c>
    </row>
    <row r="502" spans="1:48" x14ac:dyDescent="0.3">
      <c r="A502" t="s">
        <v>175</v>
      </c>
      <c r="B502" t="s">
        <v>176</v>
      </c>
      <c r="C502" t="s">
        <v>10144</v>
      </c>
      <c r="D502" t="s">
        <v>21</v>
      </c>
      <c r="E502">
        <v>150537.18751121001</v>
      </c>
      <c r="F502">
        <v>1539.35</v>
      </c>
      <c r="G502">
        <v>-2.1888487673291599</v>
      </c>
      <c r="H502">
        <f>(Table2[[#This Row],[1Y Return vs Nifty]]-AVERAGE(Table2[1Y Return vs Nifty]))/_xlfn.STDEV.P(Table2[1Y Return vs Nifty])</f>
        <v>-0.57261292268160346</v>
      </c>
      <c r="I502">
        <v>4.3788733794030401</v>
      </c>
      <c r="J502">
        <f>(Table2[[#This Row],[1M Return vs Nifty]]-AVERAGE(Table2[1M Return vs Nifty]))/_xlfn.STDEV.P(Table2[1M Return vs Nifty])</f>
        <v>0.44751745394757669</v>
      </c>
      <c r="K502">
        <v>-1.96309375570679</v>
      </c>
      <c r="L502">
        <f>(Table2[[#This Row],[6M Return vs Nifty]]-AVERAGE(Table2[6M Return vs Nifty]))/_xlfn.STDEV.P(Table2[6M Return vs Nifty])</f>
        <v>-0.28460998092957018</v>
      </c>
      <c r="M502">
        <v>1.0785753086629399</v>
      </c>
      <c r="N502">
        <f>(Table2[[#This Row],[1W Return vs Nifty]]-AVERAGE(Table2[1W Return vs Nifty]))/_xlfn.STDEV.P(Table2[1W Return vs Nifty])</f>
        <v>0.65122249577334823</v>
      </c>
      <c r="O502">
        <v>1457.41</v>
      </c>
      <c r="P502">
        <v>1391.7225548889</v>
      </c>
      <c r="Q502">
        <v>1291.0951037868499</v>
      </c>
      <c r="R502">
        <v>83.169080669338896</v>
      </c>
      <c r="S502" s="2">
        <f>(Table2[[#This Row],[Close Price]]-Table2[[#This Row],[20D EMA]])/Table2[[#This Row],[20D EMA]]</f>
        <v>5.6223025778607133E-2</v>
      </c>
      <c r="T502" s="2">
        <f>(Table2[[#This Row],[Close Price]]-Table2[[#This Row],[50D EMA]])/Table2[[#This Row],[50D EMA]]</f>
        <v>0.10607534137641739</v>
      </c>
      <c r="U502" s="2">
        <f>(Table2[[#This Row],[Close Price]]-Table2[[#This Row],[200D EMA]])/Table2[[#This Row],[200D EMA]]</f>
        <v>0.19228242403290458</v>
      </c>
      <c r="V502">
        <v>0.73966219039858805</v>
      </c>
      <c r="W502">
        <v>1504.45</v>
      </c>
      <c r="X502">
        <v>1539.95</v>
      </c>
      <c r="Y502">
        <v>1489.1</v>
      </c>
      <c r="Z502">
        <v>1545.7</v>
      </c>
      <c r="AA502">
        <v>1424.15</v>
      </c>
      <c r="AB502">
        <v>1545.7</v>
      </c>
      <c r="AC502" s="2">
        <f>(Table2[[#This Row],[Close Price]]/Table2[[#This Row],[Day Low]])-1</f>
        <v>2.3197846389045651E-2</v>
      </c>
      <c r="AD502" s="2">
        <f>(Table2[[#This Row],[Day High]]/Table2[[#This Row],[Close Price]])-1</f>
        <v>3.8977490499236822E-4</v>
      </c>
      <c r="AE502" s="2">
        <f>(Table2[[#This Row],[Close Price]]/Table2[[#This Row],[Current Week Low]])-1</f>
        <v>3.3745215230676306E-2</v>
      </c>
      <c r="AF502" s="2">
        <f>(Table2[[#This Row],[Current Week High]]/Table2[[#This Row],[Close Price]])-1</f>
        <v>4.1251177445027487E-3</v>
      </c>
      <c r="AG502" s="2">
        <f>(Table2[[#This Row],[Close Price]]/Table2[[#This Row],[Current Month Low]])-1</f>
        <v>8.0890355650738988E-2</v>
      </c>
      <c r="AH502" s="2">
        <f>(Table2[[#This Row],[Current Month High]]/Table2[[#This Row],[Close Price]])-1</f>
        <v>4.1251177445027487E-3</v>
      </c>
      <c r="AI502">
        <v>0.41251177445027398</v>
      </c>
      <c r="AJ502">
        <v>42.229511226092498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</v>
      </c>
      <c r="AM502" t="s">
        <v>10191</v>
      </c>
      <c r="AN502">
        <v>4.57</v>
      </c>
      <c r="AO502" t="s">
        <v>10189</v>
      </c>
      <c r="AP502">
        <v>5.8757636742779997E-3</v>
      </c>
      <c r="AQ502">
        <f>(Table2[[#This Row],[Sharpe Ratio]]-AVERAGE(Table2[Sharpe Ratio]))/_xlfn.STDEV.P(Table2[Sharpe Ratio])</f>
        <v>-0.53886709445620795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-0.29735004834645673</v>
      </c>
      <c r="AS502">
        <f>_xlfn.RANK.AVG(Table2[[#This Row],[1Y Return vs Nifty Z-Score]],Table2[1Y Return vs Nifty Z-Score])</f>
        <v>521</v>
      </c>
      <c r="AT502">
        <f>_xlfn.RANK.AVG(Table2[[#This Row],[6M Return vs Nifty Z-Score]],Table2[6M Return vs Nifty Z-Score])</f>
        <v>419</v>
      </c>
      <c r="AU502">
        <f>_xlfn.RANK.AVG(Table2[[#This Row],[Sharpe Ratio Z-Score]],Table2[Sharpe Ratio Z-Score])</f>
        <v>484</v>
      </c>
      <c r="AV502">
        <f>(Table2[[#This Row],[Rank 1Y]]+Table2[[#This Row],[Rank 6M]]+Table2[[#This Row],[Rank Sharpe]])/3</f>
        <v>474.66666666666669</v>
      </c>
    </row>
    <row r="503" spans="1:48" x14ac:dyDescent="0.3">
      <c r="A503" t="s">
        <v>1051</v>
      </c>
      <c r="B503" t="s">
        <v>1052</v>
      </c>
      <c r="C503" t="s">
        <v>10156</v>
      </c>
      <c r="D503" t="s">
        <v>893</v>
      </c>
      <c r="E503">
        <v>11966.259033419999</v>
      </c>
      <c r="F503">
        <v>2476.1999999999998</v>
      </c>
      <c r="G503">
        <v>11.2392754781634</v>
      </c>
      <c r="H503">
        <f>(Table2[[#This Row],[1Y Return vs Nifty]]-AVERAGE(Table2[1Y Return vs Nifty]))/_xlfn.STDEV.P(Table2[1Y Return vs Nifty])</f>
        <v>-0.40054200564775988</v>
      </c>
      <c r="I503">
        <v>-1.17027195317432</v>
      </c>
      <c r="J503">
        <f>(Table2[[#This Row],[1M Return vs Nifty]]-AVERAGE(Table2[1M Return vs Nifty]))/_xlfn.STDEV.P(Table2[1M Return vs Nifty])</f>
        <v>-7.2972637092563325E-2</v>
      </c>
      <c r="K503">
        <v>-22.010039829619799</v>
      </c>
      <c r="L503">
        <f>(Table2[[#This Row],[6M Return vs Nifty]]-AVERAGE(Table2[6M Return vs Nifty]))/_xlfn.STDEV.P(Table2[6M Return vs Nifty])</f>
        <v>-0.93416253659620097</v>
      </c>
      <c r="M503">
        <v>-3.8952602038894701</v>
      </c>
      <c r="N503">
        <f>(Table2[[#This Row],[1W Return vs Nifty]]-AVERAGE(Table2[1W Return vs Nifty]))/_xlfn.STDEV.P(Table2[1W Return vs Nifty])</f>
        <v>-0.63628267458832166</v>
      </c>
      <c r="O503">
        <v>2466.9899999999998</v>
      </c>
      <c r="P503">
        <v>2414.9611892438502</v>
      </c>
      <c r="Q503">
        <v>2296.24343988995</v>
      </c>
      <c r="R503">
        <v>46.462102053231298</v>
      </c>
      <c r="S503" s="2">
        <f>(Table2[[#This Row],[Close Price]]-Table2[[#This Row],[20D EMA]])/Table2[[#This Row],[20D EMA]]</f>
        <v>3.7332944195152947E-3</v>
      </c>
      <c r="T503" s="2">
        <f>(Table2[[#This Row],[Close Price]]-Table2[[#This Row],[50D EMA]])/Table2[[#This Row],[50D EMA]]</f>
        <v>2.535809313578416E-2</v>
      </c>
      <c r="U503" s="2">
        <f>(Table2[[#This Row],[Close Price]]-Table2[[#This Row],[200D EMA]])/Table2[[#This Row],[200D EMA]]</f>
        <v>7.8369983331851981E-2</v>
      </c>
      <c r="V503">
        <v>0.87762344270279702</v>
      </c>
      <c r="W503">
        <v>2457.4499999999998</v>
      </c>
      <c r="X503">
        <v>2511.25</v>
      </c>
      <c r="Y503">
        <v>2441</v>
      </c>
      <c r="Z503">
        <v>2573</v>
      </c>
      <c r="AA503">
        <v>2385.15</v>
      </c>
      <c r="AB503">
        <v>2645</v>
      </c>
      <c r="AC503" s="2">
        <f>(Table2[[#This Row],[Close Price]]/Table2[[#This Row],[Day Low]])-1</f>
        <v>7.6298602209607935E-3</v>
      </c>
      <c r="AD503" s="2">
        <f>(Table2[[#This Row],[Day High]]/Table2[[#This Row],[Close Price]])-1</f>
        <v>1.415475325094917E-2</v>
      </c>
      <c r="AE503" s="2">
        <f>(Table2[[#This Row],[Close Price]]/Table2[[#This Row],[Current Week Low]])-1</f>
        <v>1.4420319541171622E-2</v>
      </c>
      <c r="AF503" s="2">
        <f>(Table2[[#This Row],[Current Week High]]/Table2[[#This Row],[Close Price]])-1</f>
        <v>3.9092157337856426E-2</v>
      </c>
      <c r="AG503" s="2">
        <f>(Table2[[#This Row],[Close Price]]/Table2[[#This Row],[Current Month Low]])-1</f>
        <v>3.817369976731011E-2</v>
      </c>
      <c r="AH503" s="2">
        <f>(Table2[[#This Row],[Current Month High]]/Table2[[#This Row],[Close Price]])-1</f>
        <v>6.8168968580890166E-2</v>
      </c>
      <c r="AI503">
        <v>14.207253049026701</v>
      </c>
      <c r="AJ503">
        <v>56.523388116308404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-0.16</v>
      </c>
      <c r="AM503" t="s">
        <v>10190</v>
      </c>
      <c r="AN503">
        <v>1.28</v>
      </c>
      <c r="AO503" t="s">
        <v>10189</v>
      </c>
      <c r="AP503">
        <v>3.8492422815886003E-2</v>
      </c>
      <c r="AQ503">
        <f>(Table2[[#This Row],[Sharpe Ratio]]-AVERAGE(Table2[Sharpe Ratio]))/_xlfn.STDEV.P(Table2[Sharpe Ratio])</f>
        <v>-0.16518253420612766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-2.2091423881309735</v>
      </c>
      <c r="AS503">
        <f>_xlfn.RANK.AVG(Table2[[#This Row],[1Y Return vs Nifty Z-Score]],Table2[1Y Return vs Nifty Z-Score])</f>
        <v>429</v>
      </c>
      <c r="AT503">
        <f>_xlfn.RANK.AVG(Table2[[#This Row],[6M Return vs Nifty Z-Score]],Table2[6M Return vs Nifty Z-Score])</f>
        <v>613</v>
      </c>
      <c r="AU503">
        <f>_xlfn.RANK.AVG(Table2[[#This Row],[Sharpe Ratio Z-Score]],Table2[Sharpe Ratio Z-Score])</f>
        <v>383</v>
      </c>
      <c r="AV503">
        <f>(Table2[[#This Row],[Rank 1Y]]+Table2[[#This Row],[Rank 6M]]+Table2[[#This Row],[Rank Sharpe]])/3</f>
        <v>475</v>
      </c>
    </row>
    <row r="504" spans="1:48" x14ac:dyDescent="0.3">
      <c r="A504" t="s">
        <v>1236</v>
      </c>
      <c r="B504" t="s">
        <v>1237</v>
      </c>
      <c r="C504" t="s">
        <v>10147</v>
      </c>
      <c r="D504" t="s">
        <v>977</v>
      </c>
      <c r="E504">
        <v>9072.6635476499996</v>
      </c>
      <c r="F504">
        <v>449.7</v>
      </c>
      <c r="G504">
        <v>-7.0962794774833897</v>
      </c>
      <c r="H504">
        <f>(Table2[[#This Row],[1Y Return vs Nifty]]-AVERAGE(Table2[1Y Return vs Nifty]))/_xlfn.STDEV.P(Table2[1Y Return vs Nifty])</f>
        <v>-0.63549781167566644</v>
      </c>
      <c r="I504">
        <v>-0.88194650356065896</v>
      </c>
      <c r="J504">
        <f>(Table2[[#This Row],[1M Return vs Nifty]]-AVERAGE(Table2[1M Return vs Nifty]))/_xlfn.STDEV.P(Table2[1M Return vs Nifty])</f>
        <v>-4.592873564028295E-2</v>
      </c>
      <c r="K504">
        <v>1.3254066361634</v>
      </c>
      <c r="L504">
        <f>(Table2[[#This Row],[6M Return vs Nifty]]-AVERAGE(Table2[6M Return vs Nifty]))/_xlfn.STDEV.P(Table2[6M Return vs Nifty])</f>
        <v>-0.17805740050288693</v>
      </c>
      <c r="M504">
        <v>1.1917169501126601</v>
      </c>
      <c r="N504">
        <f>(Table2[[#This Row],[1W Return vs Nifty]]-AVERAGE(Table2[1W Return vs Nifty]))/_xlfn.STDEV.P(Table2[1W Return vs Nifty])</f>
        <v>0.68050984312974827</v>
      </c>
      <c r="O504">
        <v>433.94</v>
      </c>
      <c r="P504">
        <v>416.84369340938298</v>
      </c>
      <c r="Q504">
        <v>400.14666814812199</v>
      </c>
      <c r="R504">
        <v>70.467010871301596</v>
      </c>
      <c r="S504" s="2">
        <f>(Table2[[#This Row],[Close Price]]-Table2[[#This Row],[20D EMA]])/Table2[[#This Row],[20D EMA]]</f>
        <v>3.6318385030188485E-2</v>
      </c>
      <c r="T504" s="2">
        <f>(Table2[[#This Row],[Close Price]]-Table2[[#This Row],[50D EMA]])/Table2[[#This Row],[50D EMA]]</f>
        <v>7.8821647322726243E-2</v>
      </c>
      <c r="U504" s="2">
        <f>(Table2[[#This Row],[Close Price]]-Table2[[#This Row],[200D EMA]])/Table2[[#This Row],[200D EMA]]</f>
        <v>0.12383792193300203</v>
      </c>
      <c r="V504">
        <v>1.1087397574626201</v>
      </c>
      <c r="W504">
        <v>442.3</v>
      </c>
      <c r="X504">
        <v>451.35</v>
      </c>
      <c r="Y504">
        <v>440</v>
      </c>
      <c r="Z504">
        <v>460</v>
      </c>
      <c r="AA504">
        <v>422</v>
      </c>
      <c r="AB504">
        <v>460</v>
      </c>
      <c r="AC504" s="2">
        <f>(Table2[[#This Row],[Close Price]]/Table2[[#This Row],[Day Low]])-1</f>
        <v>1.6730725751752162E-2</v>
      </c>
      <c r="AD504" s="2">
        <f>(Table2[[#This Row],[Day High]]/Table2[[#This Row],[Close Price]])-1</f>
        <v>3.6691127418280178E-3</v>
      </c>
      <c r="AE504" s="2">
        <f>(Table2[[#This Row],[Close Price]]/Table2[[#This Row],[Current Week Low]])-1</f>
        <v>2.2045454545454479E-2</v>
      </c>
      <c r="AF504" s="2">
        <f>(Table2[[#This Row],[Current Week High]]/Table2[[#This Row],[Close Price]])-1</f>
        <v>2.2904158327774038E-2</v>
      </c>
      <c r="AG504" s="2">
        <f>(Table2[[#This Row],[Close Price]]/Table2[[#This Row],[Current Month Low]])-1</f>
        <v>6.5639810426540324E-2</v>
      </c>
      <c r="AH504" s="2">
        <f>(Table2[[#This Row],[Current Month High]]/Table2[[#This Row],[Close Price]])-1</f>
        <v>2.2904158327774038E-2</v>
      </c>
      <c r="AI504">
        <v>8.0498109851011801</v>
      </c>
      <c r="AJ504">
        <v>30.917030567685501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-0.01</v>
      </c>
      <c r="AM504" t="s">
        <v>10190</v>
      </c>
      <c r="AN504">
        <v>3.57</v>
      </c>
      <c r="AO504" t="s">
        <v>10189</v>
      </c>
      <c r="AP504">
        <v>1.9104172992649999E-3</v>
      </c>
      <c r="AQ504">
        <f>(Table2[[#This Row],[Sharpe Ratio]]-AVERAGE(Table2[Sharpe Ratio]))/_xlfn.STDEV.P(Table2[Sharpe Ratio])</f>
        <v>-0.58429752036073335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-0.76327162504982127</v>
      </c>
      <c r="AS504">
        <f>_xlfn.RANK.AVG(Table2[[#This Row],[1Y Return vs Nifty Z-Score]],Table2[1Y Return vs Nifty Z-Score])</f>
        <v>548</v>
      </c>
      <c r="AT504">
        <f>_xlfn.RANK.AVG(Table2[[#This Row],[6M Return vs Nifty Z-Score]],Table2[6M Return vs Nifty Z-Score])</f>
        <v>382</v>
      </c>
      <c r="AU504">
        <f>_xlfn.RANK.AVG(Table2[[#This Row],[Sharpe Ratio Z-Score]],Table2[Sharpe Ratio Z-Score])</f>
        <v>495</v>
      </c>
      <c r="AV504">
        <f>(Table2[[#This Row],[Rank 1Y]]+Table2[[#This Row],[Rank 6M]]+Table2[[#This Row],[Rank Sharpe]])/3</f>
        <v>475</v>
      </c>
    </row>
    <row r="505" spans="1:48" x14ac:dyDescent="0.3">
      <c r="A505" t="s">
        <v>1070</v>
      </c>
      <c r="B505" t="s">
        <v>1071</v>
      </c>
      <c r="C505" t="s">
        <v>10145</v>
      </c>
      <c r="D505" t="s">
        <v>483</v>
      </c>
      <c r="E505">
        <v>11678.948303749999</v>
      </c>
      <c r="F505">
        <v>877.1</v>
      </c>
      <c r="G505">
        <v>-15.6181838665809</v>
      </c>
      <c r="H505">
        <f>(Table2[[#This Row],[1Y Return vs Nifty]]-AVERAGE(Table2[1Y Return vs Nifty]))/_xlfn.STDEV.P(Table2[1Y Return vs Nifty])</f>
        <v>-0.74469935585999014</v>
      </c>
      <c r="I505">
        <v>0.440177857624238</v>
      </c>
      <c r="J505">
        <f>(Table2[[#This Row],[1M Return vs Nifty]]-AVERAGE(Table2[1M Return vs Nifty]))/_xlfn.STDEV.P(Table2[1M Return vs Nifty])</f>
        <v>7.8081825964506399E-2</v>
      </c>
      <c r="K505">
        <v>-2.8034031974792599</v>
      </c>
      <c r="L505">
        <f>(Table2[[#This Row],[6M Return vs Nifty]]-AVERAGE(Table2[6M Return vs Nifty]))/_xlfn.STDEV.P(Table2[6M Return vs Nifty])</f>
        <v>-0.31183732735139691</v>
      </c>
      <c r="M505">
        <v>-2.1066882355709899</v>
      </c>
      <c r="N505">
        <f>(Table2[[#This Row],[1W Return vs Nifty]]-AVERAGE(Table2[1W Return vs Nifty]))/_xlfn.STDEV.P(Table2[1W Return vs Nifty])</f>
        <v>-0.17330080657872346</v>
      </c>
      <c r="O505">
        <v>872.52</v>
      </c>
      <c r="P505">
        <v>835.08948693748903</v>
      </c>
      <c r="Q505">
        <v>778.79892634764803</v>
      </c>
      <c r="R505">
        <v>48.053872324669101</v>
      </c>
      <c r="S505" s="2">
        <f>(Table2[[#This Row],[Close Price]]-Table2[[#This Row],[20D EMA]])/Table2[[#This Row],[20D EMA]]</f>
        <v>5.2491633429606671E-3</v>
      </c>
      <c r="T505" s="2">
        <f>(Table2[[#This Row],[Close Price]]-Table2[[#This Row],[50D EMA]])/Table2[[#This Row],[50D EMA]]</f>
        <v>5.030660033402589E-2</v>
      </c>
      <c r="U505" s="2">
        <f>(Table2[[#This Row],[Close Price]]-Table2[[#This Row],[200D EMA]])/Table2[[#This Row],[200D EMA]]</f>
        <v>0.12622137797923899</v>
      </c>
      <c r="V505">
        <v>0.66203627465492298</v>
      </c>
      <c r="W505">
        <v>861.8</v>
      </c>
      <c r="X505">
        <v>884.8</v>
      </c>
      <c r="Y505">
        <v>855.25</v>
      </c>
      <c r="Z505">
        <v>900</v>
      </c>
      <c r="AA505">
        <v>855.25</v>
      </c>
      <c r="AB505">
        <v>938</v>
      </c>
      <c r="AC505" s="2">
        <f>(Table2[[#This Row],[Close Price]]/Table2[[#This Row],[Day Low]])-1</f>
        <v>1.7753539104200522E-2</v>
      </c>
      <c r="AD505" s="2">
        <f>(Table2[[#This Row],[Day High]]/Table2[[#This Row],[Close Price]])-1</f>
        <v>8.7789305666399198E-3</v>
      </c>
      <c r="AE505" s="2">
        <f>(Table2[[#This Row],[Close Price]]/Table2[[#This Row],[Current Week Low]])-1</f>
        <v>2.5548085355159289E-2</v>
      </c>
      <c r="AF505" s="2">
        <f>(Table2[[#This Row],[Current Week High]]/Table2[[#This Row],[Close Price]])-1</f>
        <v>2.610876752935809E-2</v>
      </c>
      <c r="AG505" s="2">
        <f>(Table2[[#This Row],[Close Price]]/Table2[[#This Row],[Current Month Low]])-1</f>
        <v>2.5548085355159289E-2</v>
      </c>
      <c r="AH505" s="2">
        <f>(Table2[[#This Row],[Current Month High]]/Table2[[#This Row],[Close Price]])-1</f>
        <v>6.9433359936153183E-2</v>
      </c>
      <c r="AI505">
        <v>6.9433359936153103</v>
      </c>
      <c r="AJ505">
        <v>28.985294117647001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0.08</v>
      </c>
      <c r="AM505" t="s">
        <v>10189</v>
      </c>
      <c r="AN505">
        <v>-5.0199999999999996</v>
      </c>
      <c r="AO505" t="s">
        <v>10190</v>
      </c>
      <c r="AP505">
        <v>3.6807719103701002E-2</v>
      </c>
      <c r="AQ505">
        <f>(Table2[[#This Row],[Sharpe Ratio]]-AVERAGE(Table2[Sharpe Ratio]))/_xlfn.STDEV.P(Table2[Sharpe Ratio])</f>
        <v>-0.18448395202167692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-1.3362396158472809</v>
      </c>
      <c r="AS505">
        <f>_xlfn.RANK.AVG(Table2[[#This Row],[1Y Return vs Nifty Z-Score]],Table2[1Y Return vs Nifty Z-Score])</f>
        <v>602</v>
      </c>
      <c r="AT505">
        <f>_xlfn.RANK.AVG(Table2[[#This Row],[6M Return vs Nifty Z-Score]],Table2[6M Return vs Nifty Z-Score])</f>
        <v>433</v>
      </c>
      <c r="AU505">
        <f>_xlfn.RANK.AVG(Table2[[#This Row],[Sharpe Ratio Z-Score]],Table2[Sharpe Ratio Z-Score])</f>
        <v>394</v>
      </c>
      <c r="AV505">
        <f>(Table2[[#This Row],[Rank 1Y]]+Table2[[#This Row],[Rank 6M]]+Table2[[#This Row],[Rank Sharpe]])/3</f>
        <v>476.33333333333331</v>
      </c>
    </row>
    <row r="506" spans="1:48" x14ac:dyDescent="0.3">
      <c r="A506" t="s">
        <v>1310</v>
      </c>
      <c r="B506" t="s">
        <v>1311</v>
      </c>
      <c r="C506" t="s">
        <v>10147</v>
      </c>
      <c r="D506" t="s">
        <v>410</v>
      </c>
      <c r="E506">
        <v>8393.4120361500009</v>
      </c>
      <c r="F506">
        <v>616.04999999999995</v>
      </c>
      <c r="G506">
        <v>22.446642458663</v>
      </c>
      <c r="H506">
        <f>(Table2[[#This Row],[1Y Return vs Nifty]]-AVERAGE(Table2[1Y Return vs Nifty]))/_xlfn.STDEV.P(Table2[1Y Return vs Nifty])</f>
        <v>-0.2569283572622294</v>
      </c>
      <c r="I506">
        <v>-5.7853313720612896</v>
      </c>
      <c r="J506">
        <f>(Table2[[#This Row],[1M Return vs Nifty]]-AVERAGE(Table2[1M Return vs Nifty]))/_xlfn.STDEV.P(Table2[1M Return vs Nifty])</f>
        <v>-0.50584879245115022</v>
      </c>
      <c r="K506">
        <v>-2.3632182844804701</v>
      </c>
      <c r="L506">
        <f>(Table2[[#This Row],[6M Return vs Nifty]]-AVERAGE(Table2[6M Return vs Nifty]))/_xlfn.STDEV.P(Table2[6M Return vs Nifty])</f>
        <v>-0.297574644439493</v>
      </c>
      <c r="M506">
        <v>-5.3353369785257696</v>
      </c>
      <c r="N506">
        <f>(Table2[[#This Row],[1W Return vs Nifty]]-AVERAGE(Table2[1W Return vs Nifty]))/_xlfn.STDEV.P(Table2[1W Return vs Nifty])</f>
        <v>-1.0090546105284641</v>
      </c>
      <c r="O506">
        <v>603.24</v>
      </c>
      <c r="P506">
        <v>580.83540030672202</v>
      </c>
      <c r="Q506">
        <v>511.52882660398899</v>
      </c>
      <c r="R506">
        <v>57.710815081551097</v>
      </c>
      <c r="S506" s="2">
        <f>(Table2[[#This Row],[Close Price]]-Table2[[#This Row],[20D EMA]])/Table2[[#This Row],[20D EMA]]</f>
        <v>2.123532922220003E-2</v>
      </c>
      <c r="T506" s="2">
        <f>(Table2[[#This Row],[Close Price]]-Table2[[#This Row],[50D EMA]])/Table2[[#This Row],[50D EMA]]</f>
        <v>6.0627502515656143E-2</v>
      </c>
      <c r="U506" s="2">
        <f>(Table2[[#This Row],[Close Price]]-Table2[[#This Row],[200D EMA]])/Table2[[#This Row],[200D EMA]]</f>
        <v>0.20433095450342678</v>
      </c>
      <c r="V506">
        <v>0.643138264238307</v>
      </c>
      <c r="W506">
        <v>606.29999999999995</v>
      </c>
      <c r="X506">
        <v>624</v>
      </c>
      <c r="Y506">
        <v>589.95000000000005</v>
      </c>
      <c r="Z506">
        <v>623.95000000000005</v>
      </c>
      <c r="AA506">
        <v>589.95000000000005</v>
      </c>
      <c r="AB506">
        <v>632</v>
      </c>
      <c r="AC506" s="2">
        <f>(Table2[[#This Row],[Close Price]]/Table2[[#This Row],[Day Low]])-1</f>
        <v>1.6081147946561014E-2</v>
      </c>
      <c r="AD506" s="2">
        <f>(Table2[[#This Row],[Day High]]/Table2[[#This Row],[Close Price]])-1</f>
        <v>1.2904796688580467E-2</v>
      </c>
      <c r="AE506" s="2">
        <f>(Table2[[#This Row],[Close Price]]/Table2[[#This Row],[Current Week Low]])-1</f>
        <v>4.4241037376048675E-2</v>
      </c>
      <c r="AF506" s="2">
        <f>(Table2[[#This Row],[Current Week High]]/Table2[[#This Row],[Close Price]])-1</f>
        <v>1.2823634445256138E-2</v>
      </c>
      <c r="AG506" s="2">
        <f>(Table2[[#This Row],[Close Price]]/Table2[[#This Row],[Current Month Low]])-1</f>
        <v>4.4241037376048675E-2</v>
      </c>
      <c r="AH506" s="2">
        <f>(Table2[[#This Row],[Current Month High]]/Table2[[#This Row],[Close Price]])-1</f>
        <v>2.5890755620485484E-2</v>
      </c>
      <c r="AI506">
        <v>9.0820550280009904</v>
      </c>
      <c r="AJ506">
        <v>59.639803057786999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0.03</v>
      </c>
      <c r="AM506" t="s">
        <v>10189</v>
      </c>
      <c r="AN506">
        <v>-0.56000000000000005</v>
      </c>
      <c r="AO506" t="s">
        <v>10190</v>
      </c>
      <c r="AP506">
        <v>-4.3760104260537003E-2</v>
      </c>
      <c r="AQ506">
        <f>(Table2[[#This Row],[Sharpe Ratio]]-AVERAGE(Table2[Sharpe Ratio]))/_xlfn.STDEV.P(Table2[Sharpe Ratio])</f>
        <v>-1.1075383799279663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-3.1769447846093031</v>
      </c>
      <c r="AS506">
        <f>_xlfn.RANK.AVG(Table2[[#This Row],[1Y Return vs Nifty Z-Score]],Table2[1Y Return vs Nifty Z-Score])</f>
        <v>374</v>
      </c>
      <c r="AT506">
        <f>_xlfn.RANK.AVG(Table2[[#This Row],[6M Return vs Nifty Z-Score]],Table2[6M Return vs Nifty Z-Score])</f>
        <v>429</v>
      </c>
      <c r="AU506">
        <f>_xlfn.RANK.AVG(Table2[[#This Row],[Sharpe Ratio Z-Score]],Table2[Sharpe Ratio Z-Score])</f>
        <v>631</v>
      </c>
      <c r="AV506">
        <f>(Table2[[#This Row],[Rank 1Y]]+Table2[[#This Row],[Rank 6M]]+Table2[[#This Row],[Rank Sharpe]])/3</f>
        <v>478</v>
      </c>
    </row>
    <row r="507" spans="1:48" x14ac:dyDescent="0.3">
      <c r="A507" t="s">
        <v>676</v>
      </c>
      <c r="B507" t="s">
        <v>677</v>
      </c>
      <c r="C507" t="s">
        <v>10159</v>
      </c>
      <c r="D507" t="s">
        <v>550</v>
      </c>
      <c r="E507">
        <v>25526.649553395</v>
      </c>
      <c r="F507">
        <v>704.15</v>
      </c>
      <c r="G507">
        <v>25.8514146651274</v>
      </c>
      <c r="H507">
        <f>(Table2[[#This Row],[1Y Return vs Nifty]]-AVERAGE(Table2[1Y Return vs Nifty]))/_xlfn.STDEV.P(Table2[1Y Return vs Nifty])</f>
        <v>-0.213298862543015</v>
      </c>
      <c r="I507">
        <v>-1.70997293152314</v>
      </c>
      <c r="J507">
        <f>(Table2[[#This Row],[1M Return vs Nifty]]-AVERAGE(Table2[1M Return vs Nifty]))/_xlfn.STDEV.P(Table2[1M Return vs Nifty])</f>
        <v>-0.12359466886853751</v>
      </c>
      <c r="K507">
        <v>-0.42324547882721902</v>
      </c>
      <c r="L507">
        <f>(Table2[[#This Row],[6M Return vs Nifty]]-AVERAGE(Table2[6M Return vs Nifty]))/_xlfn.STDEV.P(Table2[6M Return vs Nifty])</f>
        <v>-0.23471647695653594</v>
      </c>
      <c r="M507">
        <v>-1.9586529606034699</v>
      </c>
      <c r="N507">
        <f>(Table2[[#This Row],[1W Return vs Nifty]]-AVERAGE(Table2[1W Return vs Nifty]))/_xlfn.STDEV.P(Table2[1W Return vs Nifty])</f>
        <v>-0.13498104682076842</v>
      </c>
      <c r="O507">
        <v>699.1</v>
      </c>
      <c r="P507">
        <v>685.85341776686801</v>
      </c>
      <c r="Q507">
        <v>640.87661662938501</v>
      </c>
      <c r="R507">
        <v>51.556638529197798</v>
      </c>
      <c r="S507" s="2">
        <f>(Table2[[#This Row],[Close Price]]-Table2[[#This Row],[20D EMA]])/Table2[[#This Row],[20D EMA]]</f>
        <v>7.2235731654984332E-3</v>
      </c>
      <c r="T507" s="2">
        <f>(Table2[[#This Row],[Close Price]]-Table2[[#This Row],[50D EMA]])/Table2[[#This Row],[50D EMA]]</f>
        <v>2.6677102948186017E-2</v>
      </c>
      <c r="U507" s="2">
        <f>(Table2[[#This Row],[Close Price]]-Table2[[#This Row],[200D EMA]])/Table2[[#This Row],[200D EMA]]</f>
        <v>9.8729430484441549E-2</v>
      </c>
      <c r="V507">
        <v>0.48705112678433699</v>
      </c>
      <c r="W507">
        <v>691.6</v>
      </c>
      <c r="X507">
        <v>705.8</v>
      </c>
      <c r="Y507">
        <v>691.85</v>
      </c>
      <c r="Z507">
        <v>714.8</v>
      </c>
      <c r="AA507">
        <v>680</v>
      </c>
      <c r="AB507">
        <v>728.9</v>
      </c>
      <c r="AC507" s="2">
        <f>(Table2[[#This Row],[Close Price]]/Table2[[#This Row],[Day Low]])-1</f>
        <v>1.814632735685362E-2</v>
      </c>
      <c r="AD507" s="2">
        <f>(Table2[[#This Row],[Day High]]/Table2[[#This Row],[Close Price]])-1</f>
        <v>2.343250727827817E-3</v>
      </c>
      <c r="AE507" s="2">
        <f>(Table2[[#This Row],[Close Price]]/Table2[[#This Row],[Current Week Low]])-1</f>
        <v>1.7778420177784193E-2</v>
      </c>
      <c r="AF507" s="2">
        <f>(Table2[[#This Row],[Current Week High]]/Table2[[#This Row],[Close Price]])-1</f>
        <v>1.5124618334161788E-2</v>
      </c>
      <c r="AG507" s="2">
        <f>(Table2[[#This Row],[Close Price]]/Table2[[#This Row],[Current Month Low]])-1</f>
        <v>3.5514705882352837E-2</v>
      </c>
      <c r="AH507" s="2">
        <f>(Table2[[#This Row],[Current Month High]]/Table2[[#This Row],[Close Price]])-1</f>
        <v>3.5148760917418143E-2</v>
      </c>
      <c r="AI507">
        <v>9.2451892352481693</v>
      </c>
      <c r="AJ507">
        <v>60.764840182648399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-0.13</v>
      </c>
      <c r="AM507" t="s">
        <v>10190</v>
      </c>
      <c r="AN507">
        <v>-0.1</v>
      </c>
      <c r="AO507" t="s">
        <v>10190</v>
      </c>
      <c r="AP507">
        <v>-6.9746719493402998E-2</v>
      </c>
      <c r="AQ507">
        <f>(Table2[[#This Row],[Sharpe Ratio]]-AVERAGE(Table2[Sharpe Ratio]))/_xlfn.STDEV.P(Table2[Sharpe Ratio])</f>
        <v>-1.4052634425568922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-2.1118544977457492</v>
      </c>
      <c r="AS507">
        <f>_xlfn.RANK.AVG(Table2[[#This Row],[1Y Return vs Nifty Z-Score]],Table2[1Y Return vs Nifty Z-Score])</f>
        <v>359</v>
      </c>
      <c r="AT507">
        <f>_xlfn.RANK.AVG(Table2[[#This Row],[6M Return vs Nifty Z-Score]],Table2[6M Return vs Nifty Z-Score])</f>
        <v>405</v>
      </c>
      <c r="AU507">
        <f>_xlfn.RANK.AVG(Table2[[#This Row],[Sharpe Ratio Z-Score]],Table2[Sharpe Ratio Z-Score])</f>
        <v>675</v>
      </c>
      <c r="AV507">
        <f>(Table2[[#This Row],[Rank 1Y]]+Table2[[#This Row],[Rank 6M]]+Table2[[#This Row],[Rank Sharpe]])/3</f>
        <v>479.66666666666669</v>
      </c>
    </row>
    <row r="508" spans="1:48" x14ac:dyDescent="0.3">
      <c r="A508" t="s">
        <v>611</v>
      </c>
      <c r="B508" t="s">
        <v>612</v>
      </c>
      <c r="C508" t="s">
        <v>10159</v>
      </c>
      <c r="D508" t="s">
        <v>363</v>
      </c>
      <c r="E508">
        <v>29855.031715599998</v>
      </c>
      <c r="F508">
        <v>6643</v>
      </c>
      <c r="G508">
        <v>16.159806754188399</v>
      </c>
      <c r="H508">
        <f>(Table2[[#This Row],[1Y Return vs Nifty]]-AVERAGE(Table2[1Y Return vs Nifty]))/_xlfn.STDEV.P(Table2[1Y Return vs Nifty])</f>
        <v>-0.33748924314122164</v>
      </c>
      <c r="I508">
        <v>2.1850056843735102</v>
      </c>
      <c r="J508">
        <f>(Table2[[#This Row],[1M Return vs Nifty]]-AVERAGE(Table2[1M Return vs Nifty]))/_xlfn.STDEV.P(Table2[1M Return vs Nifty])</f>
        <v>0.24174046886623973</v>
      </c>
      <c r="K508">
        <v>-0.78572592784934303</v>
      </c>
      <c r="L508">
        <f>(Table2[[#This Row],[6M Return vs Nifty]]-AVERAGE(Table2[6M Return vs Nifty]))/_xlfn.STDEV.P(Table2[6M Return vs Nifty])</f>
        <v>-0.24646141312653436</v>
      </c>
      <c r="M508">
        <v>-1.56874251737677</v>
      </c>
      <c r="N508">
        <f>(Table2[[#This Row],[1W Return vs Nifty]]-AVERAGE(Table2[1W Return vs Nifty]))/_xlfn.STDEV.P(Table2[1W Return vs Nifty])</f>
        <v>-3.4050545527457558E-2</v>
      </c>
      <c r="O508">
        <v>6467.67</v>
      </c>
      <c r="P508">
        <v>6119.1681998267704</v>
      </c>
      <c r="Q508">
        <v>5587.6798168299902</v>
      </c>
      <c r="R508">
        <v>64.875558676951002</v>
      </c>
      <c r="S508" s="2">
        <f>(Table2[[#This Row],[Close Price]]-Table2[[#This Row],[20D EMA]])/Table2[[#This Row],[20D EMA]]</f>
        <v>2.7108680560387267E-2</v>
      </c>
      <c r="T508" s="2">
        <f>(Table2[[#This Row],[Close Price]]-Table2[[#This Row],[50D EMA]])/Table2[[#This Row],[50D EMA]]</f>
        <v>8.5605066418677447E-2</v>
      </c>
      <c r="U508" s="2">
        <f>(Table2[[#This Row],[Close Price]]-Table2[[#This Row],[200D EMA]])/Table2[[#This Row],[200D EMA]]</f>
        <v>0.18886554308129908</v>
      </c>
      <c r="V508">
        <v>1.2122283321820599</v>
      </c>
      <c r="W508">
        <v>6560</v>
      </c>
      <c r="X508">
        <v>6666.05</v>
      </c>
      <c r="Y508">
        <v>6500</v>
      </c>
      <c r="Z508">
        <v>6754.45</v>
      </c>
      <c r="AA508">
        <v>6402</v>
      </c>
      <c r="AB508">
        <v>6976.9</v>
      </c>
      <c r="AC508" s="2">
        <f>(Table2[[#This Row],[Close Price]]/Table2[[#This Row],[Day Low]])-1</f>
        <v>1.2652439024390283E-2</v>
      </c>
      <c r="AD508" s="2">
        <f>(Table2[[#This Row],[Day High]]/Table2[[#This Row],[Close Price]])-1</f>
        <v>3.4698178533796309E-3</v>
      </c>
      <c r="AE508" s="2">
        <f>(Table2[[#This Row],[Close Price]]/Table2[[#This Row],[Current Week Low]])-1</f>
        <v>2.200000000000002E-2</v>
      </c>
      <c r="AF508" s="2">
        <f>(Table2[[#This Row],[Current Week High]]/Table2[[#This Row],[Close Price]])-1</f>
        <v>1.6777058557880364E-2</v>
      </c>
      <c r="AG508" s="2">
        <f>(Table2[[#This Row],[Close Price]]/Table2[[#This Row],[Current Month Low]])-1</f>
        <v>3.7644486098094454E-2</v>
      </c>
      <c r="AH508" s="2">
        <f>(Table2[[#This Row],[Current Month High]]/Table2[[#This Row],[Close Price]])-1</f>
        <v>5.026343519494203E-2</v>
      </c>
      <c r="AI508">
        <v>5.0263435194942003</v>
      </c>
      <c r="AJ508">
        <v>52.682809106266497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0.14000000000000001</v>
      </c>
      <c r="AM508" t="s">
        <v>10189</v>
      </c>
      <c r="AN508">
        <v>-0.76</v>
      </c>
      <c r="AO508" t="s">
        <v>10190</v>
      </c>
      <c r="AP508">
        <v>-4.2535461020486998E-2</v>
      </c>
      <c r="AQ508">
        <f>(Table2[[#This Row],[Sharpe Ratio]]-AVERAGE(Table2[Sharpe Ratio]))/_xlfn.STDEV.P(Table2[Sharpe Ratio])</f>
        <v>-1.0935078114189576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-1.4697685443479314</v>
      </c>
      <c r="AS508">
        <f>_xlfn.RANK.AVG(Table2[[#This Row],[1Y Return vs Nifty Z-Score]],Table2[1Y Return vs Nifty Z-Score])</f>
        <v>406</v>
      </c>
      <c r="AT508">
        <f>_xlfn.RANK.AVG(Table2[[#This Row],[6M Return vs Nifty Z-Score]],Table2[6M Return vs Nifty Z-Score])</f>
        <v>408</v>
      </c>
      <c r="AU508">
        <f>_xlfn.RANK.AVG(Table2[[#This Row],[Sharpe Ratio Z-Score]],Table2[Sharpe Ratio Z-Score])</f>
        <v>628</v>
      </c>
      <c r="AV508">
        <f>(Table2[[#This Row],[Rank 1Y]]+Table2[[#This Row],[Rank 6M]]+Table2[[#This Row],[Rank Sharpe]])/3</f>
        <v>480.66666666666669</v>
      </c>
    </row>
    <row r="509" spans="1:48" x14ac:dyDescent="0.3">
      <c r="A509" t="s">
        <v>813</v>
      </c>
      <c r="B509" t="s">
        <v>814</v>
      </c>
      <c r="C509" t="s">
        <v>10145</v>
      </c>
      <c r="D509" t="s">
        <v>553</v>
      </c>
      <c r="E509">
        <v>19448.208234000002</v>
      </c>
      <c r="F509">
        <v>2158.8000000000002</v>
      </c>
      <c r="G509">
        <v>26.191203509530698</v>
      </c>
      <c r="H509">
        <f>(Table2[[#This Row],[1Y Return vs Nifty]]-AVERAGE(Table2[1Y Return vs Nifty]))/_xlfn.STDEV.P(Table2[1Y Return vs Nifty])</f>
        <v>-0.20894473407462735</v>
      </c>
      <c r="I509">
        <v>-20.9111303907045</v>
      </c>
      <c r="J509">
        <f>(Table2[[#This Row],[1M Return vs Nifty]]-AVERAGE(Table2[1M Return vs Nifty]))/_xlfn.STDEV.P(Table2[1M Return vs Nifty])</f>
        <v>-1.9245949301760827</v>
      </c>
      <c r="K509">
        <v>-50.030279773247202</v>
      </c>
      <c r="L509">
        <f>(Table2[[#This Row],[6M Return vs Nifty]]-AVERAGE(Table2[6M Return vs Nifty]))/_xlfn.STDEV.P(Table2[6M Return vs Nifty])</f>
        <v>-1.8420623433133825</v>
      </c>
      <c r="M509">
        <v>-2.6634424439936102</v>
      </c>
      <c r="N509">
        <f>(Table2[[#This Row],[1W Return vs Nifty]]-AVERAGE(Table2[1W Return vs Nifty]))/_xlfn.STDEV.P(Table2[1W Return vs Nifty])</f>
        <v>-0.31741975063220135</v>
      </c>
      <c r="O509">
        <v>2356.37</v>
      </c>
      <c r="P509">
        <v>2497.7484348368298</v>
      </c>
      <c r="Q509">
        <v>2567.9594928347001</v>
      </c>
      <c r="R509">
        <v>23.116441884497998</v>
      </c>
      <c r="S509" s="2">
        <f>(Table2[[#This Row],[Close Price]]-Table2[[#This Row],[20D EMA]])/Table2[[#This Row],[20D EMA]]</f>
        <v>-8.3845066776439908E-2</v>
      </c>
      <c r="T509" s="2">
        <f>(Table2[[#This Row],[Close Price]]-Table2[[#This Row],[50D EMA]])/Table2[[#This Row],[50D EMA]]</f>
        <v>-0.13570159032407605</v>
      </c>
      <c r="U509" s="2">
        <f>(Table2[[#This Row],[Close Price]]-Table2[[#This Row],[200D EMA]])/Table2[[#This Row],[200D EMA]]</f>
        <v>-0.15933253385669255</v>
      </c>
      <c r="V509">
        <v>1.24532059399901</v>
      </c>
      <c r="W509">
        <v>2122</v>
      </c>
      <c r="X509">
        <v>2165</v>
      </c>
      <c r="Y509">
        <v>2155</v>
      </c>
      <c r="Z509">
        <v>2320.1999999999998</v>
      </c>
      <c r="AA509">
        <v>2155</v>
      </c>
      <c r="AB509">
        <v>2599</v>
      </c>
      <c r="AC509" s="2">
        <f>(Table2[[#This Row],[Close Price]]/Table2[[#This Row],[Day Low]])-1</f>
        <v>1.7342130065975514E-2</v>
      </c>
      <c r="AD509" s="2">
        <f>(Table2[[#This Row],[Day High]]/Table2[[#This Row],[Close Price]])-1</f>
        <v>2.871965906985352E-3</v>
      </c>
      <c r="AE509" s="2">
        <f>(Table2[[#This Row],[Close Price]]/Table2[[#This Row],[Current Week Low]])-1</f>
        <v>1.7633410672854843E-3</v>
      </c>
      <c r="AF509" s="2">
        <f>(Table2[[#This Row],[Current Week High]]/Table2[[#This Row],[Close Price]])-1</f>
        <v>7.4763757643134809E-2</v>
      </c>
      <c r="AG509" s="2">
        <f>(Table2[[#This Row],[Close Price]]/Table2[[#This Row],[Current Month Low]])-1</f>
        <v>1.7633410672854843E-3</v>
      </c>
      <c r="AH509" s="2">
        <f>(Table2[[#This Row],[Current Month High]]/Table2[[#This Row],[Close Price]])-1</f>
        <v>0.20390957939596066</v>
      </c>
      <c r="AI509">
        <v>80.470631832499507</v>
      </c>
      <c r="AJ509">
        <v>48.677685950413199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-0.28000000000000003</v>
      </c>
      <c r="AM509" t="s">
        <v>10190</v>
      </c>
      <c r="AN509">
        <v>-16.28</v>
      </c>
      <c r="AO509" t="s">
        <v>10190</v>
      </c>
      <c r="AP509">
        <v>4.5436394518706E-2</v>
      </c>
      <c r="AQ509">
        <f>(Table2[[#This Row],[Sharpe Ratio]]-AVERAGE(Table2[Sharpe Ratio]))/_xlfn.STDEV.P(Table2[Sharpe Ratio])</f>
        <v>-8.5626409193706635E-2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358</v>
      </c>
      <c r="AT509">
        <f>_xlfn.RANK.AVG(Table2[[#This Row],[6M Return vs Nifty Z-Score]],Table2[6M Return vs Nifty Z-Score])</f>
        <v>723</v>
      </c>
      <c r="AU509">
        <f>_xlfn.RANK.AVG(Table2[[#This Row],[Sharpe Ratio Z-Score]],Table2[Sharpe Ratio Z-Score])</f>
        <v>362</v>
      </c>
      <c r="AV509">
        <f>(Table2[[#This Row],[Rank 1Y]]+Table2[[#This Row],[Rank 6M]]+Table2[[#This Row],[Rank Sharpe]])/3</f>
        <v>481</v>
      </c>
    </row>
    <row r="510" spans="1:48" x14ac:dyDescent="0.3">
      <c r="A510" t="s">
        <v>289</v>
      </c>
      <c r="B510" t="s">
        <v>290</v>
      </c>
      <c r="C510" t="s">
        <v>10145</v>
      </c>
      <c r="D510" t="s">
        <v>37</v>
      </c>
      <c r="E510">
        <v>94416.350679879994</v>
      </c>
      <c r="F510">
        <v>654.79999999999995</v>
      </c>
      <c r="G510">
        <v>-11.6508981684093</v>
      </c>
      <c r="H510">
        <f>(Table2[[#This Row],[1Y Return vs Nifty]]-AVERAGE(Table2[1Y Return vs Nifty]))/_xlfn.STDEV.P(Table2[1Y Return vs Nifty])</f>
        <v>-0.69386169039463019</v>
      </c>
      <c r="I510">
        <v>0.78593018294412897</v>
      </c>
      <c r="J510">
        <f>(Table2[[#This Row],[1M Return vs Nifty]]-AVERAGE(Table2[1M Return vs Nifty]))/_xlfn.STDEV.P(Table2[1M Return vs Nifty])</f>
        <v>0.11051216406118507</v>
      </c>
      <c r="K510">
        <v>19.121402636493698</v>
      </c>
      <c r="L510">
        <f>(Table2[[#This Row],[6M Return vs Nifty]]-AVERAGE(Table2[6M Return vs Nifty]))/_xlfn.STDEV.P(Table2[6M Return vs Nifty])</f>
        <v>0.39856083551311733</v>
      </c>
      <c r="M510">
        <v>-3.4029333463884002</v>
      </c>
      <c r="N510">
        <f>(Table2[[#This Row],[1W Return vs Nifty]]-AVERAGE(Table2[1W Return vs Nifty]))/_xlfn.STDEV.P(Table2[1W Return vs Nifty])</f>
        <v>-0.50884111104227314</v>
      </c>
      <c r="O510">
        <v>632.24</v>
      </c>
      <c r="P510">
        <v>608.86064912047505</v>
      </c>
      <c r="Q510">
        <v>568.10084351689204</v>
      </c>
      <c r="R510">
        <v>71.956737916692703</v>
      </c>
      <c r="S510" s="2">
        <f>(Table2[[#This Row],[Close Price]]-Table2[[#This Row],[20D EMA]])/Table2[[#This Row],[20D EMA]]</f>
        <v>3.5682652157408491E-2</v>
      </c>
      <c r="T510" s="2">
        <f>(Table2[[#This Row],[Close Price]]-Table2[[#This Row],[50D EMA]])/Table2[[#This Row],[50D EMA]]</f>
        <v>7.5451338407049692E-2</v>
      </c>
      <c r="U510" s="2">
        <f>(Table2[[#This Row],[Close Price]]-Table2[[#This Row],[200D EMA]])/Table2[[#This Row],[200D EMA]]</f>
        <v>0.15261226500983005</v>
      </c>
      <c r="V510">
        <v>0.92692598218829103</v>
      </c>
      <c r="W510">
        <v>643.25</v>
      </c>
      <c r="X510">
        <v>652.95000000000005</v>
      </c>
      <c r="Y510">
        <v>639.54999999999995</v>
      </c>
      <c r="Z510">
        <v>662.75</v>
      </c>
      <c r="AA510">
        <v>601.20000000000005</v>
      </c>
      <c r="AB510">
        <v>673.7</v>
      </c>
      <c r="AC510" s="2">
        <f>(Table2[[#This Row],[Close Price]]/Table2[[#This Row],[Day Low]])-1</f>
        <v>1.7955693742712775E-2</v>
      </c>
      <c r="AD510" s="2">
        <f>(Table2[[#This Row],[Day High]]/Table2[[#This Row],[Close Price]])-1</f>
        <v>-2.8252901649357121E-3</v>
      </c>
      <c r="AE510" s="2">
        <f>(Table2[[#This Row],[Close Price]]/Table2[[#This Row],[Current Week Low]])-1</f>
        <v>2.3844890938941488E-2</v>
      </c>
      <c r="AF510" s="2">
        <f>(Table2[[#This Row],[Current Week High]]/Table2[[#This Row],[Close Price]])-1</f>
        <v>1.2141111789859549E-2</v>
      </c>
      <c r="AG510" s="2">
        <f>(Table2[[#This Row],[Close Price]]/Table2[[#This Row],[Current Month Low]])-1</f>
        <v>8.9155023286759727E-2</v>
      </c>
      <c r="AH510" s="2">
        <f>(Table2[[#This Row],[Current Month High]]/Table2[[#This Row],[Close Price]])-1</f>
        <v>2.8863775198534114E-2</v>
      </c>
      <c r="AI510">
        <v>2.8863775198534101</v>
      </c>
      <c r="AJ510">
        <v>41.288164850577097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7.0000000000000007E-2</v>
      </c>
      <c r="AM510" t="s">
        <v>10189</v>
      </c>
      <c r="AN510">
        <v>6.18</v>
      </c>
      <c r="AO510" t="s">
        <v>10189</v>
      </c>
      <c r="AP510">
        <v>-6.1018315809270002E-2</v>
      </c>
      <c r="AQ510">
        <f>(Table2[[#This Row],[Sharpe Ratio]]-AVERAGE(Table2[Sharpe Ratio]))/_xlfn.STDEV.P(Table2[Sharpe Ratio])</f>
        <v>-1.3052633267194729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-1.9988931285820737</v>
      </c>
      <c r="AS510">
        <f>_xlfn.RANK.AVG(Table2[[#This Row],[1Y Return vs Nifty Z-Score]],Table2[1Y Return vs Nifty Z-Score])</f>
        <v>577</v>
      </c>
      <c r="AT510">
        <f>_xlfn.RANK.AVG(Table2[[#This Row],[6M Return vs Nifty Z-Score]],Table2[6M Return vs Nifty Z-Score])</f>
        <v>209</v>
      </c>
      <c r="AU510">
        <f>_xlfn.RANK.AVG(Table2[[#This Row],[Sharpe Ratio Z-Score]],Table2[Sharpe Ratio Z-Score])</f>
        <v>659</v>
      </c>
      <c r="AV510">
        <f>(Table2[[#This Row],[Rank 1Y]]+Table2[[#This Row],[Rank 6M]]+Table2[[#This Row],[Rank Sharpe]])/3</f>
        <v>481.66666666666669</v>
      </c>
    </row>
    <row r="511" spans="1:48" x14ac:dyDescent="0.3">
      <c r="A511" t="s">
        <v>1335</v>
      </c>
      <c r="B511" t="s">
        <v>1336</v>
      </c>
      <c r="C511" t="s">
        <v>10154</v>
      </c>
      <c r="D511" t="s">
        <v>220</v>
      </c>
      <c r="E511">
        <v>8043.8823829899902</v>
      </c>
      <c r="F511">
        <v>2084.15</v>
      </c>
      <c r="G511">
        <v>7.5555496883112401</v>
      </c>
      <c r="H511">
        <f>(Table2[[#This Row],[1Y Return vs Nifty]]-AVERAGE(Table2[1Y Return vs Nifty]))/_xlfn.STDEV.P(Table2[1Y Return vs Nifty])</f>
        <v>-0.44774607251315623</v>
      </c>
      <c r="I511">
        <v>-10.468487537302099</v>
      </c>
      <c r="J511">
        <f>(Table2[[#This Row],[1M Return vs Nifty]]-AVERAGE(Table2[1M Return vs Nifty]))/_xlfn.STDEV.P(Table2[1M Return vs Nifty])</f>
        <v>-0.94511218036267963</v>
      </c>
      <c r="K511">
        <v>0.53354801550034703</v>
      </c>
      <c r="L511">
        <f>(Table2[[#This Row],[6M Return vs Nifty]]-AVERAGE(Table2[6M Return vs Nifty]))/_xlfn.STDEV.P(Table2[6M Return vs Nifty])</f>
        <v>-0.20371486418248774</v>
      </c>
      <c r="M511">
        <v>-5.49078050213219</v>
      </c>
      <c r="N511">
        <f>(Table2[[#This Row],[1W Return vs Nifty]]-AVERAGE(Table2[1W Return vs Nifty]))/_xlfn.STDEV.P(Table2[1W Return vs Nifty])</f>
        <v>-1.0492920369245373</v>
      </c>
      <c r="O511">
        <v>2173.83</v>
      </c>
      <c r="P511">
        <v>2200.19677409002</v>
      </c>
      <c r="Q511">
        <v>1973.44080146842</v>
      </c>
      <c r="R511">
        <v>26.5519897665291</v>
      </c>
      <c r="S511" s="2">
        <f>(Table2[[#This Row],[Close Price]]-Table2[[#This Row],[20D EMA]])/Table2[[#This Row],[20D EMA]]</f>
        <v>-4.1254375917159962E-2</v>
      </c>
      <c r="T511" s="2">
        <f>(Table2[[#This Row],[Close Price]]-Table2[[#This Row],[50D EMA]])/Table2[[#This Row],[50D EMA]]</f>
        <v>-5.2743816124362651E-2</v>
      </c>
      <c r="U511" s="2">
        <f>(Table2[[#This Row],[Close Price]]-Table2[[#This Row],[200D EMA]])/Table2[[#This Row],[200D EMA]]</f>
        <v>5.6099579196499015E-2</v>
      </c>
      <c r="V511">
        <v>0.696409111713852</v>
      </c>
      <c r="W511">
        <v>2052.25</v>
      </c>
      <c r="X511">
        <v>2089.15</v>
      </c>
      <c r="Y511">
        <v>2066.1</v>
      </c>
      <c r="Z511">
        <v>2140.9499999999998</v>
      </c>
      <c r="AA511">
        <v>2066.1</v>
      </c>
      <c r="AB511">
        <v>2313.75</v>
      </c>
      <c r="AC511" s="2">
        <f>(Table2[[#This Row],[Close Price]]/Table2[[#This Row],[Day Low]])-1</f>
        <v>1.5543915215007864E-2</v>
      </c>
      <c r="AD511" s="2">
        <f>(Table2[[#This Row],[Day High]]/Table2[[#This Row],[Close Price]])-1</f>
        <v>2.3990595686491645E-3</v>
      </c>
      <c r="AE511" s="2">
        <f>(Table2[[#This Row],[Close Price]]/Table2[[#This Row],[Current Week Low]])-1</f>
        <v>8.7362663956247477E-3</v>
      </c>
      <c r="AF511" s="2">
        <f>(Table2[[#This Row],[Current Week High]]/Table2[[#This Row],[Close Price]])-1</f>
        <v>2.7253316699853425E-2</v>
      </c>
      <c r="AG511" s="2">
        <f>(Table2[[#This Row],[Close Price]]/Table2[[#This Row],[Current Month Low]])-1</f>
        <v>8.7362663956247477E-3</v>
      </c>
      <c r="AH511" s="2">
        <f>(Table2[[#This Row],[Current Month High]]/Table2[[#This Row],[Close Price]])-1</f>
        <v>0.11016481539236622</v>
      </c>
      <c r="AI511">
        <v>31.612407936088999</v>
      </c>
      <c r="AJ511">
        <v>42.564470894042003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-0.2</v>
      </c>
      <c r="AM511" t="s">
        <v>10190</v>
      </c>
      <c r="AN511">
        <v>-6.02</v>
      </c>
      <c r="AO511" t="s">
        <v>10190</v>
      </c>
      <c r="AP511">
        <v>-3.1195656521771999E-2</v>
      </c>
      <c r="AQ511">
        <f>(Table2[[#This Row],[Sharpe Ratio]]-AVERAGE(Table2[Sharpe Ratio]))/_xlfn.STDEV.P(Table2[Sharpe Ratio])</f>
        <v>-0.96358923701724819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445</v>
      </c>
      <c r="AT511">
        <f>_xlfn.RANK.AVG(Table2[[#This Row],[6M Return vs Nifty Z-Score]],Table2[6M Return vs Nifty Z-Score])</f>
        <v>393</v>
      </c>
      <c r="AU511">
        <f>_xlfn.RANK.AVG(Table2[[#This Row],[Sharpe Ratio Z-Score]],Table2[Sharpe Ratio Z-Score])</f>
        <v>607</v>
      </c>
      <c r="AV511">
        <f>(Table2[[#This Row],[Rank 1Y]]+Table2[[#This Row],[Rank 6M]]+Table2[[#This Row],[Rank Sharpe]])/3</f>
        <v>481.66666666666669</v>
      </c>
    </row>
    <row r="512" spans="1:48" x14ac:dyDescent="0.3">
      <c r="A512" t="s">
        <v>1849</v>
      </c>
      <c r="B512" t="s">
        <v>1850</v>
      </c>
      <c r="C512" t="s">
        <v>10156</v>
      </c>
      <c r="D512" t="s">
        <v>382</v>
      </c>
      <c r="E512">
        <v>3772.9161064650002</v>
      </c>
      <c r="F512">
        <v>523.65</v>
      </c>
      <c r="G512">
        <v>5.5140596729810198</v>
      </c>
      <c r="H512">
        <f>(Table2[[#This Row],[1Y Return vs Nifty]]-AVERAGE(Table2[1Y Return vs Nifty]))/_xlfn.STDEV.P(Table2[1Y Return vs Nifty])</f>
        <v>-0.47390617146898928</v>
      </c>
      <c r="I512">
        <v>9.0798625790610608</v>
      </c>
      <c r="J512">
        <f>(Table2[[#This Row],[1M Return vs Nifty]]-AVERAGE(Table2[1M Return vs Nifty]))/_xlfn.STDEV.P(Table2[1M Return vs Nifty])</f>
        <v>0.88845351704619224</v>
      </c>
      <c r="K512">
        <v>3.86278708208373</v>
      </c>
      <c r="L512">
        <f>(Table2[[#This Row],[6M Return vs Nifty]]-AVERAGE(Table2[6M Return vs Nifty]))/_xlfn.STDEV.P(Table2[6M Return vs Nifty])</f>
        <v>-9.58422866761066E-2</v>
      </c>
      <c r="M512">
        <v>-0.99265260844241998</v>
      </c>
      <c r="N512">
        <f>(Table2[[#This Row],[1W Return vs Nifty]]-AVERAGE(Table2[1W Return vs Nifty]))/_xlfn.STDEV.P(Table2[1W Return vs Nifty])</f>
        <v>0.11507355286186237</v>
      </c>
      <c r="O512">
        <v>513.74</v>
      </c>
      <c r="P512">
        <v>485.86025254219197</v>
      </c>
      <c r="Q512">
        <v>438.68766140967602</v>
      </c>
      <c r="R512">
        <v>52.094340650243097</v>
      </c>
      <c r="S512" s="2">
        <f>(Table2[[#This Row],[Close Price]]-Table2[[#This Row],[20D EMA]])/Table2[[#This Row],[20D EMA]]</f>
        <v>1.9289913185658054E-2</v>
      </c>
      <c r="T512" s="2">
        <f>(Table2[[#This Row],[Close Price]]-Table2[[#This Row],[50D EMA]])/Table2[[#This Row],[50D EMA]]</f>
        <v>7.7779047082116179E-2</v>
      </c>
      <c r="U512" s="2">
        <f>(Table2[[#This Row],[Close Price]]-Table2[[#This Row],[200D EMA]])/Table2[[#This Row],[200D EMA]]</f>
        <v>0.19367387338250303</v>
      </c>
      <c r="V512">
        <v>0.974479489766368</v>
      </c>
      <c r="W512">
        <v>512.5</v>
      </c>
      <c r="X512">
        <v>525</v>
      </c>
      <c r="Y512">
        <v>515</v>
      </c>
      <c r="Z512">
        <v>543.70000000000005</v>
      </c>
      <c r="AA512">
        <v>505.55</v>
      </c>
      <c r="AB512">
        <v>554.70000000000005</v>
      </c>
      <c r="AC512" s="2">
        <f>(Table2[[#This Row],[Close Price]]/Table2[[#This Row],[Day Low]])-1</f>
        <v>2.1756097560975629E-2</v>
      </c>
      <c r="AD512" s="2">
        <f>(Table2[[#This Row],[Day High]]/Table2[[#This Row],[Close Price]])-1</f>
        <v>2.5780578630765216E-3</v>
      </c>
      <c r="AE512" s="2">
        <f>(Table2[[#This Row],[Close Price]]/Table2[[#This Row],[Current Week Low]])-1</f>
        <v>1.6796116504854242E-2</v>
      </c>
      <c r="AF512" s="2">
        <f>(Table2[[#This Row],[Current Week High]]/Table2[[#This Row],[Close Price]])-1</f>
        <v>3.8288933447913731E-2</v>
      </c>
      <c r="AG512" s="2">
        <f>(Table2[[#This Row],[Close Price]]/Table2[[#This Row],[Current Month Low]])-1</f>
        <v>3.5802591237266368E-2</v>
      </c>
      <c r="AH512" s="2">
        <f>(Table2[[#This Row],[Current Month High]]/Table2[[#This Row],[Close Price]])-1</f>
        <v>5.9295330850759331E-2</v>
      </c>
      <c r="AI512">
        <v>5.9295330850759296</v>
      </c>
      <c r="AJ512">
        <v>50.452521189484202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0.01</v>
      </c>
      <c r="AM512" t="s">
        <v>10189</v>
      </c>
      <c r="AN512">
        <v>-2.65</v>
      </c>
      <c r="AO512" t="s">
        <v>10190</v>
      </c>
      <c r="AP512">
        <v>-4.6877828829077997E-2</v>
      </c>
      <c r="AQ512">
        <f>(Table2[[#This Row],[Sharpe Ratio]]-AVERAGE(Table2[Sharpe Ratio]))/_xlfn.STDEV.P(Table2[Sharpe Ratio])</f>
        <v>-1.143257719830866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-0.70947910806790737</v>
      </c>
      <c r="AS512">
        <f>_xlfn.RANK.AVG(Table2[[#This Row],[1Y Return vs Nifty Z-Score]],Table2[1Y Return vs Nifty Z-Score])</f>
        <v>462</v>
      </c>
      <c r="AT512">
        <f>_xlfn.RANK.AVG(Table2[[#This Row],[6M Return vs Nifty Z-Score]],Table2[6M Return vs Nifty Z-Score])</f>
        <v>349</v>
      </c>
      <c r="AU512">
        <f>_xlfn.RANK.AVG(Table2[[#This Row],[Sharpe Ratio Z-Score]],Table2[Sharpe Ratio Z-Score])</f>
        <v>636</v>
      </c>
      <c r="AV512">
        <f>(Table2[[#This Row],[Rank 1Y]]+Table2[[#This Row],[Rank 6M]]+Table2[[#This Row],[Rank Sharpe]])/3</f>
        <v>482.33333333333331</v>
      </c>
    </row>
    <row r="513" spans="1:48" x14ac:dyDescent="0.3">
      <c r="A513" t="s">
        <v>1485</v>
      </c>
      <c r="B513" t="s">
        <v>1486</v>
      </c>
      <c r="C513" t="s">
        <v>10155</v>
      </c>
      <c r="D513" t="s">
        <v>1487</v>
      </c>
      <c r="E513">
        <v>6556.5085342250004</v>
      </c>
      <c r="F513">
        <v>483.25</v>
      </c>
      <c r="G513">
        <v>0.596241864094327</v>
      </c>
      <c r="H513">
        <f>(Table2[[#This Row],[1Y Return vs Nifty]]-AVERAGE(Table2[1Y Return vs Nifty]))/_xlfn.STDEV.P(Table2[1Y Return vs Nifty])</f>
        <v>-0.53692416301494561</v>
      </c>
      <c r="I513">
        <v>-2.3375625652194598</v>
      </c>
      <c r="J513">
        <f>(Table2[[#This Row],[1M Return vs Nifty]]-AVERAGE(Table2[1M Return vs Nifty]))/_xlfn.STDEV.P(Table2[1M Return vs Nifty])</f>
        <v>-0.18246034385108975</v>
      </c>
      <c r="K513">
        <v>-2.6336146464507602</v>
      </c>
      <c r="L513">
        <f>(Table2[[#This Row],[6M Return vs Nifty]]-AVERAGE(Table2[6M Return vs Nifty]))/_xlfn.STDEV.P(Table2[6M Return vs Nifty])</f>
        <v>-0.30633591148302125</v>
      </c>
      <c r="M513">
        <v>1.4339015830917901</v>
      </c>
      <c r="N513">
        <f>(Table2[[#This Row],[1W Return vs Nifty]]-AVERAGE(Table2[1W Return vs Nifty]))/_xlfn.STDEV.P(Table2[1W Return vs Nifty])</f>
        <v>0.74320069134052091</v>
      </c>
      <c r="O513">
        <v>460.44</v>
      </c>
      <c r="P513">
        <v>460.41483284379501</v>
      </c>
      <c r="Q513">
        <v>443.65726418215701</v>
      </c>
      <c r="R513">
        <v>70.090451625503405</v>
      </c>
      <c r="S513" s="2">
        <f>(Table2[[#This Row],[Close Price]]-Table2[[#This Row],[20D EMA]])/Table2[[#This Row],[20D EMA]]</f>
        <v>4.9539570845278436E-2</v>
      </c>
      <c r="T513" s="2">
        <f>(Table2[[#This Row],[Close Price]]-Table2[[#This Row],[50D EMA]])/Table2[[#This Row],[50D EMA]]</f>
        <v>4.9596940687513164E-2</v>
      </c>
      <c r="U513" s="2">
        <f>(Table2[[#This Row],[Close Price]]-Table2[[#This Row],[200D EMA]])/Table2[[#This Row],[200D EMA]]</f>
        <v>8.9241716555297945E-2</v>
      </c>
      <c r="V513">
        <v>0.74596580981546901</v>
      </c>
      <c r="W513">
        <v>480.05</v>
      </c>
      <c r="X513">
        <v>489</v>
      </c>
      <c r="Y513">
        <v>452</v>
      </c>
      <c r="Z513">
        <v>488</v>
      </c>
      <c r="AA513">
        <v>443.05</v>
      </c>
      <c r="AB513">
        <v>488</v>
      </c>
      <c r="AC513" s="2">
        <f>(Table2[[#This Row],[Close Price]]/Table2[[#This Row],[Day Low]])-1</f>
        <v>6.665972294552569E-3</v>
      </c>
      <c r="AD513" s="2">
        <f>(Table2[[#This Row],[Day High]]/Table2[[#This Row],[Close Price]])-1</f>
        <v>1.189860320744951E-2</v>
      </c>
      <c r="AE513" s="2">
        <f>(Table2[[#This Row],[Close Price]]/Table2[[#This Row],[Current Week Low]])-1</f>
        <v>6.9137168141592875E-2</v>
      </c>
      <c r="AF513" s="2">
        <f>(Table2[[#This Row],[Current Week High]]/Table2[[#This Row],[Close Price]])-1</f>
        <v>9.8292809105018364E-3</v>
      </c>
      <c r="AG513" s="2">
        <f>(Table2[[#This Row],[Close Price]]/Table2[[#This Row],[Current Month Low]])-1</f>
        <v>9.0734680058684125E-2</v>
      </c>
      <c r="AH513" s="2">
        <f>(Table2[[#This Row],[Current Month High]]/Table2[[#This Row],[Close Price]])-1</f>
        <v>9.8292809105018364E-3</v>
      </c>
      <c r="AI513">
        <v>19.379203310915599</v>
      </c>
      <c r="AJ513">
        <v>41.177329827636498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-0.21</v>
      </c>
      <c r="AM513" t="s">
        <v>10190</v>
      </c>
      <c r="AN513">
        <v>6.19</v>
      </c>
      <c r="AO513" t="s">
        <v>10189</v>
      </c>
      <c r="AQ513">
        <f>(Table2[[#This Row],[Sharpe Ratio]]-AVERAGE(Table2[Sharpe Ratio]))/_xlfn.STDEV.P(Table2[Sharpe Ratio])</f>
        <v>-0.60618490757812304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-0.88870463458665871</v>
      </c>
      <c r="AS513">
        <f>_xlfn.RANK.AVG(Table2[[#This Row],[1Y Return vs Nifty Z-Score]],Table2[1Y Return vs Nifty Z-Score])</f>
        <v>499</v>
      </c>
      <c r="AT513">
        <f>_xlfn.RANK.AVG(Table2[[#This Row],[6M Return vs Nifty Z-Score]],Table2[6M Return vs Nifty Z-Score])</f>
        <v>432</v>
      </c>
      <c r="AU513">
        <f>_xlfn.RANK.AVG(Table2[[#This Row],[Sharpe Ratio Z-Score]],Table2[Sharpe Ratio Z-Score])</f>
        <v>518.5</v>
      </c>
      <c r="AV513">
        <f>(Table2[[#This Row],[Rank 1Y]]+Table2[[#This Row],[Rank 6M]]+Table2[[#This Row],[Rank Sharpe]])/3</f>
        <v>483.16666666666669</v>
      </c>
    </row>
    <row r="514" spans="1:48" x14ac:dyDescent="0.3">
      <c r="A514" t="s">
        <v>211</v>
      </c>
      <c r="B514" t="s">
        <v>212</v>
      </c>
      <c r="C514" t="s">
        <v>10150</v>
      </c>
      <c r="D514" t="s">
        <v>213</v>
      </c>
      <c r="E514">
        <v>121712.0345584</v>
      </c>
      <c r="F514">
        <v>4584.8</v>
      </c>
      <c r="G514">
        <v>0.84100575818427703</v>
      </c>
      <c r="H514">
        <f>(Table2[[#This Row],[1Y Return vs Nifty]]-AVERAGE(Table2[1Y Return vs Nifty]))/_xlfn.STDEV.P(Table2[1Y Return vs Nifty])</f>
        <v>-0.53378770501508988</v>
      </c>
      <c r="I514">
        <v>-5.1754091804828803</v>
      </c>
      <c r="J514">
        <f>(Table2[[#This Row],[1M Return vs Nifty]]-AVERAGE(Table2[1M Return vs Nifty]))/_xlfn.STDEV.P(Table2[1M Return vs Nifty])</f>
        <v>-0.44864026068710633</v>
      </c>
      <c r="K514">
        <v>8.3511308660217001</v>
      </c>
      <c r="L514">
        <f>(Table2[[#This Row],[6M Return vs Nifty]]-AVERAGE(Table2[6M Return vs Nifty]))/_xlfn.STDEV.P(Table2[6M Return vs Nifty])</f>
        <v>4.9587105153363079E-2</v>
      </c>
      <c r="M514">
        <v>-3.8251154523419801</v>
      </c>
      <c r="N514">
        <f>(Table2[[#This Row],[1W Return vs Nifty]]-AVERAGE(Table2[1W Return vs Nifty]))/_xlfn.STDEV.P(Table2[1W Return vs Nifty])</f>
        <v>-0.61812531291779416</v>
      </c>
      <c r="O514">
        <v>4541.3100000000004</v>
      </c>
      <c r="P514">
        <v>4372.2134633752303</v>
      </c>
      <c r="Q514">
        <v>3943.43184269215</v>
      </c>
      <c r="R514">
        <v>54.083833037436897</v>
      </c>
      <c r="S514" s="2">
        <f>(Table2[[#This Row],[Close Price]]-Table2[[#This Row],[20D EMA]])/Table2[[#This Row],[20D EMA]]</f>
        <v>9.5765318817697485E-3</v>
      </c>
      <c r="T514" s="2">
        <f>(Table2[[#This Row],[Close Price]]-Table2[[#This Row],[50D EMA]])/Table2[[#This Row],[50D EMA]]</f>
        <v>4.8622176937504522E-2</v>
      </c>
      <c r="U514" s="2">
        <f>(Table2[[#This Row],[Close Price]]-Table2[[#This Row],[200D EMA]])/Table2[[#This Row],[200D EMA]]</f>
        <v>0.1626421307360528</v>
      </c>
      <c r="V514">
        <v>1.0571379990307099</v>
      </c>
      <c r="W514">
        <v>4545</v>
      </c>
      <c r="X514">
        <v>4587.25</v>
      </c>
      <c r="Y514">
        <v>4515.75</v>
      </c>
      <c r="Z514">
        <v>4604.3500000000004</v>
      </c>
      <c r="AA514">
        <v>4445</v>
      </c>
      <c r="AB514">
        <v>4670</v>
      </c>
      <c r="AC514" s="2">
        <f>(Table2[[#This Row],[Close Price]]/Table2[[#This Row],[Day Low]])-1</f>
        <v>8.756875687568888E-3</v>
      </c>
      <c r="AD514" s="2">
        <f>(Table2[[#This Row],[Day High]]/Table2[[#This Row],[Close Price]])-1</f>
        <v>5.343744547199325E-4</v>
      </c>
      <c r="AE514" s="2">
        <f>(Table2[[#This Row],[Close Price]]/Table2[[#This Row],[Current Week Low]])-1</f>
        <v>1.5290926202734978E-2</v>
      </c>
      <c r="AF514" s="2">
        <f>(Table2[[#This Row],[Current Week High]]/Table2[[#This Row],[Close Price]])-1</f>
        <v>4.2640900366428536E-3</v>
      </c>
      <c r="AG514" s="2">
        <f>(Table2[[#This Row],[Close Price]]/Table2[[#This Row],[Current Month Low]])-1</f>
        <v>3.1451068616422884E-2</v>
      </c>
      <c r="AH514" s="2">
        <f>(Table2[[#This Row],[Current Month High]]/Table2[[#This Row],[Close Price]])-1</f>
        <v>1.8583144302913857E-2</v>
      </c>
      <c r="AI514">
        <v>1.8583144302913801</v>
      </c>
      <c r="AJ514">
        <v>39.131490304372797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0.06</v>
      </c>
      <c r="AM514" t="s">
        <v>10189</v>
      </c>
      <c r="AN514">
        <v>-0.38</v>
      </c>
      <c r="AO514" t="s">
        <v>10190</v>
      </c>
      <c r="AP514">
        <v>-5.8261434510114E-2</v>
      </c>
      <c r="AQ514">
        <f>(Table2[[#This Row],[Sharpe Ratio]]-AVERAGE(Table2[Sharpe Ratio]))/_xlfn.STDEV.P(Table2[Sharpe Ratio])</f>
        <v>-1.2736781183305921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-2.8246442917972194</v>
      </c>
      <c r="AS514">
        <f>_xlfn.RANK.AVG(Table2[[#This Row],[1Y Return vs Nifty Z-Score]],Table2[1Y Return vs Nifty Z-Score])</f>
        <v>496</v>
      </c>
      <c r="AT514">
        <f>_xlfn.RANK.AVG(Table2[[#This Row],[6M Return vs Nifty Z-Score]],Table2[6M Return vs Nifty Z-Score])</f>
        <v>305</v>
      </c>
      <c r="AU514">
        <f>_xlfn.RANK.AVG(Table2[[#This Row],[Sharpe Ratio Z-Score]],Table2[Sharpe Ratio Z-Score])</f>
        <v>649</v>
      </c>
      <c r="AV514">
        <f>(Table2[[#This Row],[Rank 1Y]]+Table2[[#This Row],[Rank 6M]]+Table2[[#This Row],[Rank Sharpe]])/3</f>
        <v>483.33333333333331</v>
      </c>
    </row>
    <row r="515" spans="1:48" x14ac:dyDescent="0.3">
      <c r="A515" t="s">
        <v>1802</v>
      </c>
      <c r="B515" t="s">
        <v>1803</v>
      </c>
      <c r="C515" t="s">
        <v>10144</v>
      </c>
      <c r="D515" t="s">
        <v>285</v>
      </c>
      <c r="E515">
        <v>3957.2311538199901</v>
      </c>
      <c r="F515">
        <v>1478.05</v>
      </c>
      <c r="G515">
        <v>1.1728721841251899</v>
      </c>
      <c r="H515">
        <f>(Table2[[#This Row],[1Y Return vs Nifty]]-AVERAGE(Table2[1Y Return vs Nifty]))/_xlfn.STDEV.P(Table2[1Y Return vs Nifty])</f>
        <v>-0.52953509614728267</v>
      </c>
      <c r="I515">
        <v>6.1597167666257704</v>
      </c>
      <c r="J515">
        <f>(Table2[[#This Row],[1M Return vs Nifty]]-AVERAGE(Table2[1M Return vs Nifty]))/_xlfn.STDEV.P(Table2[1M Return vs Nifty])</f>
        <v>0.61455422829590256</v>
      </c>
      <c r="K515">
        <v>-26.166510503391098</v>
      </c>
      <c r="L515">
        <f>(Table2[[#This Row],[6M Return vs Nifty]]-AVERAGE(Table2[6M Return vs Nifty]))/_xlfn.STDEV.P(Table2[6M Return vs Nifty])</f>
        <v>-1.0688387181326418</v>
      </c>
      <c r="M515">
        <v>2.0771549397909101</v>
      </c>
      <c r="N515">
        <f>(Table2[[#This Row],[1W Return vs Nifty]]-AVERAGE(Table2[1W Return vs Nifty]))/_xlfn.STDEV.P(Table2[1W Return vs Nifty])</f>
        <v>0.90971042422423165</v>
      </c>
      <c r="O515">
        <v>1407.34</v>
      </c>
      <c r="P515">
        <v>1364.1771597075799</v>
      </c>
      <c r="Q515">
        <v>1296.5083398778299</v>
      </c>
      <c r="R515">
        <v>65.889872599436202</v>
      </c>
      <c r="S515" s="2">
        <f>(Table2[[#This Row],[Close Price]]-Table2[[#This Row],[20D EMA]])/Table2[[#This Row],[20D EMA]]</f>
        <v>5.0243722199326421E-2</v>
      </c>
      <c r="T515" s="2">
        <f>(Table2[[#This Row],[Close Price]]-Table2[[#This Row],[50D EMA]])/Table2[[#This Row],[50D EMA]]</f>
        <v>8.3473645253545684E-2</v>
      </c>
      <c r="U515" s="2">
        <f>(Table2[[#This Row],[Close Price]]-Table2[[#This Row],[200D EMA]])/Table2[[#This Row],[200D EMA]]</f>
        <v>0.14002351896886117</v>
      </c>
      <c r="V515">
        <v>1.0862691191809499</v>
      </c>
      <c r="W515">
        <v>1478.15</v>
      </c>
      <c r="X515">
        <v>1518</v>
      </c>
      <c r="Y515">
        <v>1415</v>
      </c>
      <c r="Z515">
        <v>1540.65</v>
      </c>
      <c r="AA515">
        <v>1370</v>
      </c>
      <c r="AB515">
        <v>1540.65</v>
      </c>
      <c r="AC515" s="2">
        <f>(Table2[[#This Row],[Close Price]]/Table2[[#This Row],[Day Low]])-1</f>
        <v>-6.7652132733631021E-5</v>
      </c>
      <c r="AD515" s="2">
        <f>(Table2[[#This Row],[Day High]]/Table2[[#This Row],[Close Price]])-1</f>
        <v>2.7028855586752831E-2</v>
      </c>
      <c r="AE515" s="2">
        <f>(Table2[[#This Row],[Close Price]]/Table2[[#This Row],[Current Week Low]])-1</f>
        <v>4.4558303886925721E-2</v>
      </c>
      <c r="AF515" s="2">
        <f>(Table2[[#This Row],[Current Week High]]/Table2[[#This Row],[Close Price]])-1</f>
        <v>4.2353100368729191E-2</v>
      </c>
      <c r="AG515" s="2">
        <f>(Table2[[#This Row],[Close Price]]/Table2[[#This Row],[Current Month Low]])-1</f>
        <v>7.8868613138686205E-2</v>
      </c>
      <c r="AH515" s="2">
        <f>(Table2[[#This Row],[Current Month High]]/Table2[[#This Row],[Close Price]])-1</f>
        <v>4.2353100368729191E-2</v>
      </c>
      <c r="AI515">
        <v>23.3347992287135</v>
      </c>
      <c r="AJ515">
        <v>56.407407407407398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-0.13</v>
      </c>
      <c r="AM515" t="s">
        <v>10190</v>
      </c>
      <c r="AN515">
        <v>4.8</v>
      </c>
      <c r="AO515" t="s">
        <v>10189</v>
      </c>
      <c r="AP515">
        <v>6.2541251622964006E-2</v>
      </c>
      <c r="AQ515">
        <f>(Table2[[#This Row],[Sharpe Ratio]]-AVERAGE(Table2[Sharpe Ratio]))/_xlfn.STDEV.P(Table2[Sharpe Ratio])</f>
        <v>0.11034157690181834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3.6232415142028129E-2</v>
      </c>
      <c r="AS515">
        <f>_xlfn.RANK.AVG(Table2[[#This Row],[1Y Return vs Nifty Z-Score]],Table2[1Y Return vs Nifty Z-Score])</f>
        <v>494</v>
      </c>
      <c r="AT515">
        <f>_xlfn.RANK.AVG(Table2[[#This Row],[6M Return vs Nifty Z-Score]],Table2[6M Return vs Nifty Z-Score])</f>
        <v>655</v>
      </c>
      <c r="AU515">
        <f>_xlfn.RANK.AVG(Table2[[#This Row],[Sharpe Ratio Z-Score]],Table2[Sharpe Ratio Z-Score])</f>
        <v>303</v>
      </c>
      <c r="AV515">
        <f>(Table2[[#This Row],[Rank 1Y]]+Table2[[#This Row],[Rank 6M]]+Table2[[#This Row],[Rank Sharpe]])/3</f>
        <v>484</v>
      </c>
    </row>
    <row r="516" spans="1:48" x14ac:dyDescent="0.3">
      <c r="A516" t="s">
        <v>1730</v>
      </c>
      <c r="B516" t="s">
        <v>1731</v>
      </c>
      <c r="C516" t="s">
        <v>10154</v>
      </c>
      <c r="D516" t="s">
        <v>529</v>
      </c>
      <c r="E516">
        <v>4394.1945451499996</v>
      </c>
      <c r="F516">
        <v>394.5</v>
      </c>
      <c r="G516">
        <v>7.76590744245396</v>
      </c>
      <c r="H516">
        <f>(Table2[[#This Row],[1Y Return vs Nifty]]-AVERAGE(Table2[1Y Return vs Nifty]))/_xlfn.STDEV.P(Table2[1Y Return vs Nifty])</f>
        <v>-0.44505050230552523</v>
      </c>
      <c r="I516">
        <v>4.9698079290477404</v>
      </c>
      <c r="J516">
        <f>(Table2[[#This Row],[1M Return vs Nifty]]-AVERAGE(Table2[1M Return vs Nifty]))/_xlfn.STDEV.P(Table2[1M Return vs Nifty])</f>
        <v>0.50294501244701817</v>
      </c>
      <c r="K516">
        <v>-8.0917786892069792</v>
      </c>
      <c r="L516">
        <f>(Table2[[#This Row],[6M Return vs Nifty]]-AVERAGE(Table2[6M Return vs Nifty]))/_xlfn.STDEV.P(Table2[6M Return vs Nifty])</f>
        <v>-0.48318900372701029</v>
      </c>
      <c r="M516">
        <v>-7.8102776281636803</v>
      </c>
      <c r="N516">
        <f>(Table2[[#This Row],[1W Return vs Nifty]]-AVERAGE(Table2[1W Return vs Nifty]))/_xlfn.STDEV.P(Table2[1W Return vs Nifty])</f>
        <v>-1.6497068545975233</v>
      </c>
      <c r="O516">
        <v>398.07</v>
      </c>
      <c r="P516">
        <v>365.76850819327399</v>
      </c>
      <c r="Q516">
        <v>324.138388566164</v>
      </c>
      <c r="R516">
        <v>42.005158141749497</v>
      </c>
      <c r="S516" s="2">
        <f>(Table2[[#This Row],[Close Price]]-Table2[[#This Row],[20D EMA]])/Table2[[#This Row],[20D EMA]]</f>
        <v>-8.9682719119752643E-3</v>
      </c>
      <c r="T516" s="2">
        <f>(Table2[[#This Row],[Close Price]]-Table2[[#This Row],[50D EMA]])/Table2[[#This Row],[50D EMA]]</f>
        <v>7.8551026573190227E-2</v>
      </c>
      <c r="U516" s="2">
        <f>(Table2[[#This Row],[Close Price]]-Table2[[#This Row],[200D EMA]])/Table2[[#This Row],[200D EMA]]</f>
        <v>0.21707275014564836</v>
      </c>
      <c r="V516">
        <v>0.73612492864768098</v>
      </c>
      <c r="W516">
        <v>380.2</v>
      </c>
      <c r="X516">
        <v>397</v>
      </c>
      <c r="Y516">
        <v>390</v>
      </c>
      <c r="Z516">
        <v>438</v>
      </c>
      <c r="AA516">
        <v>351.7</v>
      </c>
      <c r="AB516">
        <v>451.9</v>
      </c>
      <c r="AC516" s="2">
        <f>(Table2[[#This Row],[Close Price]]/Table2[[#This Row],[Day Low]])-1</f>
        <v>3.761178327196224E-2</v>
      </c>
      <c r="AD516" s="2">
        <f>(Table2[[#This Row],[Day High]]/Table2[[#This Row],[Close Price]])-1</f>
        <v>6.3371356147021718E-3</v>
      </c>
      <c r="AE516" s="2">
        <f>(Table2[[#This Row],[Close Price]]/Table2[[#This Row],[Current Week Low]])-1</f>
        <v>1.1538461538461497E-2</v>
      </c>
      <c r="AF516" s="2">
        <f>(Table2[[#This Row],[Current Week High]]/Table2[[#This Row],[Close Price]])-1</f>
        <v>0.11026615969581743</v>
      </c>
      <c r="AG516" s="2">
        <f>(Table2[[#This Row],[Close Price]]/Table2[[#This Row],[Current Month Low]])-1</f>
        <v>0.12169462610179127</v>
      </c>
      <c r="AH516" s="2">
        <f>(Table2[[#This Row],[Current Month High]]/Table2[[#This Row],[Close Price]])-1</f>
        <v>0.14550063371356137</v>
      </c>
      <c r="AI516">
        <v>14.550063371356099</v>
      </c>
      <c r="AJ516">
        <v>67.658308542286406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0.1</v>
      </c>
      <c r="AM516" t="s">
        <v>10189</v>
      </c>
      <c r="AN516">
        <v>3.98</v>
      </c>
      <c r="AO516" t="s">
        <v>10189</v>
      </c>
      <c r="AQ516">
        <f>(Table2[[#This Row],[Sharpe Ratio]]-AVERAGE(Table2[Sharpe Ratio]))/_xlfn.STDEV.P(Table2[Sharpe Ratio])</f>
        <v>-0.60618490757812304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-2.6811862557611637</v>
      </c>
      <c r="AS516">
        <f>_xlfn.RANK.AVG(Table2[[#This Row],[1Y Return vs Nifty Z-Score]],Table2[1Y Return vs Nifty Z-Score])</f>
        <v>444</v>
      </c>
      <c r="AT516">
        <f>_xlfn.RANK.AVG(Table2[[#This Row],[6M Return vs Nifty Z-Score]],Table2[6M Return vs Nifty Z-Score])</f>
        <v>490</v>
      </c>
      <c r="AU516">
        <f>_xlfn.RANK.AVG(Table2[[#This Row],[Sharpe Ratio Z-Score]],Table2[Sharpe Ratio Z-Score])</f>
        <v>518.5</v>
      </c>
      <c r="AV516">
        <f>(Table2[[#This Row],[Rank 1Y]]+Table2[[#This Row],[Rank 6M]]+Table2[[#This Row],[Rank Sharpe]])/3</f>
        <v>484.16666666666669</v>
      </c>
    </row>
    <row r="517" spans="1:48" x14ac:dyDescent="0.3">
      <c r="A517" t="s">
        <v>1144</v>
      </c>
      <c r="B517" t="s">
        <v>1145</v>
      </c>
      <c r="C517" t="s">
        <v>10150</v>
      </c>
      <c r="D517" t="s">
        <v>62</v>
      </c>
      <c r="E517">
        <v>10431.350788219999</v>
      </c>
      <c r="F517">
        <v>851.35</v>
      </c>
      <c r="G517">
        <v>16.866751082939999</v>
      </c>
      <c r="H517">
        <f>(Table2[[#This Row],[1Y Return vs Nifty]]-AVERAGE(Table2[1Y Return vs Nifty]))/_xlfn.STDEV.P(Table2[1Y Return vs Nifty])</f>
        <v>-0.32843030410280788</v>
      </c>
      <c r="I517">
        <v>-6.1915607578471796</v>
      </c>
      <c r="J517">
        <f>(Table2[[#This Row],[1M Return vs Nifty]]-AVERAGE(Table2[1M Return vs Nifty]))/_xlfn.STDEV.P(Table2[1M Return vs Nifty])</f>
        <v>-0.54395166367162218</v>
      </c>
      <c r="K517">
        <v>-3.0325551905992798</v>
      </c>
      <c r="L517">
        <f>(Table2[[#This Row],[6M Return vs Nifty]]-AVERAGE(Table2[6M Return vs Nifty]))/_xlfn.STDEV.P(Table2[6M Return vs Nifty])</f>
        <v>-0.31926221203051036</v>
      </c>
      <c r="M517">
        <v>-1.2756719803057901</v>
      </c>
      <c r="N517">
        <f>(Table2[[#This Row],[1W Return vs Nifty]]-AVERAGE(Table2[1W Return vs Nifty]))/_xlfn.STDEV.P(Table2[1W Return vs Nifty])</f>
        <v>4.1812403861860838E-2</v>
      </c>
      <c r="O517">
        <v>862.73</v>
      </c>
      <c r="P517">
        <v>849.50380027594804</v>
      </c>
      <c r="Q517">
        <v>766.74774105613301</v>
      </c>
      <c r="R517">
        <v>41.987640721572099</v>
      </c>
      <c r="S517" s="2">
        <f>(Table2[[#This Row],[Close Price]]-Table2[[#This Row],[20D EMA]])/Table2[[#This Row],[20D EMA]]</f>
        <v>-1.3190685382448733E-2</v>
      </c>
      <c r="T517" s="2">
        <f>(Table2[[#This Row],[Close Price]]-Table2[[#This Row],[50D EMA]])/Table2[[#This Row],[50D EMA]]</f>
        <v>2.1732683520100508E-3</v>
      </c>
      <c r="U517" s="2">
        <f>(Table2[[#This Row],[Close Price]]-Table2[[#This Row],[200D EMA]])/Table2[[#This Row],[200D EMA]]</f>
        <v>0.11033910426307125</v>
      </c>
      <c r="V517">
        <v>2.3920337671732299</v>
      </c>
      <c r="W517">
        <v>836</v>
      </c>
      <c r="X517">
        <v>851.95</v>
      </c>
      <c r="Y517">
        <v>834.05</v>
      </c>
      <c r="Z517">
        <v>856.45</v>
      </c>
      <c r="AA517">
        <v>834.05</v>
      </c>
      <c r="AB517">
        <v>972</v>
      </c>
      <c r="AC517" s="2">
        <f>(Table2[[#This Row],[Close Price]]/Table2[[#This Row],[Day Low]])-1</f>
        <v>1.8361244019138745E-2</v>
      </c>
      <c r="AD517" s="2">
        <f>(Table2[[#This Row],[Day High]]/Table2[[#This Row],[Close Price]])-1</f>
        <v>7.047630234333635E-4</v>
      </c>
      <c r="AE517" s="2">
        <f>(Table2[[#This Row],[Close Price]]/Table2[[#This Row],[Current Week Low]])-1</f>
        <v>2.0742161740902931E-2</v>
      </c>
      <c r="AF517" s="2">
        <f>(Table2[[#This Row],[Current Week High]]/Table2[[#This Row],[Close Price]])-1</f>
        <v>5.9904856991837008E-3</v>
      </c>
      <c r="AG517" s="2">
        <f>(Table2[[#This Row],[Close Price]]/Table2[[#This Row],[Current Month Low]])-1</f>
        <v>2.0742161740902931E-2</v>
      </c>
      <c r="AH517" s="2">
        <f>(Table2[[#This Row],[Current Month High]]/Table2[[#This Row],[Close Price]])-1</f>
        <v>0.14171609796206019</v>
      </c>
      <c r="AI517">
        <v>14.171609796206001</v>
      </c>
      <c r="AJ517">
        <v>44.922972167844001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-0.04</v>
      </c>
      <c r="AM517" t="s">
        <v>10190</v>
      </c>
      <c r="AN517">
        <v>-4.0599999999999996</v>
      </c>
      <c r="AO517" t="s">
        <v>10190</v>
      </c>
      <c r="AP517">
        <v>-3.3995722113237002E-2</v>
      </c>
      <c r="AQ517">
        <f>(Table2[[#This Row],[Sharpe Ratio]]-AVERAGE(Table2[Sharpe Ratio]))/_xlfn.STDEV.P(Table2[Sharpe Ratio])</f>
        <v>-0.99566920188045493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-2.1455009778235343</v>
      </c>
      <c r="AS517">
        <f>_xlfn.RANK.AVG(Table2[[#This Row],[1Y Return vs Nifty Z-Score]],Table2[1Y Return vs Nifty Z-Score])</f>
        <v>405</v>
      </c>
      <c r="AT517">
        <f>_xlfn.RANK.AVG(Table2[[#This Row],[6M Return vs Nifty Z-Score]],Table2[6M Return vs Nifty Z-Score])</f>
        <v>436</v>
      </c>
      <c r="AU517">
        <f>_xlfn.RANK.AVG(Table2[[#This Row],[Sharpe Ratio Z-Score]],Table2[Sharpe Ratio Z-Score])</f>
        <v>616</v>
      </c>
      <c r="AV517">
        <f>(Table2[[#This Row],[Rank 1Y]]+Table2[[#This Row],[Rank 6M]]+Table2[[#This Row],[Rank Sharpe]])/3</f>
        <v>485.66666666666669</v>
      </c>
    </row>
    <row r="518" spans="1:48" x14ac:dyDescent="0.3">
      <c r="A518" t="s">
        <v>1233</v>
      </c>
      <c r="B518" t="s">
        <v>1234</v>
      </c>
      <c r="C518" t="s">
        <v>10156</v>
      </c>
      <c r="D518" t="s">
        <v>1235</v>
      </c>
      <c r="E518">
        <v>9103.6252392000006</v>
      </c>
      <c r="F518">
        <v>613</v>
      </c>
      <c r="G518">
        <v>12.313557728730499</v>
      </c>
      <c r="H518">
        <f>(Table2[[#This Row],[1Y Return vs Nifty]]-AVERAGE(Table2[1Y Return vs Nifty]))/_xlfn.STDEV.P(Table2[1Y Return vs Nifty])</f>
        <v>-0.38677591824576757</v>
      </c>
      <c r="I518">
        <v>-4.8588139285961196</v>
      </c>
      <c r="J518">
        <f>(Table2[[#This Row],[1M Return vs Nifty]]-AVERAGE(Table2[1M Return vs Nifty]))/_xlfn.STDEV.P(Table2[1M Return vs Nifty])</f>
        <v>-0.41894475235179296</v>
      </c>
      <c r="K518">
        <v>5.3516128486044297</v>
      </c>
      <c r="L518">
        <f>(Table2[[#This Row],[6M Return vs Nifty]]-AVERAGE(Table2[6M Return vs Nifty]))/_xlfn.STDEV.P(Table2[6M Return vs Nifty])</f>
        <v>-4.76019922182742E-2</v>
      </c>
      <c r="M518">
        <v>-2.8970631045344599</v>
      </c>
      <c r="N518">
        <f>(Table2[[#This Row],[1W Return vs Nifty]]-AVERAGE(Table2[1W Return vs Nifty]))/_xlfn.STDEV.P(Table2[1W Return vs Nifty])</f>
        <v>-0.37789376662862062</v>
      </c>
      <c r="O518">
        <v>619.95000000000005</v>
      </c>
      <c r="P518">
        <v>608.89716848221894</v>
      </c>
      <c r="Q518">
        <v>547.02521681557698</v>
      </c>
      <c r="R518">
        <v>39.111677719830901</v>
      </c>
      <c r="S518" s="2">
        <f>(Table2[[#This Row],[Close Price]]-Table2[[#This Row],[20D EMA]])/Table2[[#This Row],[20D EMA]]</f>
        <v>-1.1210581498508017E-2</v>
      </c>
      <c r="T518" s="2">
        <f>(Table2[[#This Row],[Close Price]]-Table2[[#This Row],[50D EMA]])/Table2[[#This Row],[50D EMA]]</f>
        <v>6.7381353209575098E-3</v>
      </c>
      <c r="U518" s="2">
        <f>(Table2[[#This Row],[Close Price]]-Table2[[#This Row],[200D EMA]])/Table2[[#This Row],[200D EMA]]</f>
        <v>0.12060647508808653</v>
      </c>
      <c r="V518">
        <v>0.63980057193282303</v>
      </c>
      <c r="W518">
        <v>609.25</v>
      </c>
      <c r="X518">
        <v>624.04999999999995</v>
      </c>
      <c r="Y518">
        <v>596.5</v>
      </c>
      <c r="Z518">
        <v>633.65</v>
      </c>
      <c r="AA518">
        <v>596.5</v>
      </c>
      <c r="AB518">
        <v>651</v>
      </c>
      <c r="AC518" s="2">
        <f>(Table2[[#This Row],[Close Price]]/Table2[[#This Row],[Day Low]])-1</f>
        <v>6.1551087402544891E-3</v>
      </c>
      <c r="AD518" s="2">
        <f>(Table2[[#This Row],[Day High]]/Table2[[#This Row],[Close Price]])-1</f>
        <v>1.8026101141924933E-2</v>
      </c>
      <c r="AE518" s="2">
        <f>(Table2[[#This Row],[Close Price]]/Table2[[#This Row],[Current Week Low]])-1</f>
        <v>2.7661357921207053E-2</v>
      </c>
      <c r="AF518" s="2">
        <f>(Table2[[#This Row],[Current Week High]]/Table2[[#This Row],[Close Price]])-1</f>
        <v>3.3686786296900362E-2</v>
      </c>
      <c r="AG518" s="2">
        <f>(Table2[[#This Row],[Close Price]]/Table2[[#This Row],[Current Month Low]])-1</f>
        <v>2.7661357921207053E-2</v>
      </c>
      <c r="AH518" s="2">
        <f>(Table2[[#This Row],[Current Month High]]/Table2[[#This Row],[Close Price]])-1</f>
        <v>6.1990212071778128E-2</v>
      </c>
      <c r="AI518">
        <v>9.3637846655791197</v>
      </c>
      <c r="AJ518">
        <v>54.1362836308775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-0.19</v>
      </c>
      <c r="AM518" t="s">
        <v>10190</v>
      </c>
      <c r="AN518">
        <v>-3.44</v>
      </c>
      <c r="AO518" t="s">
        <v>10190</v>
      </c>
      <c r="AP518">
        <v>-8.5434217024917006E-2</v>
      </c>
      <c r="AQ518">
        <f>(Table2[[#This Row],[Sharpe Ratio]]-AVERAGE(Table2[Sharpe Ratio]))/_xlfn.STDEV.P(Table2[Sharpe Ratio])</f>
        <v>-1.5849929357289825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-2.8162093651734379</v>
      </c>
      <c r="AS518">
        <f>_xlfn.RANK.AVG(Table2[[#This Row],[1Y Return vs Nifty Z-Score]],Table2[1Y Return vs Nifty Z-Score])</f>
        <v>426</v>
      </c>
      <c r="AT518">
        <f>_xlfn.RANK.AVG(Table2[[#This Row],[6M Return vs Nifty Z-Score]],Table2[6M Return vs Nifty Z-Score])</f>
        <v>336</v>
      </c>
      <c r="AU518">
        <f>_xlfn.RANK.AVG(Table2[[#This Row],[Sharpe Ratio Z-Score]],Table2[Sharpe Ratio Z-Score])</f>
        <v>697</v>
      </c>
      <c r="AV518">
        <f>(Table2[[#This Row],[Rank 1Y]]+Table2[[#This Row],[Rank 6M]]+Table2[[#This Row],[Rank Sharpe]])/3</f>
        <v>486.33333333333331</v>
      </c>
    </row>
    <row r="519" spans="1:48" x14ac:dyDescent="0.3">
      <c r="A519" t="s">
        <v>236</v>
      </c>
      <c r="B519" t="s">
        <v>237</v>
      </c>
      <c r="C519" t="s">
        <v>10150</v>
      </c>
      <c r="D519" t="s">
        <v>62</v>
      </c>
      <c r="E519">
        <v>111044.13678225</v>
      </c>
      <c r="F519">
        <v>6667.5</v>
      </c>
      <c r="G519">
        <v>2.8647669725744001</v>
      </c>
      <c r="H519">
        <f>(Table2[[#This Row],[1Y Return vs Nifty]]-AVERAGE(Table2[1Y Return vs Nifty]))/_xlfn.STDEV.P(Table2[1Y Return vs Nifty])</f>
        <v>-0.50785478678680307</v>
      </c>
      <c r="I519">
        <v>5.4913505978886201</v>
      </c>
      <c r="J519">
        <f>(Table2[[#This Row],[1M Return vs Nifty]]-AVERAGE(Table2[1M Return vs Nifty]))/_xlfn.STDEV.P(Table2[1M Return vs Nifty])</f>
        <v>0.55186385938956628</v>
      </c>
      <c r="K519">
        <v>2.4542089110959999</v>
      </c>
      <c r="L519">
        <f>(Table2[[#This Row],[6M Return vs Nifty]]-AVERAGE(Table2[6M Return vs Nifty]))/_xlfn.STDEV.P(Table2[6M Return vs Nifty])</f>
        <v>-0.14148243293319274</v>
      </c>
      <c r="M519">
        <v>-1.1673481732586599</v>
      </c>
      <c r="N519">
        <f>(Table2[[#This Row],[1W Return vs Nifty]]-AVERAGE(Table2[1W Return vs Nifty]))/_xlfn.STDEV.P(Table2[1W Return vs Nifty])</f>
        <v>6.9852627808645484E-2</v>
      </c>
      <c r="O519">
        <v>6453.56</v>
      </c>
      <c r="P519">
        <v>6253.0106658801196</v>
      </c>
      <c r="Q519">
        <v>5922.68360210018</v>
      </c>
      <c r="R519">
        <v>66.825144871370497</v>
      </c>
      <c r="S519" s="2">
        <f>(Table2[[#This Row],[Close Price]]-Table2[[#This Row],[20D EMA]])/Table2[[#This Row],[20D EMA]]</f>
        <v>3.3150695120212653E-2</v>
      </c>
      <c r="T519" s="2">
        <f>(Table2[[#This Row],[Close Price]]-Table2[[#This Row],[50D EMA]])/Table2[[#This Row],[50D EMA]]</f>
        <v>6.6286362884612232E-2</v>
      </c>
      <c r="U519" s="2">
        <f>(Table2[[#This Row],[Close Price]]-Table2[[#This Row],[200D EMA]])/Table2[[#This Row],[200D EMA]]</f>
        <v>0.12575657386724298</v>
      </c>
      <c r="V519">
        <v>0.69063210759233995</v>
      </c>
      <c r="W519">
        <v>6635</v>
      </c>
      <c r="X519">
        <v>6692.05</v>
      </c>
      <c r="Y519">
        <v>6590.4</v>
      </c>
      <c r="Z519">
        <v>6884.95</v>
      </c>
      <c r="AA519">
        <v>6284.25</v>
      </c>
      <c r="AB519">
        <v>6884.95</v>
      </c>
      <c r="AC519" s="2">
        <f>(Table2[[#This Row],[Close Price]]/Table2[[#This Row],[Day Low]])-1</f>
        <v>4.8982667671439994E-3</v>
      </c>
      <c r="AD519" s="2">
        <f>(Table2[[#This Row],[Day High]]/Table2[[#This Row],[Close Price]])-1</f>
        <v>3.6820397450318954E-3</v>
      </c>
      <c r="AE519" s="2">
        <f>(Table2[[#This Row],[Close Price]]/Table2[[#This Row],[Current Week Low]])-1</f>
        <v>1.1698834668608882E-2</v>
      </c>
      <c r="AF519" s="2">
        <f>(Table2[[#This Row],[Current Week High]]/Table2[[#This Row],[Close Price]])-1</f>
        <v>3.2613423322084722E-2</v>
      </c>
      <c r="AG519" s="2">
        <f>(Table2[[#This Row],[Close Price]]/Table2[[#This Row],[Current Month Low]])-1</f>
        <v>6.0985797827903143E-2</v>
      </c>
      <c r="AH519" s="2">
        <f>(Table2[[#This Row],[Current Month High]]/Table2[[#This Row],[Close Price]])-1</f>
        <v>3.2613423322084722E-2</v>
      </c>
      <c r="AI519">
        <v>3.26134233220847</v>
      </c>
      <c r="AJ519">
        <v>29.552807220370902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-0.03</v>
      </c>
      <c r="AM519" t="s">
        <v>10190</v>
      </c>
      <c r="AN519">
        <v>4.9400000000000004</v>
      </c>
      <c r="AO519" t="s">
        <v>10189</v>
      </c>
      <c r="AP519">
        <v>-3.3132297864856997E-2</v>
      </c>
      <c r="AQ519">
        <f>(Table2[[#This Row],[Sharpe Ratio]]-AVERAGE(Table2[Sharpe Ratio]))/_xlfn.STDEV.P(Table2[Sharpe Ratio])</f>
        <v>-0.98577706948380661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-1.0133978020055907</v>
      </c>
      <c r="AS519">
        <f>_xlfn.RANK.AVG(Table2[[#This Row],[1Y Return vs Nifty Z-Score]],Table2[1Y Return vs Nifty Z-Score])</f>
        <v>481</v>
      </c>
      <c r="AT519">
        <f>_xlfn.RANK.AVG(Table2[[#This Row],[6M Return vs Nifty Z-Score]],Table2[6M Return vs Nifty Z-Score])</f>
        <v>368</v>
      </c>
      <c r="AU519">
        <f>_xlfn.RANK.AVG(Table2[[#This Row],[Sharpe Ratio Z-Score]],Table2[Sharpe Ratio Z-Score])</f>
        <v>612</v>
      </c>
      <c r="AV519">
        <f>(Table2[[#This Row],[Rank 1Y]]+Table2[[#This Row],[Rank 6M]]+Table2[[#This Row],[Rank Sharpe]])/3</f>
        <v>487</v>
      </c>
    </row>
    <row r="520" spans="1:48" x14ac:dyDescent="0.3">
      <c r="A520" t="s">
        <v>506</v>
      </c>
      <c r="B520" t="s">
        <v>507</v>
      </c>
      <c r="C520" t="s">
        <v>10150</v>
      </c>
      <c r="D520" t="s">
        <v>508</v>
      </c>
      <c r="E520">
        <v>41074.34698224</v>
      </c>
      <c r="F520">
        <v>343.2</v>
      </c>
      <c r="G520">
        <v>3.3953770367801299</v>
      </c>
      <c r="H520">
        <f>(Table2[[#This Row],[1Y Return vs Nifty]]-AVERAGE(Table2[1Y Return vs Nifty]))/_xlfn.STDEV.P(Table2[1Y Return vs Nifty])</f>
        <v>-0.50105543352896331</v>
      </c>
      <c r="I520">
        <v>1.8147596887977</v>
      </c>
      <c r="J520">
        <f>(Table2[[#This Row],[1M Return vs Nifty]]-AVERAGE(Table2[1M Return vs Nifty]))/_xlfn.STDEV.P(Table2[1M Return vs Nifty])</f>
        <v>0.20701271163610158</v>
      </c>
      <c r="K520">
        <v>6.8845576154469397</v>
      </c>
      <c r="L520">
        <f>(Table2[[#This Row],[6M Return vs Nifty]]-AVERAGE(Table2[6M Return vs Nifty]))/_xlfn.STDEV.P(Table2[6M Return vs Nifty])</f>
        <v>2.0678271810045628E-3</v>
      </c>
      <c r="M520">
        <v>-3.2928656229411501</v>
      </c>
      <c r="N520">
        <f>(Table2[[#This Row],[1W Return vs Nifty]]-AVERAGE(Table2[1W Return vs Nifty]))/_xlfn.STDEV.P(Table2[1W Return vs Nifty])</f>
        <v>-0.48034946457132854</v>
      </c>
      <c r="O520">
        <v>350.67</v>
      </c>
      <c r="P520">
        <v>333.45938443569901</v>
      </c>
      <c r="Q520">
        <v>292.22324199429198</v>
      </c>
      <c r="R520">
        <v>36.752663297412099</v>
      </c>
      <c r="S520" s="2">
        <f>(Table2[[#This Row],[Close Price]]-Table2[[#This Row],[20D EMA]])/Table2[[#This Row],[20D EMA]]</f>
        <v>-2.1302078877577287E-2</v>
      </c>
      <c r="T520" s="2">
        <f>(Table2[[#This Row],[Close Price]]-Table2[[#This Row],[50D EMA]])/Table2[[#This Row],[50D EMA]]</f>
        <v>2.9210800532078786E-2</v>
      </c>
      <c r="U520" s="2">
        <f>(Table2[[#This Row],[Close Price]]-Table2[[#This Row],[200D EMA]])/Table2[[#This Row],[200D EMA]]</f>
        <v>0.17444457072549943</v>
      </c>
      <c r="V520">
        <v>0.46043232487567198</v>
      </c>
      <c r="W520">
        <v>339.4</v>
      </c>
      <c r="X520">
        <v>344.2</v>
      </c>
      <c r="Y520">
        <v>340.95</v>
      </c>
      <c r="Z520">
        <v>361.5</v>
      </c>
      <c r="AA520">
        <v>340.95</v>
      </c>
      <c r="AB520">
        <v>373.85</v>
      </c>
      <c r="AC520" s="2">
        <f>(Table2[[#This Row],[Close Price]]/Table2[[#This Row],[Day Low]])-1</f>
        <v>1.1196228638774341E-2</v>
      </c>
      <c r="AD520" s="2">
        <f>(Table2[[#This Row],[Day High]]/Table2[[#This Row],[Close Price]])-1</f>
        <v>2.9137529137528428E-3</v>
      </c>
      <c r="AE520" s="2">
        <f>(Table2[[#This Row],[Close Price]]/Table2[[#This Row],[Current Week Low]])-1</f>
        <v>6.5992080950285636E-3</v>
      </c>
      <c r="AF520" s="2">
        <f>(Table2[[#This Row],[Current Week High]]/Table2[[#This Row],[Close Price]])-1</f>
        <v>5.3321678321678334E-2</v>
      </c>
      <c r="AG520" s="2">
        <f>(Table2[[#This Row],[Close Price]]/Table2[[#This Row],[Current Month Low]])-1</f>
        <v>6.5992080950285636E-3</v>
      </c>
      <c r="AH520" s="2">
        <f>(Table2[[#This Row],[Current Month High]]/Table2[[#This Row],[Close Price]])-1</f>
        <v>8.9306526806526954E-2</v>
      </c>
      <c r="AI520">
        <v>8.93065268065269</v>
      </c>
      <c r="AJ520">
        <v>57.793103448275801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0.03</v>
      </c>
      <c r="AM520" t="s">
        <v>10189</v>
      </c>
      <c r="AN520">
        <v>-4.04</v>
      </c>
      <c r="AO520" t="s">
        <v>10190</v>
      </c>
      <c r="AP520">
        <v>-6.7199216087919997E-2</v>
      </c>
      <c r="AQ520">
        <f>(Table2[[#This Row],[Sharpe Ratio]]-AVERAGE(Table2[Sharpe Ratio]))/_xlfn.STDEV.P(Table2[Sharpe Ratio])</f>
        <v>-1.3760770477860338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-2.1484014070692194</v>
      </c>
      <c r="AS520">
        <f>_xlfn.RANK.AVG(Table2[[#This Row],[1Y Return vs Nifty Z-Score]],Table2[1Y Return vs Nifty Z-Score])</f>
        <v>477</v>
      </c>
      <c r="AT520">
        <f>_xlfn.RANK.AVG(Table2[[#This Row],[6M Return vs Nifty Z-Score]],Table2[6M Return vs Nifty Z-Score])</f>
        <v>316</v>
      </c>
      <c r="AU520">
        <f>_xlfn.RANK.AVG(Table2[[#This Row],[Sharpe Ratio Z-Score]],Table2[Sharpe Ratio Z-Score])</f>
        <v>668</v>
      </c>
      <c r="AV520">
        <f>(Table2[[#This Row],[Rank 1Y]]+Table2[[#This Row],[Rank 6M]]+Table2[[#This Row],[Rank Sharpe]])/3</f>
        <v>487</v>
      </c>
    </row>
    <row r="521" spans="1:48" x14ac:dyDescent="0.3">
      <c r="A521" t="s">
        <v>689</v>
      </c>
      <c r="B521" t="s">
        <v>690</v>
      </c>
      <c r="C521" t="s">
        <v>10150</v>
      </c>
      <c r="D521" t="s">
        <v>295</v>
      </c>
      <c r="E521">
        <v>24876.657231249999</v>
      </c>
      <c r="F521">
        <v>2988.95</v>
      </c>
      <c r="G521">
        <v>0.83069601538679905</v>
      </c>
      <c r="H521">
        <f>(Table2[[#This Row],[1Y Return vs Nifty]]-AVERAGE(Table2[1Y Return vs Nifty]))/_xlfn.STDEV.P(Table2[1Y Return vs Nifty])</f>
        <v>-0.53391981631113627</v>
      </c>
      <c r="I521">
        <v>4.5004891918102601</v>
      </c>
      <c r="J521">
        <f>(Table2[[#This Row],[1M Return vs Nifty]]-AVERAGE(Table2[1M Return vs Nifty]))/_xlfn.STDEV.P(Table2[1M Return vs Nifty])</f>
        <v>0.45892458450156315</v>
      </c>
      <c r="K521">
        <v>6.1541448089292299</v>
      </c>
      <c r="L521">
        <f>(Table2[[#This Row],[6M Return vs Nifty]]-AVERAGE(Table2[6M Return vs Nifty]))/_xlfn.STDEV.P(Table2[6M Return vs Nifty])</f>
        <v>-2.1598695560960758E-2</v>
      </c>
      <c r="M521">
        <v>-0.220422492787749</v>
      </c>
      <c r="N521">
        <f>(Table2[[#This Row],[1W Return vs Nifty]]-AVERAGE(Table2[1W Return vs Nifty]))/_xlfn.STDEV.P(Table2[1W Return vs Nifty])</f>
        <v>0.31496964192737359</v>
      </c>
      <c r="O521">
        <v>2873.05</v>
      </c>
      <c r="P521">
        <v>2726.8597659039101</v>
      </c>
      <c r="Q521">
        <v>2503.7905153280799</v>
      </c>
      <c r="R521">
        <v>77.710155720465494</v>
      </c>
      <c r="S521" s="2">
        <f>(Table2[[#This Row],[Close Price]]-Table2[[#This Row],[20D EMA]])/Table2[[#This Row],[20D EMA]]</f>
        <v>4.034040479629649E-2</v>
      </c>
      <c r="T521" s="2">
        <f>(Table2[[#This Row],[Close Price]]-Table2[[#This Row],[50D EMA]])/Table2[[#This Row],[50D EMA]]</f>
        <v>9.6114306050209014E-2</v>
      </c>
      <c r="U521" s="2">
        <f>(Table2[[#This Row],[Close Price]]-Table2[[#This Row],[200D EMA]])/Table2[[#This Row],[200D EMA]]</f>
        <v>0.19376999860882846</v>
      </c>
      <c r="V521">
        <v>1.2256022899624901</v>
      </c>
      <c r="W521">
        <v>2960.05</v>
      </c>
      <c r="X521">
        <v>3014.4</v>
      </c>
      <c r="Y521">
        <v>2955</v>
      </c>
      <c r="Z521">
        <v>3055</v>
      </c>
      <c r="AA521">
        <v>2775</v>
      </c>
      <c r="AB521">
        <v>3055</v>
      </c>
      <c r="AC521" s="2">
        <f>(Table2[[#This Row],[Close Price]]/Table2[[#This Row],[Day Low]])-1</f>
        <v>9.7633485920844976E-3</v>
      </c>
      <c r="AD521" s="2">
        <f>(Table2[[#This Row],[Day High]]/Table2[[#This Row],[Close Price]])-1</f>
        <v>8.5146957961828029E-3</v>
      </c>
      <c r="AE521" s="2">
        <f>(Table2[[#This Row],[Close Price]]/Table2[[#This Row],[Current Week Low]])-1</f>
        <v>1.1489001692047252E-2</v>
      </c>
      <c r="AF521" s="2">
        <f>(Table2[[#This Row],[Current Week High]]/Table2[[#This Row],[Close Price]])-1</f>
        <v>2.2098061192057372E-2</v>
      </c>
      <c r="AG521" s="2">
        <f>(Table2[[#This Row],[Close Price]]/Table2[[#This Row],[Current Month Low]])-1</f>
        <v>7.7099099099098956E-2</v>
      </c>
      <c r="AH521" s="2">
        <f>(Table2[[#This Row],[Current Month High]]/Table2[[#This Row],[Close Price]])-1</f>
        <v>2.2098061192057372E-2</v>
      </c>
      <c r="AI521">
        <v>2.2098061192057301</v>
      </c>
      <c r="AJ521">
        <v>53.776302927406398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0.17</v>
      </c>
      <c r="AM521" t="s">
        <v>10189</v>
      </c>
      <c r="AN521">
        <v>5.86</v>
      </c>
      <c r="AO521" t="s">
        <v>10189</v>
      </c>
      <c r="AP521">
        <v>-5.3515969889454999E-2</v>
      </c>
      <c r="AQ521">
        <f>(Table2[[#This Row],[Sharpe Ratio]]-AVERAGE(Table2[Sharpe Ratio]))/_xlfn.STDEV.P(Table2[Sharpe Ratio])</f>
        <v>-1.2193099854002909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-1.0009342708434512</v>
      </c>
      <c r="AS521">
        <f>_xlfn.RANK.AVG(Table2[[#This Row],[1Y Return vs Nifty Z-Score]],Table2[1Y Return vs Nifty Z-Score])</f>
        <v>497</v>
      </c>
      <c r="AT521">
        <f>_xlfn.RANK.AVG(Table2[[#This Row],[6M Return vs Nifty Z-Score]],Table2[6M Return vs Nifty Z-Score])</f>
        <v>326</v>
      </c>
      <c r="AU521">
        <f>_xlfn.RANK.AVG(Table2[[#This Row],[Sharpe Ratio Z-Score]],Table2[Sharpe Ratio Z-Score])</f>
        <v>643</v>
      </c>
      <c r="AV521">
        <f>(Table2[[#This Row],[Rank 1Y]]+Table2[[#This Row],[Rank 6M]]+Table2[[#This Row],[Rank Sharpe]])/3</f>
        <v>488.66666666666669</v>
      </c>
    </row>
    <row r="522" spans="1:48" x14ac:dyDescent="0.3">
      <c r="A522" t="s">
        <v>1107</v>
      </c>
      <c r="B522" t="s">
        <v>1108</v>
      </c>
      <c r="C522" t="s">
        <v>10144</v>
      </c>
      <c r="D522" t="s">
        <v>21</v>
      </c>
      <c r="E522">
        <v>11117.701913639999</v>
      </c>
      <c r="F522">
        <v>539.70000000000005</v>
      </c>
      <c r="G522">
        <v>15.3719469919935</v>
      </c>
      <c r="H522">
        <f>(Table2[[#This Row],[1Y Return vs Nifty]]-AVERAGE(Table2[1Y Return vs Nifty]))/_xlfn.STDEV.P(Table2[1Y Return vs Nifty])</f>
        <v>-0.34758505021721353</v>
      </c>
      <c r="I522">
        <v>4.9452819936972299</v>
      </c>
      <c r="J522">
        <f>(Table2[[#This Row],[1M Return vs Nifty]]-AVERAGE(Table2[1M Return vs Nifty]))/_xlfn.STDEV.P(Table2[1M Return vs Nifty])</f>
        <v>0.50064456696246951</v>
      </c>
      <c r="K522">
        <v>1.2877876313494201</v>
      </c>
      <c r="L522">
        <f>(Table2[[#This Row],[6M Return vs Nifty]]-AVERAGE(Table2[6M Return vs Nifty]))/_xlfn.STDEV.P(Table2[6M Return vs Nifty])</f>
        <v>-0.17927631537542976</v>
      </c>
      <c r="M522">
        <v>4.3989654467525199</v>
      </c>
      <c r="N522">
        <f>(Table2[[#This Row],[1W Return vs Nifty]]-AVERAGE(Table2[1W Return vs Nifty]))/_xlfn.STDEV.P(Table2[1W Return vs Nifty])</f>
        <v>1.5107240735033347</v>
      </c>
      <c r="O522">
        <v>522.61</v>
      </c>
      <c r="P522">
        <v>508.42582410532901</v>
      </c>
      <c r="Q522">
        <v>476.04489746189302</v>
      </c>
      <c r="R522">
        <v>58.008773745729499</v>
      </c>
      <c r="S522" s="2">
        <f>(Table2[[#This Row],[Close Price]]-Table2[[#This Row],[20D EMA]])/Table2[[#This Row],[20D EMA]]</f>
        <v>3.2701249497713462E-2</v>
      </c>
      <c r="T522" s="2">
        <f>(Table2[[#This Row],[Close Price]]-Table2[[#This Row],[50D EMA]])/Table2[[#This Row],[50D EMA]]</f>
        <v>6.1511776963146657E-2</v>
      </c>
      <c r="U522" s="2">
        <f>(Table2[[#This Row],[Close Price]]-Table2[[#This Row],[200D EMA]])/Table2[[#This Row],[200D EMA]]</f>
        <v>0.1337165945428552</v>
      </c>
      <c r="V522">
        <v>1.9714024900151399</v>
      </c>
      <c r="W522">
        <v>530.65</v>
      </c>
      <c r="X522">
        <v>540.29999999999995</v>
      </c>
      <c r="Y522">
        <v>535</v>
      </c>
      <c r="Z522">
        <v>575</v>
      </c>
      <c r="AA522">
        <v>500</v>
      </c>
      <c r="AB522">
        <v>575</v>
      </c>
      <c r="AC522" s="2">
        <f>(Table2[[#This Row],[Close Price]]/Table2[[#This Row],[Day Low]])-1</f>
        <v>1.7054555733534427E-2</v>
      </c>
      <c r="AD522" s="2">
        <f>(Table2[[#This Row],[Day High]]/Table2[[#This Row],[Close Price]])-1</f>
        <v>1.1117287381876562E-3</v>
      </c>
      <c r="AE522" s="2">
        <f>(Table2[[#This Row],[Close Price]]/Table2[[#This Row],[Current Week Low]])-1</f>
        <v>8.785046728972068E-3</v>
      </c>
      <c r="AF522" s="2">
        <f>(Table2[[#This Row],[Current Week High]]/Table2[[#This Row],[Close Price]])-1</f>
        <v>6.5406707430053723E-2</v>
      </c>
      <c r="AG522" s="2">
        <f>(Table2[[#This Row],[Close Price]]/Table2[[#This Row],[Current Month Low]])-1</f>
        <v>7.9400000000000137E-2</v>
      </c>
      <c r="AH522" s="2">
        <f>(Table2[[#This Row],[Current Month High]]/Table2[[#This Row],[Close Price]])-1</f>
        <v>6.5406707430053723E-2</v>
      </c>
      <c r="AI522">
        <v>6.5406707430053697</v>
      </c>
      <c r="AJ522">
        <v>49.088397790055197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</v>
      </c>
      <c r="AM522">
        <v>0</v>
      </c>
      <c r="AN522">
        <v>6.29</v>
      </c>
      <c r="AO522" t="s">
        <v>10189</v>
      </c>
      <c r="AP522">
        <v>-6.8701415278323005E-2</v>
      </c>
      <c r="AQ522">
        <f>(Table2[[#This Row],[Sharpe Ratio]]-AVERAGE(Table2[Sharpe Ratio]))/_xlfn.STDEV.P(Table2[Sharpe Ratio])</f>
        <v>-1.3932875364947832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9.1219738378377713E-2</v>
      </c>
      <c r="AS522">
        <f>_xlfn.RANK.AVG(Table2[[#This Row],[1Y Return vs Nifty Z-Score]],Table2[1Y Return vs Nifty Z-Score])</f>
        <v>412</v>
      </c>
      <c r="AT522">
        <f>_xlfn.RANK.AVG(Table2[[#This Row],[6M Return vs Nifty Z-Score]],Table2[6M Return vs Nifty Z-Score])</f>
        <v>383</v>
      </c>
      <c r="AU522">
        <f>_xlfn.RANK.AVG(Table2[[#This Row],[Sharpe Ratio Z-Score]],Table2[Sharpe Ratio Z-Score])</f>
        <v>671</v>
      </c>
      <c r="AV522">
        <f>(Table2[[#This Row],[Rank 1Y]]+Table2[[#This Row],[Rank 6M]]+Table2[[#This Row],[Rank Sharpe]])/3</f>
        <v>488.66666666666669</v>
      </c>
    </row>
    <row r="523" spans="1:48" x14ac:dyDescent="0.3">
      <c r="A523" t="s">
        <v>1300</v>
      </c>
      <c r="B523" t="s">
        <v>1301</v>
      </c>
      <c r="C523" t="s">
        <v>10145</v>
      </c>
      <c r="D523" t="s">
        <v>24</v>
      </c>
      <c r="E523">
        <v>8436.1318629800007</v>
      </c>
      <c r="F523">
        <v>223.46</v>
      </c>
      <c r="G523">
        <v>-16.547221771244299</v>
      </c>
      <c r="H523">
        <f>(Table2[[#This Row],[1Y Return vs Nifty]]-AVERAGE(Table2[1Y Return vs Nifty]))/_xlfn.STDEV.P(Table2[1Y Return vs Nifty])</f>
        <v>-0.75660425048950575</v>
      </c>
      <c r="I523">
        <v>-1.9656158863795099</v>
      </c>
      <c r="J523">
        <f>(Table2[[#This Row],[1M Return vs Nifty]]-AVERAGE(Table2[1M Return vs Nifty]))/_xlfn.STDEV.P(Table2[1M Return vs Nifty])</f>
        <v>-0.1475730685809778</v>
      </c>
      <c r="K523">
        <v>-34.119824923461202</v>
      </c>
      <c r="L523">
        <f>(Table2[[#This Row],[6M Return vs Nifty]]-AVERAGE(Table2[6M Return vs Nifty]))/_xlfn.STDEV.P(Table2[6M Return vs Nifty])</f>
        <v>-1.3265386036179134</v>
      </c>
      <c r="M523">
        <v>1.1376637893799599</v>
      </c>
      <c r="N523">
        <f>(Table2[[#This Row],[1W Return vs Nifty]]-AVERAGE(Table2[1W Return vs Nifty]))/_xlfn.STDEV.P(Table2[1W Return vs Nifty])</f>
        <v>0.66651787983660993</v>
      </c>
      <c r="O523">
        <v>222.5</v>
      </c>
      <c r="P523">
        <v>222.99040699859199</v>
      </c>
      <c r="Q523">
        <v>221.227857522421</v>
      </c>
      <c r="R523">
        <v>52.866351150112799</v>
      </c>
      <c r="S523" s="2">
        <f>(Table2[[#This Row],[Close Price]]-Table2[[#This Row],[20D EMA]])/Table2[[#This Row],[20D EMA]]</f>
        <v>4.3146067415730698E-3</v>
      </c>
      <c r="T523" s="2">
        <f>(Table2[[#This Row],[Close Price]]-Table2[[#This Row],[50D EMA]])/Table2[[#This Row],[50D EMA]]</f>
        <v>2.1058888035976357E-3</v>
      </c>
      <c r="U523" s="2">
        <f>(Table2[[#This Row],[Close Price]]-Table2[[#This Row],[200D EMA]])/Table2[[#This Row],[200D EMA]]</f>
        <v>1.0089789335652632E-2</v>
      </c>
      <c r="V523">
        <v>1.00285053603657</v>
      </c>
      <c r="W523">
        <v>222.87</v>
      </c>
      <c r="X523">
        <v>226</v>
      </c>
      <c r="Y523">
        <v>219.2</v>
      </c>
      <c r="Z523">
        <v>229.85</v>
      </c>
      <c r="AA523">
        <v>216.33</v>
      </c>
      <c r="AB523">
        <v>229.85</v>
      </c>
      <c r="AC523" s="2">
        <f>(Table2[[#This Row],[Close Price]]/Table2[[#This Row],[Day Low]])-1</f>
        <v>2.6472831695607546E-3</v>
      </c>
      <c r="AD523" s="2">
        <f>(Table2[[#This Row],[Day High]]/Table2[[#This Row],[Close Price]])-1</f>
        <v>1.1366687550344645E-2</v>
      </c>
      <c r="AE523" s="2">
        <f>(Table2[[#This Row],[Close Price]]/Table2[[#This Row],[Current Week Low]])-1</f>
        <v>1.9434306569343196E-2</v>
      </c>
      <c r="AF523" s="2">
        <f>(Table2[[#This Row],[Current Week High]]/Table2[[#This Row],[Close Price]])-1</f>
        <v>2.859572182941017E-2</v>
      </c>
      <c r="AG523" s="2">
        <f>(Table2[[#This Row],[Close Price]]/Table2[[#This Row],[Current Month Low]])-1</f>
        <v>3.2958905376045733E-2</v>
      </c>
      <c r="AH523" s="2">
        <f>(Table2[[#This Row],[Current Month High]]/Table2[[#This Row],[Close Price]])-1</f>
        <v>2.859572182941017E-2</v>
      </c>
      <c r="AI523">
        <v>28.233240848474001</v>
      </c>
      <c r="AJ523">
        <v>16.3854166666666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-0.09</v>
      </c>
      <c r="AM523" t="s">
        <v>10190</v>
      </c>
      <c r="AN523">
        <v>-0.14000000000000001</v>
      </c>
      <c r="AO523" t="s">
        <v>10190</v>
      </c>
      <c r="AP523">
        <v>0.12382878145479299</v>
      </c>
      <c r="AQ523">
        <f>(Table2[[#This Row],[Sharpe Ratio]]-AVERAGE(Table2[Sharpe Ratio]))/_xlfn.STDEV.P(Table2[Sharpe Ratio])</f>
        <v>0.81250434392798199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609</v>
      </c>
      <c r="AT523">
        <f>_xlfn.RANK.AVG(Table2[[#This Row],[6M Return vs Nifty Z-Score]],Table2[6M Return vs Nifty Z-Score])</f>
        <v>699</v>
      </c>
      <c r="AU523">
        <f>_xlfn.RANK.AVG(Table2[[#This Row],[Sharpe Ratio Z-Score]],Table2[Sharpe Ratio Z-Score])</f>
        <v>158</v>
      </c>
      <c r="AV523">
        <f>(Table2[[#This Row],[Rank 1Y]]+Table2[[#This Row],[Rank 6M]]+Table2[[#This Row],[Rank Sharpe]])/3</f>
        <v>488.66666666666669</v>
      </c>
    </row>
    <row r="524" spans="1:48" x14ac:dyDescent="0.3">
      <c r="A524" t="s">
        <v>494</v>
      </c>
      <c r="B524" t="s">
        <v>495</v>
      </c>
      <c r="C524" t="s">
        <v>10154</v>
      </c>
      <c r="D524" t="s">
        <v>400</v>
      </c>
      <c r="E524">
        <v>42346.08559794</v>
      </c>
      <c r="F524">
        <v>1525.85</v>
      </c>
      <c r="G524">
        <v>-10.2720400551014</v>
      </c>
      <c r="H524">
        <f>(Table2[[#This Row],[1Y Return vs Nifty]]-AVERAGE(Table2[1Y Return vs Nifty]))/_xlfn.STDEV.P(Table2[1Y Return vs Nifty])</f>
        <v>-0.67619270136244369</v>
      </c>
      <c r="I524">
        <v>-5.9794966958228102</v>
      </c>
      <c r="J524">
        <f>(Table2[[#This Row],[1M Return vs Nifty]]-AVERAGE(Table2[1M Return vs Nifty]))/_xlfn.STDEV.P(Table2[1M Return vs Nifty])</f>
        <v>-0.52406080907435393</v>
      </c>
      <c r="K524">
        <v>-14.261165115869201</v>
      </c>
      <c r="L524">
        <f>(Table2[[#This Row],[6M Return vs Nifty]]-AVERAGE(Table2[6M Return vs Nifty]))/_xlfn.STDEV.P(Table2[6M Return vs Nifty])</f>
        <v>-0.68308681886346145</v>
      </c>
      <c r="M524">
        <v>-3.8893600031936901</v>
      </c>
      <c r="N524">
        <f>(Table2[[#This Row],[1W Return vs Nifty]]-AVERAGE(Table2[1W Return vs Nifty]))/_xlfn.STDEV.P(Table2[1W Return vs Nifty])</f>
        <v>-0.63475537460366849</v>
      </c>
      <c r="O524">
        <v>1564.92</v>
      </c>
      <c r="P524">
        <v>1572.0737897316401</v>
      </c>
      <c r="Q524">
        <v>1533.43095483564</v>
      </c>
      <c r="R524">
        <v>34.529127066187897</v>
      </c>
      <c r="S524" s="2">
        <f>(Table2[[#This Row],[Close Price]]-Table2[[#This Row],[20D EMA]])/Table2[[#This Row],[20D EMA]]</f>
        <v>-2.4966132454055264E-2</v>
      </c>
      <c r="T524" s="2">
        <f>(Table2[[#This Row],[Close Price]]-Table2[[#This Row],[50D EMA]])/Table2[[#This Row],[50D EMA]]</f>
        <v>-2.9403066213279202E-2</v>
      </c>
      <c r="U524" s="2">
        <f>(Table2[[#This Row],[Close Price]]-Table2[[#This Row],[200D EMA]])/Table2[[#This Row],[200D EMA]]</f>
        <v>-4.9437862276966189E-3</v>
      </c>
      <c r="V524">
        <v>0.99727529012370097</v>
      </c>
      <c r="W524">
        <v>1505</v>
      </c>
      <c r="X524">
        <v>1525.65</v>
      </c>
      <c r="Y524">
        <v>1510</v>
      </c>
      <c r="Z524">
        <v>1564.85</v>
      </c>
      <c r="AA524">
        <v>1510</v>
      </c>
      <c r="AB524">
        <v>1654</v>
      </c>
      <c r="AC524" s="2">
        <f>(Table2[[#This Row],[Close Price]]/Table2[[#This Row],[Day Low]])-1</f>
        <v>1.385382059800655E-2</v>
      </c>
      <c r="AD524" s="2">
        <f>(Table2[[#This Row],[Day High]]/Table2[[#This Row],[Close Price]])-1</f>
        <v>-1.310744830749222E-4</v>
      </c>
      <c r="AE524" s="2">
        <f>(Table2[[#This Row],[Close Price]]/Table2[[#This Row],[Current Week Low]])-1</f>
        <v>1.0496688741721716E-2</v>
      </c>
      <c r="AF524" s="2">
        <f>(Table2[[#This Row],[Current Week High]]/Table2[[#This Row],[Close Price]])-1</f>
        <v>2.5559524199626482E-2</v>
      </c>
      <c r="AG524" s="2">
        <f>(Table2[[#This Row],[Close Price]]/Table2[[#This Row],[Current Month Low]])-1</f>
        <v>1.0496688741721716E-2</v>
      </c>
      <c r="AH524" s="2">
        <f>(Table2[[#This Row],[Current Month High]]/Table2[[#This Row],[Close Price]])-1</f>
        <v>8.3985975030311133E-2</v>
      </c>
      <c r="AI524">
        <v>17.9670347675066</v>
      </c>
      <c r="AJ524">
        <v>16.923371647509502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-0.06</v>
      </c>
      <c r="AM524" t="s">
        <v>10190</v>
      </c>
      <c r="AN524">
        <v>-5.46</v>
      </c>
      <c r="AO524" t="s">
        <v>10190</v>
      </c>
      <c r="AP524">
        <v>5.1943370840953997E-2</v>
      </c>
      <c r="AQ524">
        <f>(Table2[[#This Row],[Sharpe Ratio]]-AVERAGE(Table2[Sharpe Ratio]))/_xlfn.STDEV.P(Table2[Sharpe Ratio])</f>
        <v>-1.1076879918494315E-2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567</v>
      </c>
      <c r="AT524">
        <f>_xlfn.RANK.AVG(Table2[[#This Row],[6M Return vs Nifty Z-Score]],Table2[6M Return vs Nifty Z-Score])</f>
        <v>556</v>
      </c>
      <c r="AU524">
        <f>_xlfn.RANK.AVG(Table2[[#This Row],[Sharpe Ratio Z-Score]],Table2[Sharpe Ratio Z-Score])</f>
        <v>345</v>
      </c>
      <c r="AV524">
        <f>(Table2[[#This Row],[Rank 1Y]]+Table2[[#This Row],[Rank 6M]]+Table2[[#This Row],[Rank Sharpe]])/3</f>
        <v>489.33333333333331</v>
      </c>
    </row>
    <row r="525" spans="1:48" x14ac:dyDescent="0.3">
      <c r="A525" t="s">
        <v>1800</v>
      </c>
      <c r="B525" t="s">
        <v>1801</v>
      </c>
      <c r="C525" t="s">
        <v>10154</v>
      </c>
      <c r="D525" t="s">
        <v>1429</v>
      </c>
      <c r="E525">
        <v>3974.5201894400002</v>
      </c>
      <c r="F525">
        <v>550.4</v>
      </c>
      <c r="G525">
        <v>-0.60139949209029397</v>
      </c>
      <c r="H525">
        <f>(Table2[[#This Row],[1Y Return vs Nifty]]-AVERAGE(Table2[1Y Return vs Nifty]))/_xlfn.STDEV.P(Table2[1Y Return vs Nifty])</f>
        <v>-0.55227100094024395</v>
      </c>
      <c r="I525">
        <v>13.670098602146201</v>
      </c>
      <c r="J525">
        <f>(Table2[[#This Row],[1M Return vs Nifty]]-AVERAGE(Table2[1M Return vs Nifty]))/_xlfn.STDEV.P(Table2[1M Return vs Nifty])</f>
        <v>1.3190013261881162</v>
      </c>
      <c r="K525">
        <v>1.8880363454461599</v>
      </c>
      <c r="L525">
        <f>(Table2[[#This Row],[6M Return vs Nifty]]-AVERAGE(Table2[6M Return vs Nifty]))/_xlfn.STDEV.P(Table2[6M Return vs Nifty])</f>
        <v>-0.15982731377490605</v>
      </c>
      <c r="M525">
        <v>-2.6343350364297602</v>
      </c>
      <c r="N525">
        <f>(Table2[[#This Row],[1W Return vs Nifty]]-AVERAGE(Table2[1W Return vs Nifty]))/_xlfn.STDEV.P(Table2[1W Return vs Nifty])</f>
        <v>-0.30988513521524524</v>
      </c>
      <c r="O525">
        <v>538.25</v>
      </c>
      <c r="P525">
        <v>498.56449077980398</v>
      </c>
      <c r="Q525">
        <v>463.49413794661399</v>
      </c>
      <c r="R525">
        <v>52.344926627401399</v>
      </c>
      <c r="S525" s="2">
        <f>(Table2[[#This Row],[Close Price]]-Table2[[#This Row],[20D EMA]])/Table2[[#This Row],[20D EMA]]</f>
        <v>2.257315373896884E-2</v>
      </c>
      <c r="T525" s="2">
        <f>(Table2[[#This Row],[Close Price]]-Table2[[#This Row],[50D EMA]])/Table2[[#This Row],[50D EMA]]</f>
        <v>0.10396951684047967</v>
      </c>
      <c r="U525" s="2">
        <f>(Table2[[#This Row],[Close Price]]-Table2[[#This Row],[200D EMA]])/Table2[[#This Row],[200D EMA]]</f>
        <v>0.18750153440645229</v>
      </c>
      <c r="V525">
        <v>0.92974084904729004</v>
      </c>
      <c r="W525">
        <v>540</v>
      </c>
      <c r="X525">
        <v>553.1</v>
      </c>
      <c r="Y525">
        <v>546</v>
      </c>
      <c r="Z525">
        <v>565.45000000000005</v>
      </c>
      <c r="AA525">
        <v>519</v>
      </c>
      <c r="AB525">
        <v>582.6</v>
      </c>
      <c r="AC525" s="2">
        <f>(Table2[[#This Row],[Close Price]]/Table2[[#This Row],[Day Low]])-1</f>
        <v>1.9259259259259309E-2</v>
      </c>
      <c r="AD525" s="2">
        <f>(Table2[[#This Row],[Day High]]/Table2[[#This Row],[Close Price]])-1</f>
        <v>4.9055232558139483E-3</v>
      </c>
      <c r="AE525" s="2">
        <f>(Table2[[#This Row],[Close Price]]/Table2[[#This Row],[Current Week Low]])-1</f>
        <v>8.05860805860803E-3</v>
      </c>
      <c r="AF525" s="2">
        <f>(Table2[[#This Row],[Current Week High]]/Table2[[#This Row],[Close Price]])-1</f>
        <v>2.7343750000000222E-2</v>
      </c>
      <c r="AG525" s="2">
        <f>(Table2[[#This Row],[Close Price]]/Table2[[#This Row],[Current Month Low]])-1</f>
        <v>6.0500963391136864E-2</v>
      </c>
      <c r="AH525" s="2">
        <f>(Table2[[#This Row],[Current Month High]]/Table2[[#This Row],[Close Price]])-1</f>
        <v>5.8502906976744207E-2</v>
      </c>
      <c r="AI525">
        <v>5.8502906976744198</v>
      </c>
      <c r="AJ525">
        <v>48.375791885698803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0.08</v>
      </c>
      <c r="AM525" t="s">
        <v>10189</v>
      </c>
      <c r="AN525">
        <v>5.01</v>
      </c>
      <c r="AO525" t="s">
        <v>10189</v>
      </c>
      <c r="AP525">
        <v>-2.1354827617291999E-2</v>
      </c>
      <c r="AQ525">
        <f>(Table2[[#This Row],[Sharpe Ratio]]-AVERAGE(Table2[Sharpe Ratio]))/_xlfn.STDEV.P(Table2[Sharpe Ratio])</f>
        <v>-0.85084421902808838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-0.55382634277036746</v>
      </c>
      <c r="AS525">
        <f>_xlfn.RANK.AVG(Table2[[#This Row],[1Y Return vs Nifty Z-Score]],Table2[1Y Return vs Nifty Z-Score])</f>
        <v>509</v>
      </c>
      <c r="AT525">
        <f>_xlfn.RANK.AVG(Table2[[#This Row],[6M Return vs Nifty Z-Score]],Table2[6M Return vs Nifty Z-Score])</f>
        <v>377</v>
      </c>
      <c r="AU525">
        <f>_xlfn.RANK.AVG(Table2[[#This Row],[Sharpe Ratio Z-Score]],Table2[Sharpe Ratio Z-Score])</f>
        <v>583</v>
      </c>
      <c r="AV525">
        <f>(Table2[[#This Row],[Rank 1Y]]+Table2[[#This Row],[Rank 6M]]+Table2[[#This Row],[Rank Sharpe]])/3</f>
        <v>489.66666666666669</v>
      </c>
    </row>
    <row r="526" spans="1:48" x14ac:dyDescent="0.3">
      <c r="A526" t="s">
        <v>166</v>
      </c>
      <c r="B526" t="s">
        <v>167</v>
      </c>
      <c r="C526" t="s">
        <v>10159</v>
      </c>
      <c r="D526" t="s">
        <v>168</v>
      </c>
      <c r="E526">
        <v>162419.30663559999</v>
      </c>
      <c r="F526">
        <v>3193.4</v>
      </c>
      <c r="G526">
        <v>-5.4402481079827396</v>
      </c>
      <c r="H526">
        <f>(Table2[[#This Row],[1Y Return vs Nifty]]-AVERAGE(Table2[1Y Return vs Nifty]))/_xlfn.STDEV.P(Table2[1Y Return vs Nifty])</f>
        <v>-0.61427706399883131</v>
      </c>
      <c r="I526">
        <v>-3.2796829710159701</v>
      </c>
      <c r="J526">
        <f>(Table2[[#This Row],[1M Return vs Nifty]]-AVERAGE(Table2[1M Return vs Nifty]))/_xlfn.STDEV.P(Table2[1M Return vs Nifty])</f>
        <v>-0.27082788630938837</v>
      </c>
      <c r="K526">
        <v>2.7885189909542598</v>
      </c>
      <c r="L526">
        <f>(Table2[[#This Row],[6M Return vs Nifty]]-AVERAGE(Table2[6M Return vs Nifty]))/_xlfn.STDEV.P(Table2[6M Return vs Nifty])</f>
        <v>-0.13065026099256849</v>
      </c>
      <c r="M526">
        <v>-1.6702994311942401</v>
      </c>
      <c r="N526">
        <f>(Table2[[#This Row],[1W Return vs Nifty]]-AVERAGE(Table2[1W Return vs Nifty]))/_xlfn.STDEV.P(Table2[1W Return vs Nifty])</f>
        <v>-6.0339121274681669E-2</v>
      </c>
      <c r="O526">
        <v>3134.08</v>
      </c>
      <c r="P526">
        <v>3077.80469178064</v>
      </c>
      <c r="Q526">
        <v>2847.81520253283</v>
      </c>
      <c r="R526">
        <v>67.538342075621202</v>
      </c>
      <c r="S526" s="2">
        <f>(Table2[[#This Row],[Close Price]]-Table2[[#This Row],[20D EMA]])/Table2[[#This Row],[20D EMA]]</f>
        <v>1.8927404533387843E-2</v>
      </c>
      <c r="T526" s="2">
        <f>(Table2[[#This Row],[Close Price]]-Table2[[#This Row],[50D EMA]])/Table2[[#This Row],[50D EMA]]</f>
        <v>3.7557713953734757E-2</v>
      </c>
      <c r="U526" s="2">
        <f>(Table2[[#This Row],[Close Price]]-Table2[[#This Row],[200D EMA]])/Table2[[#This Row],[200D EMA]]</f>
        <v>0.12135085070120036</v>
      </c>
      <c r="V526">
        <v>0.70081090918372102</v>
      </c>
      <c r="W526">
        <v>3190.25</v>
      </c>
      <c r="X526">
        <v>3243.05</v>
      </c>
      <c r="Y526">
        <v>3140</v>
      </c>
      <c r="Z526">
        <v>3227</v>
      </c>
      <c r="AA526">
        <v>3056</v>
      </c>
      <c r="AB526">
        <v>3227</v>
      </c>
      <c r="AC526" s="2">
        <f>(Table2[[#This Row],[Close Price]]/Table2[[#This Row],[Day Low]])-1</f>
        <v>9.873834339002574E-4</v>
      </c>
      <c r="AD526" s="2">
        <f>(Table2[[#This Row],[Day High]]/Table2[[#This Row],[Close Price]])-1</f>
        <v>1.5547692114987299E-2</v>
      </c>
      <c r="AE526" s="2">
        <f>(Table2[[#This Row],[Close Price]]/Table2[[#This Row],[Current Week Low]])-1</f>
        <v>1.7006369426751711E-2</v>
      </c>
      <c r="AF526" s="2">
        <f>(Table2[[#This Row],[Current Week High]]/Table2[[#This Row],[Close Price]])-1</f>
        <v>1.0521701008329609E-2</v>
      </c>
      <c r="AG526" s="2">
        <f>(Table2[[#This Row],[Close Price]]/Table2[[#This Row],[Current Month Low]])-1</f>
        <v>4.496073298429315E-2</v>
      </c>
      <c r="AH526" s="2">
        <f>(Table2[[#This Row],[Current Month High]]/Table2[[#This Row],[Close Price]])-1</f>
        <v>1.0521701008329609E-2</v>
      </c>
      <c r="AI526">
        <v>1.17742844617021</v>
      </c>
      <c r="AJ526">
        <v>39.294671871932898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-0.01</v>
      </c>
      <c r="AM526" t="s">
        <v>10190</v>
      </c>
      <c r="AN526">
        <v>2.31</v>
      </c>
      <c r="AO526" t="s">
        <v>10189</v>
      </c>
      <c r="AP526">
        <v>-1.1501984568048001E-2</v>
      </c>
      <c r="AQ526">
        <f>(Table2[[#This Row],[Sharpe Ratio]]-AVERAGE(Table2[Sharpe Ratio]))/_xlfn.STDEV.P(Table2[Sharpe Ratio])</f>
        <v>-0.73796155664121688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-1.8140558892166867</v>
      </c>
      <c r="AS526">
        <f>_xlfn.RANK.AVG(Table2[[#This Row],[1Y Return vs Nifty Z-Score]],Table2[1Y Return vs Nifty Z-Score])</f>
        <v>542</v>
      </c>
      <c r="AT526">
        <f>_xlfn.RANK.AVG(Table2[[#This Row],[6M Return vs Nifty Z-Score]],Table2[6M Return vs Nifty Z-Score])</f>
        <v>363</v>
      </c>
      <c r="AU526">
        <f>_xlfn.RANK.AVG(Table2[[#This Row],[Sharpe Ratio Z-Score]],Table2[Sharpe Ratio Z-Score])</f>
        <v>566</v>
      </c>
      <c r="AV526">
        <f>(Table2[[#This Row],[Rank 1Y]]+Table2[[#This Row],[Rank 6M]]+Table2[[#This Row],[Rank Sharpe]])/3</f>
        <v>490.33333333333331</v>
      </c>
    </row>
    <row r="527" spans="1:48" x14ac:dyDescent="0.3">
      <c r="A527" t="s">
        <v>408</v>
      </c>
      <c r="B527" t="s">
        <v>409</v>
      </c>
      <c r="C527" t="s">
        <v>10147</v>
      </c>
      <c r="D527" t="s">
        <v>410</v>
      </c>
      <c r="E527">
        <v>57939.086196914999</v>
      </c>
      <c r="F527">
        <v>1600.55</v>
      </c>
      <c r="G527">
        <v>0.17656150870342499</v>
      </c>
      <c r="H527">
        <f>(Table2[[#This Row],[1Y Return vs Nifty]]-AVERAGE(Table2[1Y Return vs Nifty]))/_xlfn.STDEV.P(Table2[1Y Return vs Nifty])</f>
        <v>-0.54230203875492045</v>
      </c>
      <c r="I527">
        <v>-0.24735085719576499</v>
      </c>
      <c r="J527">
        <f>(Table2[[#This Row],[1M Return vs Nifty]]-AVERAGE(Table2[1M Return vs Nifty]))/_xlfn.STDEV.P(Table2[1M Return vs Nifty])</f>
        <v>1.3594078406601715E-2</v>
      </c>
      <c r="K527">
        <v>-12.9530374610164</v>
      </c>
      <c r="L527">
        <f>(Table2[[#This Row],[6M Return vs Nifty]]-AVERAGE(Table2[6M Return vs Nifty]))/_xlfn.STDEV.P(Table2[6M Return vs Nifty])</f>
        <v>-0.64070142718260392</v>
      </c>
      <c r="M527">
        <v>-6.8661860454637997</v>
      </c>
      <c r="N527">
        <f>(Table2[[#This Row],[1W Return vs Nifty]]-AVERAGE(Table2[1W Return vs Nifty]))/_xlfn.STDEV.P(Table2[1W Return vs Nifty])</f>
        <v>-1.4053234625546165</v>
      </c>
      <c r="O527">
        <v>1577.7</v>
      </c>
      <c r="P527">
        <v>1522.47891040183</v>
      </c>
      <c r="Q527">
        <v>1443.95843326571</v>
      </c>
      <c r="R527">
        <v>52.555880901360901</v>
      </c>
      <c r="S527" s="2">
        <f>(Table2[[#This Row],[Close Price]]-Table2[[#This Row],[20D EMA]])/Table2[[#This Row],[20D EMA]]</f>
        <v>1.448310832224118E-2</v>
      </c>
      <c r="T527" s="2">
        <f>(Table2[[#This Row],[Close Price]]-Table2[[#This Row],[50D EMA]])/Table2[[#This Row],[50D EMA]]</f>
        <v>5.127893008223313E-2</v>
      </c>
      <c r="U527" s="2">
        <f>(Table2[[#This Row],[Close Price]]-Table2[[#This Row],[200D EMA]])/Table2[[#This Row],[200D EMA]]</f>
        <v>0.10844603495970215</v>
      </c>
      <c r="V527">
        <v>0.93390173339722904</v>
      </c>
      <c r="W527">
        <v>1574.35</v>
      </c>
      <c r="X527">
        <v>1598.75</v>
      </c>
      <c r="Y527">
        <v>1541.05</v>
      </c>
      <c r="Z527">
        <v>1619</v>
      </c>
      <c r="AA527">
        <v>1541.05</v>
      </c>
      <c r="AB527">
        <v>1764.4</v>
      </c>
      <c r="AC527" s="2">
        <f>(Table2[[#This Row],[Close Price]]/Table2[[#This Row],[Day Low]])-1</f>
        <v>1.6641788674691238E-2</v>
      </c>
      <c r="AD527" s="2">
        <f>(Table2[[#This Row],[Day High]]/Table2[[#This Row],[Close Price]])-1</f>
        <v>-1.1246134141388309E-3</v>
      </c>
      <c r="AE527" s="2">
        <f>(Table2[[#This Row],[Close Price]]/Table2[[#This Row],[Current Week Low]])-1</f>
        <v>3.8610038610038533E-2</v>
      </c>
      <c r="AF527" s="2">
        <f>(Table2[[#This Row],[Current Week High]]/Table2[[#This Row],[Close Price]])-1</f>
        <v>1.152728749492371E-2</v>
      </c>
      <c r="AG527" s="2">
        <f>(Table2[[#This Row],[Close Price]]/Table2[[#This Row],[Current Month Low]])-1</f>
        <v>3.8610038610038533E-2</v>
      </c>
      <c r="AH527" s="2">
        <f>(Table2[[#This Row],[Current Month High]]/Table2[[#This Row],[Close Price]])-1</f>
        <v>0.10237105994814288</v>
      </c>
      <c r="AI527">
        <v>10.2371059948142</v>
      </c>
      <c r="AJ527">
        <v>36.804991666310499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-0.09</v>
      </c>
      <c r="AM527" t="s">
        <v>10190</v>
      </c>
      <c r="AN527">
        <v>-5.81</v>
      </c>
      <c r="AO527" t="s">
        <v>10190</v>
      </c>
      <c r="AP527">
        <v>2.2770711799036999E-2</v>
      </c>
      <c r="AQ527">
        <f>(Table2[[#This Row],[Sharpe Ratio]]-AVERAGE(Table2[Sharpe Ratio]))/_xlfn.STDEV.P(Table2[Sharpe Ratio])</f>
        <v>-0.34530400655568438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-2.9200368566412234</v>
      </c>
      <c r="AS527">
        <f>_xlfn.RANK.AVG(Table2[[#This Row],[1Y Return vs Nifty Z-Score]],Table2[1Y Return vs Nifty Z-Score])</f>
        <v>504</v>
      </c>
      <c r="AT527">
        <f>_xlfn.RANK.AVG(Table2[[#This Row],[6M Return vs Nifty Z-Score]],Table2[6M Return vs Nifty Z-Score])</f>
        <v>539</v>
      </c>
      <c r="AU527">
        <f>_xlfn.RANK.AVG(Table2[[#This Row],[Sharpe Ratio Z-Score]],Table2[Sharpe Ratio Z-Score])</f>
        <v>431</v>
      </c>
      <c r="AV527">
        <f>(Table2[[#This Row],[Rank 1Y]]+Table2[[#This Row],[Rank 6M]]+Table2[[#This Row],[Rank Sharpe]])/3</f>
        <v>491.33333333333331</v>
      </c>
    </row>
    <row r="528" spans="1:48" x14ac:dyDescent="0.3">
      <c r="A528" t="s">
        <v>423</v>
      </c>
      <c r="B528" t="s">
        <v>424</v>
      </c>
      <c r="C528" t="s">
        <v>10149</v>
      </c>
      <c r="D528" t="s">
        <v>391</v>
      </c>
      <c r="E528">
        <v>56110.682387155</v>
      </c>
      <c r="F528">
        <v>132300.85</v>
      </c>
      <c r="G528">
        <v>3.8166494248707501</v>
      </c>
      <c r="H528">
        <f>(Table2[[#This Row],[1Y Return vs Nifty]]-AVERAGE(Table2[1Y Return vs Nifty]))/_xlfn.STDEV.P(Table2[1Y Return vs Nifty])</f>
        <v>-0.49565715713424474</v>
      </c>
      <c r="I528">
        <v>0.77641040502466996</v>
      </c>
      <c r="J528">
        <f>(Table2[[#This Row],[1M Return vs Nifty]]-AVERAGE(Table2[1M Return vs Nifty]))/_xlfn.STDEV.P(Table2[1M Return vs Nifty])</f>
        <v>0.10961924275907173</v>
      </c>
      <c r="K528">
        <v>-19.3978665219135</v>
      </c>
      <c r="L528">
        <f>(Table2[[#This Row],[6M Return vs Nifty]]-AVERAGE(Table2[6M Return vs Nifty]))/_xlfn.STDEV.P(Table2[6M Return vs Nifty])</f>
        <v>-0.84952401651394527</v>
      </c>
      <c r="M528">
        <v>-1.74415064756718E-2</v>
      </c>
      <c r="N528">
        <f>(Table2[[#This Row],[1W Return vs Nifty]]-AVERAGE(Table2[1W Return vs Nifty]))/_xlfn.STDEV.P(Table2[1W Return vs Nifty])</f>
        <v>0.36751240670163526</v>
      </c>
      <c r="O528">
        <v>129564.99</v>
      </c>
      <c r="P528">
        <v>129198.88910653</v>
      </c>
      <c r="Q528">
        <v>125225.756654866</v>
      </c>
      <c r="R528">
        <v>65.247626175226699</v>
      </c>
      <c r="S528" s="2">
        <f>(Table2[[#This Row],[Close Price]]-Table2[[#This Row],[20D EMA]])/Table2[[#This Row],[20D EMA]]</f>
        <v>2.111573504540077E-2</v>
      </c>
      <c r="T528" s="2">
        <f>(Table2[[#This Row],[Close Price]]-Table2[[#This Row],[50D EMA]])/Table2[[#This Row],[50D EMA]]</f>
        <v>2.4009191680528376E-2</v>
      </c>
      <c r="U528" s="2">
        <f>(Table2[[#This Row],[Close Price]]-Table2[[#This Row],[200D EMA]])/Table2[[#This Row],[200D EMA]]</f>
        <v>5.6498707088140303E-2</v>
      </c>
      <c r="V528">
        <v>0.99658970729405605</v>
      </c>
      <c r="W528">
        <v>128019.55</v>
      </c>
      <c r="X528">
        <v>132250</v>
      </c>
      <c r="Y528">
        <v>130220</v>
      </c>
      <c r="Z528">
        <v>134350</v>
      </c>
      <c r="AA528">
        <v>127701.5</v>
      </c>
      <c r="AB528">
        <v>134350</v>
      </c>
      <c r="AC528" s="2">
        <f>(Table2[[#This Row],[Close Price]]/Table2[[#This Row],[Day Low]])-1</f>
        <v>3.3442548423268104E-2</v>
      </c>
      <c r="AD528" s="2">
        <f>(Table2[[#This Row],[Day High]]/Table2[[#This Row],[Close Price]])-1</f>
        <v>-3.8435127211966513E-4</v>
      </c>
      <c r="AE528" s="2">
        <f>(Table2[[#This Row],[Close Price]]/Table2[[#This Row],[Current Week Low]])-1</f>
        <v>1.5979496237137125E-2</v>
      </c>
      <c r="AF528" s="2">
        <f>(Table2[[#This Row],[Current Week High]]/Table2[[#This Row],[Close Price]])-1</f>
        <v>1.5488562620723956E-2</v>
      </c>
      <c r="AG528" s="2">
        <f>(Table2[[#This Row],[Close Price]]/Table2[[#This Row],[Current Month Low]])-1</f>
        <v>3.6016413276273251E-2</v>
      </c>
      <c r="AH528" s="2">
        <f>(Table2[[#This Row],[Current Month High]]/Table2[[#This Row],[Close Price]])-1</f>
        <v>1.5488562620723956E-2</v>
      </c>
      <c r="AI528">
        <v>14.470164023889399</v>
      </c>
      <c r="AJ528">
        <v>30.4741467090006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-0.13</v>
      </c>
      <c r="AM528" t="s">
        <v>10190</v>
      </c>
      <c r="AN528">
        <v>2.0299999999999998</v>
      </c>
      <c r="AO528" t="s">
        <v>10189</v>
      </c>
      <c r="AP528">
        <v>2.5874541635141999E-2</v>
      </c>
      <c r="AQ528">
        <f>(Table2[[#This Row],[Sharpe Ratio]]-AVERAGE(Table2[Sharpe Ratio]))/_xlfn.STDEV.P(Table2[Sharpe Ratio])</f>
        <v>-0.30974385668379306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-1.1777933808712759</v>
      </c>
      <c r="AS528">
        <f>_xlfn.RANK.AVG(Table2[[#This Row],[1Y Return vs Nifty Z-Score]],Table2[1Y Return vs Nifty Z-Score])</f>
        <v>472</v>
      </c>
      <c r="AT528">
        <f>_xlfn.RANK.AVG(Table2[[#This Row],[6M Return vs Nifty Z-Score]],Table2[6M Return vs Nifty Z-Score])</f>
        <v>591</v>
      </c>
      <c r="AU528">
        <f>_xlfn.RANK.AVG(Table2[[#This Row],[Sharpe Ratio Z-Score]],Table2[Sharpe Ratio Z-Score])</f>
        <v>423</v>
      </c>
      <c r="AV528">
        <f>(Table2[[#This Row],[Rank 1Y]]+Table2[[#This Row],[Rank 6M]]+Table2[[#This Row],[Rank Sharpe]])/3</f>
        <v>495.33333333333331</v>
      </c>
    </row>
    <row r="529" spans="1:48" x14ac:dyDescent="0.3">
      <c r="A529" t="s">
        <v>433</v>
      </c>
      <c r="B529" t="s">
        <v>434</v>
      </c>
      <c r="C529" t="s">
        <v>10144</v>
      </c>
      <c r="D529" t="s">
        <v>21</v>
      </c>
      <c r="E529">
        <v>53573.913766974998</v>
      </c>
      <c r="F529">
        <v>2833.25</v>
      </c>
      <c r="G529">
        <v>7.8511837512249398</v>
      </c>
      <c r="H529">
        <f>(Table2[[#This Row],[1Y Return vs Nifty]]-AVERAGE(Table2[1Y Return vs Nifty]))/_xlfn.STDEV.P(Table2[1Y Return vs Nifty])</f>
        <v>-0.44395775305900192</v>
      </c>
      <c r="I529">
        <v>10.643105256273699</v>
      </c>
      <c r="J529">
        <f>(Table2[[#This Row],[1M Return vs Nifty]]-AVERAGE(Table2[1M Return vs Nifty]))/_xlfn.STDEV.P(Table2[1M Return vs Nifty])</f>
        <v>1.0350801189128853</v>
      </c>
      <c r="K529">
        <v>-2.8612814178706998</v>
      </c>
      <c r="L529">
        <f>(Table2[[#This Row],[6M Return vs Nifty]]-AVERAGE(Table2[6M Return vs Nifty]))/_xlfn.STDEV.P(Table2[6M Return vs Nifty])</f>
        <v>-0.31371267264509323</v>
      </c>
      <c r="M529">
        <v>7.7881886169366199</v>
      </c>
      <c r="N529">
        <f>(Table2[[#This Row],[1W Return vs Nifty]]-AVERAGE(Table2[1W Return vs Nifty]))/_xlfn.STDEV.P(Table2[1W Return vs Nifty])</f>
        <v>2.3880434669792803</v>
      </c>
      <c r="O529">
        <v>2592.1999999999998</v>
      </c>
      <c r="P529">
        <v>2493.53324500391</v>
      </c>
      <c r="Q529">
        <v>2417.70779553382</v>
      </c>
      <c r="R529">
        <v>85.843944412300999</v>
      </c>
      <c r="S529" s="2">
        <f>(Table2[[#This Row],[Close Price]]-Table2[[#This Row],[20D EMA]])/Table2[[#This Row],[20D EMA]]</f>
        <v>9.2990509991513079E-2</v>
      </c>
      <c r="T529" s="2">
        <f>(Table2[[#This Row],[Close Price]]-Table2[[#This Row],[50D EMA]])/Table2[[#This Row],[50D EMA]]</f>
        <v>0.13623911198166411</v>
      </c>
      <c r="U529" s="2">
        <f>(Table2[[#This Row],[Close Price]]-Table2[[#This Row],[200D EMA]])/Table2[[#This Row],[200D EMA]]</f>
        <v>0.17187445283247307</v>
      </c>
      <c r="V529">
        <v>0.84311331550106605</v>
      </c>
      <c r="W529">
        <v>2853.25</v>
      </c>
      <c r="X529">
        <v>2915</v>
      </c>
      <c r="Y529">
        <v>2696.8</v>
      </c>
      <c r="Z529">
        <v>2860</v>
      </c>
      <c r="AA529">
        <v>2457.8000000000002</v>
      </c>
      <c r="AB529">
        <v>2860</v>
      </c>
      <c r="AC529" s="2">
        <f>(Table2[[#This Row],[Close Price]]/Table2[[#This Row],[Day Low]])-1</f>
        <v>-7.0095505125733482E-3</v>
      </c>
      <c r="AD529" s="2">
        <f>(Table2[[#This Row],[Day High]]/Table2[[#This Row],[Close Price]])-1</f>
        <v>2.8853789817347542E-2</v>
      </c>
      <c r="AE529" s="2">
        <f>(Table2[[#This Row],[Close Price]]/Table2[[#This Row],[Current Week Low]])-1</f>
        <v>5.0597003856422296E-2</v>
      </c>
      <c r="AF529" s="2">
        <f>(Table2[[#This Row],[Current Week High]]/Table2[[#This Row],[Close Price]])-1</f>
        <v>9.4414541604164182E-3</v>
      </c>
      <c r="AG529" s="2">
        <f>(Table2[[#This Row],[Close Price]]/Table2[[#This Row],[Current Month Low]])-1</f>
        <v>0.15275856456994052</v>
      </c>
      <c r="AH529" s="2">
        <f>(Table2[[#This Row],[Current Month High]]/Table2[[#This Row],[Close Price]])-1</f>
        <v>9.4414541604164182E-3</v>
      </c>
      <c r="AI529">
        <v>0.94414541604164104</v>
      </c>
      <c r="AJ529">
        <v>36.931516118118999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0.02</v>
      </c>
      <c r="AM529" t="s">
        <v>10189</v>
      </c>
      <c r="AN529">
        <v>13.56</v>
      </c>
      <c r="AO529" t="s">
        <v>10189</v>
      </c>
      <c r="AP529">
        <v>-3.1841044049824997E-2</v>
      </c>
      <c r="AQ529">
        <f>(Table2[[#This Row],[Sharpe Ratio]]-AVERAGE(Table2[Sharpe Ratio]))/_xlfn.STDEV.P(Table2[Sharpe Ratio])</f>
        <v>-0.97098335281446413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1.6944698073736064</v>
      </c>
      <c r="AS529">
        <f>_xlfn.RANK.AVG(Table2[[#This Row],[1Y Return vs Nifty Z-Score]],Table2[1Y Return vs Nifty Z-Score])</f>
        <v>443</v>
      </c>
      <c r="AT529">
        <f>_xlfn.RANK.AVG(Table2[[#This Row],[6M Return vs Nifty Z-Score]],Table2[6M Return vs Nifty Z-Score])</f>
        <v>434</v>
      </c>
      <c r="AU529">
        <f>_xlfn.RANK.AVG(Table2[[#This Row],[Sharpe Ratio Z-Score]],Table2[Sharpe Ratio Z-Score])</f>
        <v>609</v>
      </c>
      <c r="AV529">
        <f>(Table2[[#This Row],[Rank 1Y]]+Table2[[#This Row],[Rank 6M]]+Table2[[#This Row],[Rank Sharpe]])/3</f>
        <v>495.33333333333331</v>
      </c>
    </row>
    <row r="530" spans="1:48" x14ac:dyDescent="0.3">
      <c r="A530" t="s">
        <v>548</v>
      </c>
      <c r="B530" t="s">
        <v>549</v>
      </c>
      <c r="C530" t="s">
        <v>10159</v>
      </c>
      <c r="D530" t="s">
        <v>550</v>
      </c>
      <c r="E530">
        <v>35839.661</v>
      </c>
      <c r="F530">
        <v>3262.6</v>
      </c>
      <c r="G530">
        <v>-10.91643096536</v>
      </c>
      <c r="H530">
        <f>(Table2[[#This Row],[1Y Return vs Nifty]]-AVERAGE(Table2[1Y Return vs Nifty]))/_xlfn.STDEV.P(Table2[1Y Return vs Nifty])</f>
        <v>-0.68445006723345814</v>
      </c>
      <c r="I530">
        <v>-2.7961371019883701</v>
      </c>
      <c r="J530">
        <f>(Table2[[#This Row],[1M Return vs Nifty]]-AVERAGE(Table2[1M Return vs Nifty]))/_xlfn.STDEV.P(Table2[1M Return vs Nifty])</f>
        <v>-0.22547300401522372</v>
      </c>
      <c r="K530">
        <v>-22.749540763309199</v>
      </c>
      <c r="L530">
        <f>(Table2[[#This Row],[6M Return vs Nifty]]-AVERAGE(Table2[6M Return vs Nifty]))/_xlfn.STDEV.P(Table2[6M Return vs Nifty])</f>
        <v>-0.95812352894011099</v>
      </c>
      <c r="M530">
        <v>0.86699094050190695</v>
      </c>
      <c r="N530">
        <f>(Table2[[#This Row],[1W Return vs Nifty]]-AVERAGE(Table2[1W Return vs Nifty]))/_xlfn.STDEV.P(Table2[1W Return vs Nifty])</f>
        <v>0.59645269743813101</v>
      </c>
      <c r="O530">
        <v>3252.88</v>
      </c>
      <c r="P530">
        <v>3257.7693054564402</v>
      </c>
      <c r="Q530">
        <v>3255.0424373741798</v>
      </c>
      <c r="R530">
        <v>50.409497064426198</v>
      </c>
      <c r="S530" s="2">
        <f>(Table2[[#This Row],[Close Price]]-Table2[[#This Row],[20D EMA]])/Table2[[#This Row],[20D EMA]]</f>
        <v>2.9881212955903077E-3</v>
      </c>
      <c r="T530" s="2">
        <f>(Table2[[#This Row],[Close Price]]-Table2[[#This Row],[50D EMA]])/Table2[[#This Row],[50D EMA]]</f>
        <v>1.4828227816711258E-3</v>
      </c>
      <c r="U530" s="2">
        <f>(Table2[[#This Row],[Close Price]]-Table2[[#This Row],[200D EMA]])/Table2[[#This Row],[200D EMA]]</f>
        <v>2.3218015651791982E-3</v>
      </c>
      <c r="V530">
        <v>0.707863976102454</v>
      </c>
      <c r="W530">
        <v>3213.85</v>
      </c>
      <c r="X530">
        <v>3280</v>
      </c>
      <c r="Y530">
        <v>3229.3</v>
      </c>
      <c r="Z530">
        <v>3354.65</v>
      </c>
      <c r="AA530">
        <v>3171.25</v>
      </c>
      <c r="AB530">
        <v>3354.65</v>
      </c>
      <c r="AC530" s="2">
        <f>(Table2[[#This Row],[Close Price]]/Table2[[#This Row],[Day Low]])-1</f>
        <v>1.5168722871322649E-2</v>
      </c>
      <c r="AD530" s="2">
        <f>(Table2[[#This Row],[Day High]]/Table2[[#This Row],[Close Price]])-1</f>
        <v>5.3331698645251446E-3</v>
      </c>
      <c r="AE530" s="2">
        <f>(Table2[[#This Row],[Close Price]]/Table2[[#This Row],[Current Week Low]])-1</f>
        <v>1.0311832285634592E-2</v>
      </c>
      <c r="AF530" s="2">
        <f>(Table2[[#This Row],[Current Week High]]/Table2[[#This Row],[Close Price]])-1</f>
        <v>2.8213694599399375E-2</v>
      </c>
      <c r="AG530" s="2">
        <f>(Table2[[#This Row],[Close Price]]/Table2[[#This Row],[Current Month Low]])-1</f>
        <v>2.8805675995269953E-2</v>
      </c>
      <c r="AH530" s="2">
        <f>(Table2[[#This Row],[Current Month High]]/Table2[[#This Row],[Close Price]])-1</f>
        <v>2.8213694599399375E-2</v>
      </c>
      <c r="AI530">
        <v>20.149573959418799</v>
      </c>
      <c r="AJ530">
        <v>31.768982229402202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-0.16</v>
      </c>
      <c r="AM530" t="s">
        <v>10190</v>
      </c>
      <c r="AN530">
        <v>-0.63</v>
      </c>
      <c r="AO530" t="s">
        <v>10190</v>
      </c>
      <c r="AP530">
        <v>6.4021043345313E-2</v>
      </c>
      <c r="AQ530">
        <f>(Table2[[#This Row],[Sharpe Ratio]]-AVERAGE(Table2[Sharpe Ratio]))/_xlfn.STDEV.P(Table2[Sharpe Ratio])</f>
        <v>0.12729534634297732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570</v>
      </c>
      <c r="AT530">
        <f>_xlfn.RANK.AVG(Table2[[#This Row],[6M Return vs Nifty Z-Score]],Table2[6M Return vs Nifty Z-Score])</f>
        <v>619</v>
      </c>
      <c r="AU530">
        <f>_xlfn.RANK.AVG(Table2[[#This Row],[Sharpe Ratio Z-Score]],Table2[Sharpe Ratio Z-Score])</f>
        <v>300</v>
      </c>
      <c r="AV530">
        <f>(Table2[[#This Row],[Rank 1Y]]+Table2[[#This Row],[Rank 6M]]+Table2[[#This Row],[Rank Sharpe]])/3</f>
        <v>496.33333333333331</v>
      </c>
    </row>
    <row r="531" spans="1:48" x14ac:dyDescent="0.3">
      <c r="A531" t="s">
        <v>2078</v>
      </c>
      <c r="B531" t="s">
        <v>2079</v>
      </c>
      <c r="C531" t="s">
        <v>10144</v>
      </c>
      <c r="D531" t="s">
        <v>285</v>
      </c>
      <c r="E531">
        <v>2792.330276575</v>
      </c>
      <c r="F531">
        <v>1870.75</v>
      </c>
      <c r="G531">
        <v>10.748506992499699</v>
      </c>
      <c r="H531">
        <f>(Table2[[#This Row],[1Y Return vs Nifty]]-AVERAGE(Table2[1Y Return vs Nifty]))/_xlfn.STDEV.P(Table2[1Y Return vs Nifty])</f>
        <v>-0.40683082021602024</v>
      </c>
      <c r="I531">
        <v>2.78764341138712</v>
      </c>
      <c r="J531">
        <f>(Table2[[#This Row],[1M Return vs Nifty]]-AVERAGE(Table2[1M Return vs Nifty]))/_xlfn.STDEV.P(Table2[1M Return vs Nifty])</f>
        <v>0.29826574376868148</v>
      </c>
      <c r="K531">
        <v>-16.858805612754999</v>
      </c>
      <c r="L531">
        <f>(Table2[[#This Row],[6M Return vs Nifty]]-AVERAGE(Table2[6M Return vs Nifty]))/_xlfn.STDEV.P(Table2[6M Return vs Nifty])</f>
        <v>-0.76725445303747597</v>
      </c>
      <c r="M531">
        <v>6.9798322840134004</v>
      </c>
      <c r="N531">
        <f>(Table2[[#This Row],[1W Return vs Nifty]]-AVERAGE(Table2[1W Return vs Nifty]))/_xlfn.STDEV.P(Table2[1W Return vs Nifty])</f>
        <v>2.1787959043072371</v>
      </c>
      <c r="O531">
        <v>1801.93</v>
      </c>
      <c r="P531">
        <v>1751.9032072318701</v>
      </c>
      <c r="Q531">
        <v>1656.95672982988</v>
      </c>
      <c r="R531">
        <v>58.880297221444501</v>
      </c>
      <c r="S531" s="2">
        <f>(Table2[[#This Row],[Close Price]]-Table2[[#This Row],[20D EMA]])/Table2[[#This Row],[20D EMA]]</f>
        <v>3.8192382611977119E-2</v>
      </c>
      <c r="T531" s="2">
        <f>(Table2[[#This Row],[Close Price]]-Table2[[#This Row],[50D EMA]])/Table2[[#This Row],[50D EMA]]</f>
        <v>6.7838675263296205E-2</v>
      </c>
      <c r="U531" s="2">
        <f>(Table2[[#This Row],[Close Price]]-Table2[[#This Row],[200D EMA]])/Table2[[#This Row],[200D EMA]]</f>
        <v>0.12902767243177807</v>
      </c>
      <c r="V531">
        <v>2.6672978002133698</v>
      </c>
      <c r="W531">
        <v>1838.95</v>
      </c>
      <c r="X531">
        <v>1884.1</v>
      </c>
      <c r="Y531">
        <v>1862.35</v>
      </c>
      <c r="Z531">
        <v>1971.25</v>
      </c>
      <c r="AA531">
        <v>1713.1</v>
      </c>
      <c r="AB531">
        <v>1980</v>
      </c>
      <c r="AC531" s="2">
        <f>(Table2[[#This Row],[Close Price]]/Table2[[#This Row],[Day Low]])-1</f>
        <v>1.7292476685064839E-2</v>
      </c>
      <c r="AD531" s="2">
        <f>(Table2[[#This Row],[Day High]]/Table2[[#This Row],[Close Price]])-1</f>
        <v>7.1361753307497278E-3</v>
      </c>
      <c r="AE531" s="2">
        <f>(Table2[[#This Row],[Close Price]]/Table2[[#This Row],[Current Week Low]])-1</f>
        <v>4.5104303702312443E-3</v>
      </c>
      <c r="AF531" s="2">
        <f>(Table2[[#This Row],[Current Week High]]/Table2[[#This Row],[Close Price]])-1</f>
        <v>5.3721769343846093E-2</v>
      </c>
      <c r="AG531" s="2">
        <f>(Table2[[#This Row],[Close Price]]/Table2[[#This Row],[Current Month Low]])-1</f>
        <v>9.2026151421399804E-2</v>
      </c>
      <c r="AH531" s="2">
        <f>(Table2[[#This Row],[Current Month High]]/Table2[[#This Row],[Close Price]])-1</f>
        <v>5.8399037819056421E-2</v>
      </c>
      <c r="AI531">
        <v>13.719096619003</v>
      </c>
      <c r="AJ531">
        <v>42.805343511450303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-0.06</v>
      </c>
      <c r="AM531" t="s">
        <v>10190</v>
      </c>
      <c r="AN531">
        <v>8.19</v>
      </c>
      <c r="AO531" t="s">
        <v>10189</v>
      </c>
      <c r="AP531">
        <v>6.9578254967750004E-3</v>
      </c>
      <c r="AQ531">
        <f>(Table2[[#This Row],[Sharpe Ratio]]-AVERAGE(Table2[Sharpe Ratio]))/_xlfn.STDEV.P(Table2[Sharpe Ratio])</f>
        <v>-0.52647006156121801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0.77650631326120445</v>
      </c>
      <c r="AS531">
        <f>_xlfn.RANK.AVG(Table2[[#This Row],[1Y Return vs Nifty Z-Score]],Table2[1Y Return vs Nifty Z-Score])</f>
        <v>434</v>
      </c>
      <c r="AT531">
        <f>_xlfn.RANK.AVG(Table2[[#This Row],[6M Return vs Nifty Z-Score]],Table2[6M Return vs Nifty Z-Score])</f>
        <v>575</v>
      </c>
      <c r="AU531">
        <f>_xlfn.RANK.AVG(Table2[[#This Row],[Sharpe Ratio Z-Score]],Table2[Sharpe Ratio Z-Score])</f>
        <v>480</v>
      </c>
      <c r="AV531">
        <f>(Table2[[#This Row],[Rank 1Y]]+Table2[[#This Row],[Rank 6M]]+Table2[[#This Row],[Rank Sharpe]])/3</f>
        <v>496.33333333333331</v>
      </c>
    </row>
    <row r="532" spans="1:48" x14ac:dyDescent="0.3">
      <c r="A532" t="s">
        <v>838</v>
      </c>
      <c r="B532" t="s">
        <v>839</v>
      </c>
      <c r="C532" t="s">
        <v>10145</v>
      </c>
      <c r="D532" t="s">
        <v>407</v>
      </c>
      <c r="E532">
        <v>18519.8198467</v>
      </c>
      <c r="F532">
        <v>115.75</v>
      </c>
      <c r="G532">
        <v>-21.440141354781598</v>
      </c>
      <c r="H532">
        <f>(Table2[[#This Row],[1Y Return vs Nifty]]-AVERAGE(Table2[1Y Return vs Nifty]))/_xlfn.STDEV.P(Table2[1Y Return vs Nifty])</f>
        <v>-0.81930319073759927</v>
      </c>
      <c r="I532">
        <v>-4.4518543912653898</v>
      </c>
      <c r="J532">
        <f>(Table2[[#This Row],[1M Return vs Nifty]]-AVERAGE(Table2[1M Return vs Nifty]))/_xlfn.STDEV.P(Table2[1M Return vs Nifty])</f>
        <v>-0.38077339551393857</v>
      </c>
      <c r="K532">
        <v>-22.095854541721799</v>
      </c>
      <c r="L532">
        <f>(Table2[[#This Row],[6M Return vs Nifty]]-AVERAGE(Table2[6M Return vs Nifty]))/_xlfn.STDEV.P(Table2[6M Return vs Nifty])</f>
        <v>-0.93694306812225647</v>
      </c>
      <c r="M532">
        <v>-2.9825760488478799</v>
      </c>
      <c r="N532">
        <f>(Table2[[#This Row],[1W Return vs Nifty]]-AVERAGE(Table2[1W Return vs Nifty]))/_xlfn.STDEV.P(Table2[1W Return vs Nifty])</f>
        <v>-0.40002927104136682</v>
      </c>
      <c r="O532">
        <v>118.31</v>
      </c>
      <c r="P532">
        <v>117.92559847438901</v>
      </c>
      <c r="Q532">
        <v>115.731083438111</v>
      </c>
      <c r="R532">
        <v>31.6367471627124</v>
      </c>
      <c r="S532" s="2">
        <f>(Table2[[#This Row],[Close Price]]-Table2[[#This Row],[20D EMA]])/Table2[[#This Row],[20D EMA]]</f>
        <v>-2.1638069478488734E-2</v>
      </c>
      <c r="T532" s="2">
        <f>(Table2[[#This Row],[Close Price]]-Table2[[#This Row],[50D EMA]])/Table2[[#This Row],[50D EMA]]</f>
        <v>-1.8448907637823014E-2</v>
      </c>
      <c r="U532" s="2">
        <f>(Table2[[#This Row],[Close Price]]-Table2[[#This Row],[200D EMA]])/Table2[[#This Row],[200D EMA]]</f>
        <v>1.6345273306903825E-4</v>
      </c>
      <c r="V532">
        <v>0.50962236142230699</v>
      </c>
      <c r="W532">
        <v>114.41</v>
      </c>
      <c r="X532">
        <v>115.99</v>
      </c>
      <c r="Y532">
        <v>115.57</v>
      </c>
      <c r="Z532">
        <v>118.55</v>
      </c>
      <c r="AA532">
        <v>115.57</v>
      </c>
      <c r="AB532">
        <v>122.9</v>
      </c>
      <c r="AC532" s="2">
        <f>(Table2[[#This Row],[Close Price]]/Table2[[#This Row],[Day Low]])-1</f>
        <v>1.1712262914080895E-2</v>
      </c>
      <c r="AD532" s="2">
        <f>(Table2[[#This Row],[Day High]]/Table2[[#This Row],[Close Price]])-1</f>
        <v>2.0734341252699462E-3</v>
      </c>
      <c r="AE532" s="2">
        <f>(Table2[[#This Row],[Close Price]]/Table2[[#This Row],[Current Week Low]])-1</f>
        <v>1.5574976204897339E-3</v>
      </c>
      <c r="AF532" s="2">
        <f>(Table2[[#This Row],[Current Week High]]/Table2[[#This Row],[Close Price]])-1</f>
        <v>2.4190064794816335E-2</v>
      </c>
      <c r="AG532" s="2">
        <f>(Table2[[#This Row],[Close Price]]/Table2[[#This Row],[Current Month Low]])-1</f>
        <v>1.5574976204897339E-3</v>
      </c>
      <c r="AH532" s="2">
        <f>(Table2[[#This Row],[Current Month High]]/Table2[[#This Row],[Close Price]])-1</f>
        <v>6.1771058315334804E-2</v>
      </c>
      <c r="AI532">
        <v>18.358531317494599</v>
      </c>
      <c r="AJ532">
        <v>10.2380952380952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-0.13</v>
      </c>
      <c r="AM532" t="s">
        <v>10190</v>
      </c>
      <c r="AN532">
        <v>-3.65</v>
      </c>
      <c r="AO532" t="s">
        <v>10190</v>
      </c>
      <c r="AP532">
        <v>8.1674525485778998E-2</v>
      </c>
      <c r="AQ532">
        <f>(Table2[[#This Row],[Sharpe Ratio]]-AVERAGE(Table2[Sharpe Ratio]))/_xlfn.STDEV.P(Table2[Sharpe Ratio])</f>
        <v>0.32954885372710174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-2.2075000716880591</v>
      </c>
      <c r="AS532">
        <f>_xlfn.RANK.AVG(Table2[[#This Row],[1Y Return vs Nifty Z-Score]],Table2[1Y Return vs Nifty Z-Score])</f>
        <v>630</v>
      </c>
      <c r="AT532">
        <f>_xlfn.RANK.AVG(Table2[[#This Row],[6M Return vs Nifty Z-Score]],Table2[6M Return vs Nifty Z-Score])</f>
        <v>615</v>
      </c>
      <c r="AU532">
        <f>_xlfn.RANK.AVG(Table2[[#This Row],[Sharpe Ratio Z-Score]],Table2[Sharpe Ratio Z-Score])</f>
        <v>245</v>
      </c>
      <c r="AV532">
        <f>(Table2[[#This Row],[Rank 1Y]]+Table2[[#This Row],[Rank 6M]]+Table2[[#This Row],[Rank Sharpe]])/3</f>
        <v>496.66666666666669</v>
      </c>
    </row>
    <row r="533" spans="1:48" x14ac:dyDescent="0.3">
      <c r="A533" t="s">
        <v>279</v>
      </c>
      <c r="B533" t="s">
        <v>280</v>
      </c>
      <c r="C533" t="s">
        <v>10143</v>
      </c>
      <c r="D533" t="s">
        <v>179</v>
      </c>
      <c r="E533">
        <v>97894.095487829996</v>
      </c>
      <c r="F533">
        <v>890.1</v>
      </c>
      <c r="G533">
        <v>14.723281586561599</v>
      </c>
      <c r="H533">
        <f>(Table2[[#This Row],[1Y Return vs Nifty]]-AVERAGE(Table2[1Y Return vs Nifty]))/_xlfn.STDEV.P(Table2[1Y Return vs Nifty])</f>
        <v>-0.35589719040300782</v>
      </c>
      <c r="I533">
        <v>-10.262778315120601</v>
      </c>
      <c r="J533">
        <f>(Table2[[#This Row],[1M Return vs Nifty]]-AVERAGE(Table2[1M Return vs Nifty]))/_xlfn.STDEV.P(Table2[1M Return vs Nifty])</f>
        <v>-0.92581738713524853</v>
      </c>
      <c r="K533">
        <v>-25.0155568157648</v>
      </c>
      <c r="L533">
        <f>(Table2[[#This Row],[6M Return vs Nifty]]-AVERAGE(Table2[6M Return vs Nifty]))/_xlfn.STDEV.P(Table2[6M Return vs Nifty])</f>
        <v>-1.0315460099817255</v>
      </c>
      <c r="M533">
        <v>-0.76511404491023205</v>
      </c>
      <c r="N533">
        <f>(Table2[[#This Row],[1W Return vs Nifty]]-AVERAGE(Table2[1W Return vs Nifty]))/_xlfn.STDEV.P(Table2[1W Return vs Nifty])</f>
        <v>0.17397318399462239</v>
      </c>
      <c r="O533">
        <v>903.75</v>
      </c>
      <c r="P533">
        <v>920.77891309266602</v>
      </c>
      <c r="Q533">
        <v>958.90987357294205</v>
      </c>
      <c r="R533">
        <v>41.653477360312898</v>
      </c>
      <c r="S533" s="2">
        <f>(Table2[[#This Row],[Close Price]]-Table2[[#This Row],[20D EMA]])/Table2[[#This Row],[20D EMA]]</f>
        <v>-1.5103734439834E-2</v>
      </c>
      <c r="T533" s="2">
        <f>(Table2[[#This Row],[Close Price]]-Table2[[#This Row],[50D EMA]])/Table2[[#This Row],[50D EMA]]</f>
        <v>-3.3318435790002182E-2</v>
      </c>
      <c r="U533" s="2">
        <f>(Table2[[#This Row],[Close Price]]-Table2[[#This Row],[200D EMA]])/Table2[[#This Row],[200D EMA]]</f>
        <v>-7.1758436813830359E-2</v>
      </c>
      <c r="V533">
        <v>0.88009329748370602</v>
      </c>
      <c r="W533">
        <v>883.95</v>
      </c>
      <c r="X533">
        <v>893.5</v>
      </c>
      <c r="Y533">
        <v>885.6</v>
      </c>
      <c r="Z533">
        <v>915.8</v>
      </c>
      <c r="AA533">
        <v>880.75</v>
      </c>
      <c r="AB533">
        <v>938</v>
      </c>
      <c r="AC533" s="2">
        <f>(Table2[[#This Row],[Close Price]]/Table2[[#This Row],[Day Low]])-1</f>
        <v>6.957407093161283E-3</v>
      </c>
      <c r="AD533" s="2">
        <f>(Table2[[#This Row],[Day High]]/Table2[[#This Row],[Close Price]])-1</f>
        <v>3.8197955285923513E-3</v>
      </c>
      <c r="AE533" s="2">
        <f>(Table2[[#This Row],[Close Price]]/Table2[[#This Row],[Current Week Low]])-1</f>
        <v>5.0813008130081716E-3</v>
      </c>
      <c r="AF533" s="2">
        <f>(Table2[[#This Row],[Current Week High]]/Table2[[#This Row],[Close Price]])-1</f>
        <v>2.8873160319065283E-2</v>
      </c>
      <c r="AG533" s="2">
        <f>(Table2[[#This Row],[Close Price]]/Table2[[#This Row],[Current Month Low]])-1</f>
        <v>1.0615952313369315E-2</v>
      </c>
      <c r="AH533" s="2">
        <f>(Table2[[#This Row],[Current Month High]]/Table2[[#This Row],[Close Price]])-1</f>
        <v>5.381417818222678E-2</v>
      </c>
      <c r="AI533">
        <v>41.489720256151003</v>
      </c>
      <c r="AJ533">
        <v>70.517241379310306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</v>
      </c>
      <c r="AM533" t="s">
        <v>10190</v>
      </c>
      <c r="AN533">
        <v>0.23</v>
      </c>
      <c r="AO533" t="s">
        <v>10189</v>
      </c>
      <c r="AP533">
        <v>2.0366723575609001E-2</v>
      </c>
      <c r="AQ533">
        <f>(Table2[[#This Row],[Sharpe Ratio]]-AVERAGE(Table2[Sharpe Ratio]))/_xlfn.STDEV.P(Table2[Sharpe Ratio])</f>
        <v>-0.37284616770155382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416</v>
      </c>
      <c r="AT533">
        <f>_xlfn.RANK.AVG(Table2[[#This Row],[6M Return vs Nifty Z-Score]],Table2[6M Return vs Nifty Z-Score])</f>
        <v>641</v>
      </c>
      <c r="AU533">
        <f>_xlfn.RANK.AVG(Table2[[#This Row],[Sharpe Ratio Z-Score]],Table2[Sharpe Ratio Z-Score])</f>
        <v>434</v>
      </c>
      <c r="AV533">
        <f>(Table2[[#This Row],[Rank 1Y]]+Table2[[#This Row],[Rank 6M]]+Table2[[#This Row],[Rank Sharpe]])/3</f>
        <v>497</v>
      </c>
    </row>
    <row r="534" spans="1:48" x14ac:dyDescent="0.3">
      <c r="A534" t="s">
        <v>586</v>
      </c>
      <c r="B534" t="s">
        <v>587</v>
      </c>
      <c r="C534" t="s">
        <v>10145</v>
      </c>
      <c r="D534" t="s">
        <v>49</v>
      </c>
      <c r="E534">
        <v>31816.699645274999</v>
      </c>
      <c r="F534">
        <v>413.25</v>
      </c>
      <c r="G534">
        <v>-14.1905527000291</v>
      </c>
      <c r="H534">
        <f>(Table2[[#This Row],[1Y Return vs Nifty]]-AVERAGE(Table2[1Y Return vs Nifty]))/_xlfn.STDEV.P(Table2[1Y Return vs Nifty])</f>
        <v>-0.72640537827059437</v>
      </c>
      <c r="I534">
        <v>-10.853793387116401</v>
      </c>
      <c r="J534">
        <f>(Table2[[#This Row],[1M Return vs Nifty]]-AVERAGE(Table2[1M Return vs Nifty]))/_xlfn.STDEV.P(Table2[1M Return vs Nifty])</f>
        <v>-0.98125249834476391</v>
      </c>
      <c r="K534">
        <v>-31.287740446696901</v>
      </c>
      <c r="L534">
        <f>(Table2[[#This Row],[6M Return vs Nifty]]-AVERAGE(Table2[6M Return vs Nifty]))/_xlfn.STDEV.P(Table2[6M Return vs Nifty])</f>
        <v>-1.234774616077692</v>
      </c>
      <c r="M534">
        <v>-0.29344243509263801</v>
      </c>
      <c r="N534">
        <f>(Table2[[#This Row],[1W Return vs Nifty]]-AVERAGE(Table2[1W Return vs Nifty]))/_xlfn.STDEV.P(Table2[1W Return vs Nifty])</f>
        <v>0.29606802103142832</v>
      </c>
      <c r="O534">
        <v>417.56</v>
      </c>
      <c r="P534">
        <v>433.386895223615</v>
      </c>
      <c r="Q534">
        <v>432.21621214266798</v>
      </c>
      <c r="R534">
        <v>48.747860079425998</v>
      </c>
      <c r="S534" s="2">
        <f>(Table2[[#This Row],[Close Price]]-Table2[[#This Row],[20D EMA]])/Table2[[#This Row],[20D EMA]]</f>
        <v>-1.0321869910911012E-2</v>
      </c>
      <c r="T534" s="2">
        <f>(Table2[[#This Row],[Close Price]]-Table2[[#This Row],[50D EMA]])/Table2[[#This Row],[50D EMA]]</f>
        <v>-4.6464015053396916E-2</v>
      </c>
      <c r="U534" s="2">
        <f>(Table2[[#This Row],[Close Price]]-Table2[[#This Row],[200D EMA]])/Table2[[#This Row],[200D EMA]]</f>
        <v>-4.3881306646608449E-2</v>
      </c>
      <c r="V534">
        <v>1.95372965673642</v>
      </c>
      <c r="W534">
        <v>408</v>
      </c>
      <c r="X534">
        <v>413.3</v>
      </c>
      <c r="Y534">
        <v>399.35</v>
      </c>
      <c r="Z534">
        <v>417.8</v>
      </c>
      <c r="AA534">
        <v>399.35</v>
      </c>
      <c r="AB534">
        <v>436.95</v>
      </c>
      <c r="AC534" s="2">
        <f>(Table2[[#This Row],[Close Price]]/Table2[[#This Row],[Day Low]])-1</f>
        <v>1.2867647058823595E-2</v>
      </c>
      <c r="AD534" s="2">
        <f>(Table2[[#This Row],[Day High]]/Table2[[#This Row],[Close Price]])-1</f>
        <v>1.2099213551119981E-4</v>
      </c>
      <c r="AE534" s="2">
        <f>(Table2[[#This Row],[Close Price]]/Table2[[#This Row],[Current Week Low]])-1</f>
        <v>3.4806560661074126E-2</v>
      </c>
      <c r="AF534" s="2">
        <f>(Table2[[#This Row],[Current Week High]]/Table2[[#This Row],[Close Price]])-1</f>
        <v>1.1010284331518516E-2</v>
      </c>
      <c r="AG534" s="2">
        <f>(Table2[[#This Row],[Close Price]]/Table2[[#This Row],[Current Month Low]])-1</f>
        <v>3.4806560661074126E-2</v>
      </c>
      <c r="AH534" s="2">
        <f>(Table2[[#This Row],[Current Month High]]/Table2[[#This Row],[Close Price]])-1</f>
        <v>5.7350272232304933E-2</v>
      </c>
      <c r="AI534">
        <v>25.759225650332699</v>
      </c>
      <c r="AJ534">
        <v>22.881355932203299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-0.22</v>
      </c>
      <c r="AM534" t="s">
        <v>10190</v>
      </c>
      <c r="AN534">
        <v>-2.0699999999999998</v>
      </c>
      <c r="AO534" t="s">
        <v>10190</v>
      </c>
      <c r="AP534">
        <v>9.6916711293217994E-2</v>
      </c>
      <c r="AQ534">
        <f>(Table2[[#This Row],[Sharpe Ratio]]-AVERAGE(Table2[Sharpe Ratio]))/_xlfn.STDEV.P(Table2[Sharpe Ratio])</f>
        <v>0.50417647196274584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589</v>
      </c>
      <c r="AT534">
        <f>_xlfn.RANK.AVG(Table2[[#This Row],[6M Return vs Nifty Z-Score]],Table2[6M Return vs Nifty Z-Score])</f>
        <v>688</v>
      </c>
      <c r="AU534">
        <f>_xlfn.RANK.AVG(Table2[[#This Row],[Sharpe Ratio Z-Score]],Table2[Sharpe Ratio Z-Score])</f>
        <v>215</v>
      </c>
      <c r="AV534">
        <f>(Table2[[#This Row],[Rank 1Y]]+Table2[[#This Row],[Rank 6M]]+Table2[[#This Row],[Rank Sharpe]])/3</f>
        <v>497.33333333333331</v>
      </c>
    </row>
    <row r="535" spans="1:48" x14ac:dyDescent="0.3">
      <c r="A535" t="s">
        <v>1156</v>
      </c>
      <c r="B535" t="s">
        <v>1157</v>
      </c>
      <c r="C535" t="s">
        <v>10147</v>
      </c>
      <c r="D535" t="s">
        <v>977</v>
      </c>
      <c r="E535">
        <v>10291.248052454999</v>
      </c>
      <c r="F535">
        <v>48.35</v>
      </c>
      <c r="G535">
        <v>-13.915875309791099</v>
      </c>
      <c r="H535">
        <f>(Table2[[#This Row],[1Y Return vs Nifty]]-AVERAGE(Table2[1Y Return vs Nifty]))/_xlfn.STDEV.P(Table2[1Y Return vs Nifty])</f>
        <v>-0.72288560219743347</v>
      </c>
      <c r="I535">
        <v>-4.4433238892127296</v>
      </c>
      <c r="J535">
        <f>(Table2[[#This Row],[1M Return vs Nifty]]-AVERAGE(Table2[1M Return vs Nifty]))/_xlfn.STDEV.P(Table2[1M Return vs Nifty])</f>
        <v>-0.37997326476876936</v>
      </c>
      <c r="K535">
        <v>-8.1112405373258607</v>
      </c>
      <c r="L535">
        <f>(Table2[[#This Row],[6M Return vs Nifty]]-AVERAGE(Table2[6M Return vs Nifty]))/_xlfn.STDEV.P(Table2[6M Return vs Nifty])</f>
        <v>-0.48381959818947878</v>
      </c>
      <c r="M535">
        <v>-1.36574348499394</v>
      </c>
      <c r="N535">
        <f>(Table2[[#This Row],[1W Return vs Nifty]]-AVERAGE(Table2[1W Return vs Nifty]))/_xlfn.STDEV.P(Table2[1W Return vs Nifty])</f>
        <v>1.8496890573256385E-2</v>
      </c>
      <c r="O535">
        <v>48.69</v>
      </c>
      <c r="P535">
        <v>46.859422396907597</v>
      </c>
      <c r="Q535">
        <v>46.329099015412098</v>
      </c>
      <c r="R535">
        <v>43.539323002269803</v>
      </c>
      <c r="S535" s="2">
        <f>(Table2[[#This Row],[Close Price]]-Table2[[#This Row],[20D EMA]])/Table2[[#This Row],[20D EMA]]</f>
        <v>-6.9829533785170737E-3</v>
      </c>
      <c r="T535" s="2">
        <f>(Table2[[#This Row],[Close Price]]-Table2[[#This Row],[50D EMA]])/Table2[[#This Row],[50D EMA]]</f>
        <v>3.1809559888872477E-2</v>
      </c>
      <c r="U535" s="2">
        <f>(Table2[[#This Row],[Close Price]]-Table2[[#This Row],[200D EMA]])/Table2[[#This Row],[200D EMA]]</f>
        <v>4.3620554414745244E-2</v>
      </c>
      <c r="V535">
        <v>1.09343018314212</v>
      </c>
      <c r="W535">
        <v>47.78</v>
      </c>
      <c r="X535">
        <v>48.59</v>
      </c>
      <c r="Y535">
        <v>48.13</v>
      </c>
      <c r="Z535">
        <v>51.2</v>
      </c>
      <c r="AA535">
        <v>47.5</v>
      </c>
      <c r="AB535">
        <v>51.6</v>
      </c>
      <c r="AC535" s="2">
        <f>(Table2[[#This Row],[Close Price]]/Table2[[#This Row],[Day Low]])-1</f>
        <v>1.1929677689409779E-2</v>
      </c>
      <c r="AD535" s="2">
        <f>(Table2[[#This Row],[Day High]]/Table2[[#This Row],[Close Price]])-1</f>
        <v>4.9638055842813333E-3</v>
      </c>
      <c r="AE535" s="2">
        <f>(Table2[[#This Row],[Close Price]]/Table2[[#This Row],[Current Week Low]])-1</f>
        <v>4.5709536671514339E-3</v>
      </c>
      <c r="AF535" s="2">
        <f>(Table2[[#This Row],[Current Week High]]/Table2[[#This Row],[Close Price]])-1</f>
        <v>5.8945191313340306E-2</v>
      </c>
      <c r="AG535" s="2">
        <f>(Table2[[#This Row],[Close Price]]/Table2[[#This Row],[Current Month Low]])-1</f>
        <v>1.7894736842105186E-2</v>
      </c>
      <c r="AH535" s="2">
        <f>(Table2[[#This Row],[Current Month High]]/Table2[[#This Row],[Close Price]])-1</f>
        <v>6.7218200620475788E-2</v>
      </c>
      <c r="AI535">
        <v>18.4074457083764</v>
      </c>
      <c r="AJ535">
        <v>32.284541723666202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-0.06</v>
      </c>
      <c r="AM535" t="s">
        <v>10190</v>
      </c>
      <c r="AN535">
        <v>-1.57</v>
      </c>
      <c r="AO535" t="s">
        <v>10190</v>
      </c>
      <c r="AP535">
        <v>2.8113070529135999E-2</v>
      </c>
      <c r="AQ535">
        <f>(Table2[[#This Row],[Sharpe Ratio]]-AVERAGE(Table2[Sharpe Ratio]))/_xlfn.STDEV.P(Table2[Sharpe Ratio])</f>
        <v>-0.28409734022950217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-1.8522789148119276</v>
      </c>
      <c r="AS535">
        <f>_xlfn.RANK.AVG(Table2[[#This Row],[1Y Return vs Nifty Z-Score]],Table2[1Y Return vs Nifty Z-Score])</f>
        <v>588</v>
      </c>
      <c r="AT535">
        <f>_xlfn.RANK.AVG(Table2[[#This Row],[6M Return vs Nifty Z-Score]],Table2[6M Return vs Nifty Z-Score])</f>
        <v>491</v>
      </c>
      <c r="AU535">
        <f>_xlfn.RANK.AVG(Table2[[#This Row],[Sharpe Ratio Z-Score]],Table2[Sharpe Ratio Z-Score])</f>
        <v>413</v>
      </c>
      <c r="AV535">
        <f>(Table2[[#This Row],[Rank 1Y]]+Table2[[#This Row],[Rank 6M]]+Table2[[#This Row],[Rank Sharpe]])/3</f>
        <v>497.33333333333331</v>
      </c>
    </row>
    <row r="536" spans="1:48" x14ac:dyDescent="0.3">
      <c r="A536" t="s">
        <v>93</v>
      </c>
      <c r="B536" t="s">
        <v>94</v>
      </c>
      <c r="C536" t="s">
        <v>10144</v>
      </c>
      <c r="D536" t="s">
        <v>21</v>
      </c>
      <c r="E536">
        <v>299469.38758032001</v>
      </c>
      <c r="F536">
        <v>573.20000000000005</v>
      </c>
      <c r="G536">
        <v>11.813445201524701</v>
      </c>
      <c r="H536">
        <f>(Table2[[#This Row],[1Y Return vs Nifty]]-AVERAGE(Table2[1Y Return vs Nifty]))/_xlfn.STDEV.P(Table2[1Y Return vs Nifty])</f>
        <v>-0.39318446940326085</v>
      </c>
      <c r="I536">
        <v>11.109793621386199</v>
      </c>
      <c r="J536">
        <f>(Table2[[#This Row],[1M Return vs Nifty]]-AVERAGE(Table2[1M Return vs Nifty]))/_xlfn.STDEV.P(Table2[1M Return vs Nifty])</f>
        <v>1.0788538273105996</v>
      </c>
      <c r="K536">
        <v>3.2053219590771</v>
      </c>
      <c r="L536">
        <f>(Table2[[#This Row],[6M Return vs Nifty]]-AVERAGE(Table2[6M Return vs Nifty]))/_xlfn.STDEV.P(Table2[6M Return vs Nifty])</f>
        <v>-0.11714518983831747</v>
      </c>
      <c r="M536">
        <v>2.19421989020542</v>
      </c>
      <c r="N536">
        <f>(Table2[[#This Row],[1W Return vs Nifty]]-AVERAGE(Table2[1W Return vs Nifty]))/_xlfn.STDEV.P(Table2[1W Return vs Nifty])</f>
        <v>0.94001334207232679</v>
      </c>
      <c r="O536">
        <v>531.39</v>
      </c>
      <c r="P536">
        <v>503.77443939854101</v>
      </c>
      <c r="Q536">
        <v>468.72130259514898</v>
      </c>
      <c r="R536">
        <v>85.481820113776095</v>
      </c>
      <c r="S536" s="2">
        <f>(Table2[[#This Row],[Close Price]]-Table2[[#This Row],[20D EMA]])/Table2[[#This Row],[20D EMA]]</f>
        <v>7.8680441860027595E-2</v>
      </c>
      <c r="T536" s="2">
        <f>(Table2[[#This Row],[Close Price]]-Table2[[#This Row],[50D EMA]])/Table2[[#This Row],[50D EMA]]</f>
        <v>0.13781080414549532</v>
      </c>
      <c r="U536" s="2">
        <f>(Table2[[#This Row],[Close Price]]-Table2[[#This Row],[200D EMA]])/Table2[[#This Row],[200D EMA]]</f>
        <v>0.22290153408088853</v>
      </c>
      <c r="V536">
        <v>1.0988907903476</v>
      </c>
      <c r="W536">
        <v>564.6</v>
      </c>
      <c r="X536">
        <v>579.9</v>
      </c>
      <c r="Y536">
        <v>556.15</v>
      </c>
      <c r="Z536">
        <v>574.4</v>
      </c>
      <c r="AA536">
        <v>514.1</v>
      </c>
      <c r="AB536">
        <v>574.4</v>
      </c>
      <c r="AC536" s="2">
        <f>(Table2[[#This Row],[Close Price]]/Table2[[#This Row],[Day Low]])-1</f>
        <v>1.52320226709175E-2</v>
      </c>
      <c r="AD536" s="2">
        <f>(Table2[[#This Row],[Day High]]/Table2[[#This Row],[Close Price]])-1</f>
        <v>1.1688764829029807E-2</v>
      </c>
      <c r="AE536" s="2">
        <f>(Table2[[#This Row],[Close Price]]/Table2[[#This Row],[Current Week Low]])-1</f>
        <v>3.0657196799424691E-2</v>
      </c>
      <c r="AF536" s="2">
        <f>(Table2[[#This Row],[Current Week High]]/Table2[[#This Row],[Close Price]])-1</f>
        <v>2.0935101186321248E-3</v>
      </c>
      <c r="AG536" s="2">
        <f>(Table2[[#This Row],[Close Price]]/Table2[[#This Row],[Current Month Low]])-1</f>
        <v>0.11495817934254049</v>
      </c>
      <c r="AH536" s="2">
        <f>(Table2[[#This Row],[Current Month High]]/Table2[[#This Row],[Close Price]])-1</f>
        <v>2.0935101186321248E-3</v>
      </c>
      <c r="AI536">
        <v>0.20935101186321201</v>
      </c>
      <c r="AJ536">
        <v>52.832955605919203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0.04</v>
      </c>
      <c r="AM536" t="s">
        <v>10189</v>
      </c>
      <c r="AN536">
        <v>8.69</v>
      </c>
      <c r="AO536" t="s">
        <v>10189</v>
      </c>
      <c r="AP536">
        <v>-9.3857382721115004E-2</v>
      </c>
      <c r="AQ536">
        <f>(Table2[[#This Row],[Sharpe Ratio]]-AVERAGE(Table2[Sharpe Ratio]))/_xlfn.STDEV.P(Table2[Sharpe Ratio])</f>
        <v>-1.6814959820842732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-0.17295847194292502</v>
      </c>
      <c r="AS536">
        <f>_xlfn.RANK.AVG(Table2[[#This Row],[1Y Return vs Nifty Z-Score]],Table2[1Y Return vs Nifty Z-Score])</f>
        <v>428</v>
      </c>
      <c r="AT536">
        <f>_xlfn.RANK.AVG(Table2[[#This Row],[6M Return vs Nifty Z-Score]],Table2[6M Return vs Nifty Z-Score])</f>
        <v>360</v>
      </c>
      <c r="AU536">
        <f>_xlfn.RANK.AVG(Table2[[#This Row],[Sharpe Ratio Z-Score]],Table2[Sharpe Ratio Z-Score])</f>
        <v>705</v>
      </c>
      <c r="AV536">
        <f>(Table2[[#This Row],[Rank 1Y]]+Table2[[#This Row],[Rank 6M]]+Table2[[#This Row],[Rank Sharpe]])/3</f>
        <v>497.66666666666669</v>
      </c>
    </row>
    <row r="537" spans="1:48" x14ac:dyDescent="0.3">
      <c r="A537" t="s">
        <v>874</v>
      </c>
      <c r="B537" t="s">
        <v>875</v>
      </c>
      <c r="C537" t="s">
        <v>10150</v>
      </c>
      <c r="D537" t="s">
        <v>295</v>
      </c>
      <c r="E537">
        <v>17083.931829825</v>
      </c>
      <c r="F537">
        <v>2134.75</v>
      </c>
      <c r="G537">
        <v>-14.442997726787899</v>
      </c>
      <c r="H537">
        <f>(Table2[[#This Row],[1Y Return vs Nifty]]-AVERAGE(Table2[1Y Return vs Nifty]))/_xlfn.STDEV.P(Table2[1Y Return vs Nifty])</f>
        <v>-0.72964026398217097</v>
      </c>
      <c r="I537">
        <v>-2.4911737403769401</v>
      </c>
      <c r="J537">
        <f>(Table2[[#This Row],[1M Return vs Nifty]]-AVERAGE(Table2[1M Return vs Nifty]))/_xlfn.STDEV.P(Table2[1M Return vs Nifty])</f>
        <v>-0.19686852560713772</v>
      </c>
      <c r="K537">
        <v>-9.9977944089218802</v>
      </c>
      <c r="L537">
        <f>(Table2[[#This Row],[6M Return vs Nifty]]-AVERAGE(Table2[6M Return vs Nifty]))/_xlfn.STDEV.P(Table2[6M Return vs Nifty])</f>
        <v>-0.54494690826353542</v>
      </c>
      <c r="M537">
        <v>-4.1969800573212304</v>
      </c>
      <c r="N537">
        <f>(Table2[[#This Row],[1W Return vs Nifty]]-AVERAGE(Table2[1W Return vs Nifty]))/_xlfn.STDEV.P(Table2[1W Return vs Nifty])</f>
        <v>-0.71438454794416339</v>
      </c>
      <c r="O537">
        <v>2101.3200000000002</v>
      </c>
      <c r="P537">
        <v>2048.0332439038598</v>
      </c>
      <c r="Q537">
        <v>1977.0711475707201</v>
      </c>
      <c r="R537">
        <v>56.104311226621398</v>
      </c>
      <c r="S537" s="2">
        <f>(Table2[[#This Row],[Close Price]]-Table2[[#This Row],[20D EMA]])/Table2[[#This Row],[20D EMA]]</f>
        <v>1.590904764624133E-2</v>
      </c>
      <c r="T537" s="2">
        <f>(Table2[[#This Row],[Close Price]]-Table2[[#This Row],[50D EMA]])/Table2[[#This Row],[50D EMA]]</f>
        <v>4.2341478759810078E-2</v>
      </c>
      <c r="U537" s="2">
        <f>(Table2[[#This Row],[Close Price]]-Table2[[#This Row],[200D EMA]])/Table2[[#This Row],[200D EMA]]</f>
        <v>7.9753757280320497E-2</v>
      </c>
      <c r="V537">
        <v>0.863667942847546</v>
      </c>
      <c r="W537">
        <v>2115</v>
      </c>
      <c r="X537">
        <v>2144</v>
      </c>
      <c r="Y537">
        <v>2116.0500000000002</v>
      </c>
      <c r="Z537">
        <v>2180</v>
      </c>
      <c r="AA537">
        <v>2080</v>
      </c>
      <c r="AB537">
        <v>2193.9</v>
      </c>
      <c r="AC537" s="2">
        <f>(Table2[[#This Row],[Close Price]]/Table2[[#This Row],[Day Low]])-1</f>
        <v>9.3380614657210259E-3</v>
      </c>
      <c r="AD537" s="2">
        <f>(Table2[[#This Row],[Day High]]/Table2[[#This Row],[Close Price]])-1</f>
        <v>4.3330600772923944E-3</v>
      </c>
      <c r="AE537" s="2">
        <f>(Table2[[#This Row],[Close Price]]/Table2[[#This Row],[Current Week Low]])-1</f>
        <v>8.8372202925259824E-3</v>
      </c>
      <c r="AF537" s="2">
        <f>(Table2[[#This Row],[Current Week High]]/Table2[[#This Row],[Close Price]])-1</f>
        <v>2.1196861459187311E-2</v>
      </c>
      <c r="AG537" s="2">
        <f>(Table2[[#This Row],[Close Price]]/Table2[[#This Row],[Current Month Low]])-1</f>
        <v>2.6322115384615374E-2</v>
      </c>
      <c r="AH537" s="2">
        <f>(Table2[[#This Row],[Current Month High]]/Table2[[#This Row],[Close Price]])-1</f>
        <v>2.7708162548307769E-2</v>
      </c>
      <c r="AI537">
        <v>10.382948823047199</v>
      </c>
      <c r="AJ537">
        <v>21.985714285714199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-0.03</v>
      </c>
      <c r="AM537" t="s">
        <v>10190</v>
      </c>
      <c r="AN537">
        <v>0.06</v>
      </c>
      <c r="AO537" t="s">
        <v>10189</v>
      </c>
      <c r="AP537">
        <v>3.7306002611344001E-2</v>
      </c>
      <c r="AQ537">
        <f>(Table2[[#This Row],[Sharpe Ratio]]-AVERAGE(Table2[Sharpe Ratio]))/_xlfn.STDEV.P(Table2[Sharpe Ratio])</f>
        <v>-0.17877518667495534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-2.3646154324719628</v>
      </c>
      <c r="AS537">
        <f>_xlfn.RANK.AVG(Table2[[#This Row],[1Y Return vs Nifty Z-Score]],Table2[1Y Return vs Nifty Z-Score])</f>
        <v>593</v>
      </c>
      <c r="AT537">
        <f>_xlfn.RANK.AVG(Table2[[#This Row],[6M Return vs Nifty Z-Score]],Table2[6M Return vs Nifty Z-Score])</f>
        <v>511</v>
      </c>
      <c r="AU537">
        <f>_xlfn.RANK.AVG(Table2[[#This Row],[Sharpe Ratio Z-Score]],Table2[Sharpe Ratio Z-Score])</f>
        <v>390</v>
      </c>
      <c r="AV537">
        <f>(Table2[[#This Row],[Rank 1Y]]+Table2[[#This Row],[Rank 6M]]+Table2[[#This Row],[Rank Sharpe]])/3</f>
        <v>498</v>
      </c>
    </row>
    <row r="538" spans="1:48" x14ac:dyDescent="0.3">
      <c r="A538" t="s">
        <v>539</v>
      </c>
      <c r="B538" t="s">
        <v>540</v>
      </c>
      <c r="C538" t="s">
        <v>10145</v>
      </c>
      <c r="D538" t="s">
        <v>49</v>
      </c>
      <c r="E538">
        <v>36440.07403104</v>
      </c>
      <c r="F538">
        <v>295.2</v>
      </c>
      <c r="G538">
        <v>-32.396874679935998</v>
      </c>
      <c r="H538">
        <f>(Table2[[#This Row],[1Y Return vs Nifty]]-AVERAGE(Table2[1Y Return vs Nifty]))/_xlfn.STDEV.P(Table2[1Y Return vs Nifty])</f>
        <v>-0.95970516472048417</v>
      </c>
      <c r="I538">
        <v>-6.7998327409652903</v>
      </c>
      <c r="J538">
        <f>(Table2[[#This Row],[1M Return vs Nifty]]-AVERAGE(Table2[1M Return vs Nifty]))/_xlfn.STDEV.P(Table2[1M Return vs Nifty])</f>
        <v>-0.60100541175272781</v>
      </c>
      <c r="K538">
        <v>-9.2921860616839194</v>
      </c>
      <c r="L538">
        <f>(Table2[[#This Row],[6M Return vs Nifty]]-AVERAGE(Table2[6M Return vs Nifty]))/_xlfn.STDEV.P(Table2[6M Return vs Nifty])</f>
        <v>-0.52208408898132319</v>
      </c>
      <c r="M538">
        <v>-3.9724036912032399</v>
      </c>
      <c r="N538">
        <f>(Table2[[#This Row],[1W Return vs Nifty]]-AVERAGE(Table2[1W Return vs Nifty]))/_xlfn.STDEV.P(Table2[1W Return vs Nifty])</f>
        <v>-0.65625169819707363</v>
      </c>
      <c r="O538">
        <v>298.44</v>
      </c>
      <c r="P538">
        <v>290.75502101110499</v>
      </c>
      <c r="Q538">
        <v>281.17386426669299</v>
      </c>
      <c r="R538">
        <v>39.7339885880805</v>
      </c>
      <c r="S538" s="2">
        <f>(Table2[[#This Row],[Close Price]]-Table2[[#This Row],[20D EMA]])/Table2[[#This Row],[20D EMA]]</f>
        <v>-1.0856453558504252E-2</v>
      </c>
      <c r="T538" s="2">
        <f>(Table2[[#This Row],[Close Price]]-Table2[[#This Row],[50D EMA]])/Table2[[#This Row],[50D EMA]]</f>
        <v>1.5287711880047747E-2</v>
      </c>
      <c r="U538" s="2">
        <f>(Table2[[#This Row],[Close Price]]-Table2[[#This Row],[200D EMA]])/Table2[[#This Row],[200D EMA]]</f>
        <v>4.9884208725755649E-2</v>
      </c>
      <c r="V538">
        <v>0.69293928788956705</v>
      </c>
      <c r="W538">
        <v>292.10000000000002</v>
      </c>
      <c r="X538">
        <v>297.7</v>
      </c>
      <c r="Y538">
        <v>291</v>
      </c>
      <c r="Z538">
        <v>305.2</v>
      </c>
      <c r="AA538">
        <v>288.60000000000002</v>
      </c>
      <c r="AB538">
        <v>309.25</v>
      </c>
      <c r="AC538" s="2">
        <f>(Table2[[#This Row],[Close Price]]/Table2[[#This Row],[Day Low]])-1</f>
        <v>1.0612803834303186E-2</v>
      </c>
      <c r="AD538" s="2">
        <f>(Table2[[#This Row],[Day High]]/Table2[[#This Row],[Close Price]])-1</f>
        <v>8.4688346883468046E-3</v>
      </c>
      <c r="AE538" s="2">
        <f>(Table2[[#This Row],[Close Price]]/Table2[[#This Row],[Current Week Low]])-1</f>
        <v>1.4432989690721598E-2</v>
      </c>
      <c r="AF538" s="2">
        <f>(Table2[[#This Row],[Current Week High]]/Table2[[#This Row],[Close Price]])-1</f>
        <v>3.3875338753387441E-2</v>
      </c>
      <c r="AG538" s="2">
        <f>(Table2[[#This Row],[Close Price]]/Table2[[#This Row],[Current Month Low]])-1</f>
        <v>2.2869022869022704E-2</v>
      </c>
      <c r="AH538" s="2">
        <f>(Table2[[#This Row],[Current Month High]]/Table2[[#This Row],[Close Price]])-1</f>
        <v>4.7594850948509571E-2</v>
      </c>
      <c r="AI538">
        <v>10.2134146341463</v>
      </c>
      <c r="AJ538">
        <v>24.373288392669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0.04</v>
      </c>
      <c r="AM538" t="s">
        <v>10189</v>
      </c>
      <c r="AN538">
        <v>-3.72</v>
      </c>
      <c r="AO538" t="s">
        <v>10190</v>
      </c>
      <c r="AP538">
        <v>5.9129624271768003E-2</v>
      </c>
      <c r="AQ538">
        <f>(Table2[[#This Row],[Sharpe Ratio]]-AVERAGE(Table2[Sharpe Ratio]))/_xlfn.STDEV.P(Table2[Sharpe Ratio])</f>
        <v>7.1255033398577944E-2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-2.6677913302530309</v>
      </c>
      <c r="AS538">
        <f>_xlfn.RANK.AVG(Table2[[#This Row],[1Y Return vs Nifty Z-Score]],Table2[1Y Return vs Nifty Z-Score])</f>
        <v>677</v>
      </c>
      <c r="AT538">
        <f>_xlfn.RANK.AVG(Table2[[#This Row],[6M Return vs Nifty Z-Score]],Table2[6M Return vs Nifty Z-Score])</f>
        <v>505</v>
      </c>
      <c r="AU538">
        <f>_xlfn.RANK.AVG(Table2[[#This Row],[Sharpe Ratio Z-Score]],Table2[Sharpe Ratio Z-Score])</f>
        <v>315</v>
      </c>
      <c r="AV538">
        <f>(Table2[[#This Row],[Rank 1Y]]+Table2[[#This Row],[Rank 6M]]+Table2[[#This Row],[Rank Sharpe]])/3</f>
        <v>499</v>
      </c>
    </row>
    <row r="539" spans="1:48" x14ac:dyDescent="0.3">
      <c r="A539" t="s">
        <v>1049</v>
      </c>
      <c r="B539" t="s">
        <v>1050</v>
      </c>
      <c r="C539" t="s">
        <v>10153</v>
      </c>
      <c r="D539" t="s">
        <v>77</v>
      </c>
      <c r="E539">
        <v>11987.807394224999</v>
      </c>
      <c r="F539">
        <v>1556.75</v>
      </c>
      <c r="G539">
        <v>3.1581274814336799</v>
      </c>
      <c r="H539">
        <f>(Table2[[#This Row],[1Y Return vs Nifty]]-AVERAGE(Table2[1Y Return vs Nifty]))/_xlfn.STDEV.P(Table2[1Y Return vs Nifty])</f>
        <v>-0.50409560115088847</v>
      </c>
      <c r="I539">
        <v>-7.2825018031302804</v>
      </c>
      <c r="J539">
        <f>(Table2[[#This Row],[1M Return vs Nifty]]-AVERAGE(Table2[1M Return vs Nifty]))/_xlfn.STDEV.P(Table2[1M Return vs Nifty])</f>
        <v>-0.64627805268243133</v>
      </c>
      <c r="K539">
        <v>-2.4978397441073601</v>
      </c>
      <c r="L539">
        <f>(Table2[[#This Row],[6M Return vs Nifty]]-AVERAGE(Table2[6M Return vs Nifty]))/_xlfn.STDEV.P(Table2[6M Return vs Nifty])</f>
        <v>-0.30193659128295808</v>
      </c>
      <c r="M539">
        <v>-3.6944797816530901</v>
      </c>
      <c r="N539">
        <f>(Table2[[#This Row],[1W Return vs Nifty]]-AVERAGE(Table2[1W Return vs Nifty]))/_xlfn.STDEV.P(Table2[1W Return vs Nifty])</f>
        <v>-0.58430953814576136</v>
      </c>
      <c r="O539">
        <v>1569.05</v>
      </c>
      <c r="P539">
        <v>1537.37921627891</v>
      </c>
      <c r="Q539">
        <v>1440.7265943308901</v>
      </c>
      <c r="R539">
        <v>40.283040827262298</v>
      </c>
      <c r="S539" s="2">
        <f>(Table2[[#This Row],[Close Price]]-Table2[[#This Row],[20D EMA]])/Table2[[#This Row],[20D EMA]]</f>
        <v>-7.8391383321117589E-3</v>
      </c>
      <c r="T539" s="2">
        <f>(Table2[[#This Row],[Close Price]]-Table2[[#This Row],[50D EMA]])/Table2[[#This Row],[50D EMA]]</f>
        <v>1.2599873548424347E-2</v>
      </c>
      <c r="U539" s="2">
        <f>(Table2[[#This Row],[Close Price]]-Table2[[#This Row],[200D EMA]])/Table2[[#This Row],[200D EMA]]</f>
        <v>8.053117512069953E-2</v>
      </c>
      <c r="V539">
        <v>0.70147826784214495</v>
      </c>
      <c r="W539">
        <v>1519</v>
      </c>
      <c r="X539">
        <v>1556.75</v>
      </c>
      <c r="Y539">
        <v>1535.7</v>
      </c>
      <c r="Z539">
        <v>1609.9</v>
      </c>
      <c r="AA539">
        <v>1534.25</v>
      </c>
      <c r="AB539">
        <v>1652.8</v>
      </c>
      <c r="AC539" s="2">
        <f>(Table2[[#This Row],[Close Price]]/Table2[[#This Row],[Day Low]])-1</f>
        <v>2.48518762343648E-2</v>
      </c>
      <c r="AD539" s="2">
        <f>(Table2[[#This Row],[Day High]]/Table2[[#This Row],[Close Price]])-1</f>
        <v>0</v>
      </c>
      <c r="AE539" s="2">
        <f>(Table2[[#This Row],[Close Price]]/Table2[[#This Row],[Current Week Low]])-1</f>
        <v>1.3707104252132618E-2</v>
      </c>
      <c r="AF539" s="2">
        <f>(Table2[[#This Row],[Current Week High]]/Table2[[#This Row],[Close Price]])-1</f>
        <v>3.4141641239762377E-2</v>
      </c>
      <c r="AG539" s="2">
        <f>(Table2[[#This Row],[Close Price]]/Table2[[#This Row],[Current Month Low]])-1</f>
        <v>1.4665145836727955E-2</v>
      </c>
      <c r="AH539" s="2">
        <f>(Table2[[#This Row],[Current Month High]]/Table2[[#This Row],[Close Price]])-1</f>
        <v>6.1699052513248809E-2</v>
      </c>
      <c r="AI539">
        <v>15.753974626625901</v>
      </c>
      <c r="AJ539">
        <v>46.787044458064202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-0.01</v>
      </c>
      <c r="AM539" t="s">
        <v>10190</v>
      </c>
      <c r="AN539">
        <v>-3.06</v>
      </c>
      <c r="AO539" t="s">
        <v>10190</v>
      </c>
      <c r="AP539">
        <v>-2.5899756091472999E-2</v>
      </c>
      <c r="AQ539">
        <f>(Table2[[#This Row],[Sharpe Ratio]]-AVERAGE(Table2[Sharpe Ratio]))/_xlfn.STDEV.P(Table2[Sharpe Ratio])</f>
        <v>-0.90291483701715891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-2.9395346202791983</v>
      </c>
      <c r="AS539">
        <f>_xlfn.RANK.AVG(Table2[[#This Row],[1Y Return vs Nifty Z-Score]],Table2[1Y Return vs Nifty Z-Score])</f>
        <v>478</v>
      </c>
      <c r="AT539">
        <f>_xlfn.RANK.AVG(Table2[[#This Row],[6M Return vs Nifty Z-Score]],Table2[6M Return vs Nifty Z-Score])</f>
        <v>431</v>
      </c>
      <c r="AU539">
        <f>_xlfn.RANK.AVG(Table2[[#This Row],[Sharpe Ratio Z-Score]],Table2[Sharpe Ratio Z-Score])</f>
        <v>594</v>
      </c>
      <c r="AV539">
        <f>(Table2[[#This Row],[Rank 1Y]]+Table2[[#This Row],[Rank 6M]]+Table2[[#This Row],[Rank Sharpe]])/3</f>
        <v>501</v>
      </c>
    </row>
    <row r="540" spans="1:48" x14ac:dyDescent="0.3">
      <c r="A540" t="s">
        <v>1605</v>
      </c>
      <c r="B540" t="s">
        <v>1606</v>
      </c>
      <c r="C540" t="s">
        <v>10150</v>
      </c>
      <c r="D540" t="s">
        <v>62</v>
      </c>
      <c r="E540">
        <v>5391.5574676050001</v>
      </c>
      <c r="F540">
        <v>1318.05</v>
      </c>
      <c r="G540">
        <v>-9.2364819583139806</v>
      </c>
      <c r="H540">
        <f>(Table2[[#This Row],[1Y Return vs Nifty]]-AVERAGE(Table2[1Y Return vs Nifty]))/_xlfn.STDEV.P(Table2[1Y Return vs Nifty])</f>
        <v>-0.66292283372505978</v>
      </c>
      <c r="I540">
        <v>-1.4230303021999999</v>
      </c>
      <c r="J540">
        <f>(Table2[[#This Row],[1M Return vs Nifty]]-AVERAGE(Table2[1M Return vs Nifty]))/_xlfn.STDEV.P(Table2[1M Return vs Nifty])</f>
        <v>-9.6680471040107102E-2</v>
      </c>
      <c r="K540">
        <v>0.97762477465071296</v>
      </c>
      <c r="L540">
        <f>(Table2[[#This Row],[6M Return vs Nifty]]-AVERAGE(Table2[6M Return vs Nifty]))/_xlfn.STDEV.P(Table2[6M Return vs Nifty])</f>
        <v>-0.18932607933941209</v>
      </c>
      <c r="M540">
        <v>-3.6255511855537002</v>
      </c>
      <c r="N540">
        <f>(Table2[[#This Row],[1W Return vs Nifty]]-AVERAGE(Table2[1W Return vs Nifty]))/_xlfn.STDEV.P(Table2[1W Return vs Nifty])</f>
        <v>-0.56646698512209004</v>
      </c>
      <c r="O540">
        <v>1344.96</v>
      </c>
      <c r="P540">
        <v>1295.1848933644601</v>
      </c>
      <c r="Q540">
        <v>1201.2241365740699</v>
      </c>
      <c r="R540">
        <v>37.355237943772998</v>
      </c>
      <c r="S540" s="2">
        <f>(Table2[[#This Row],[Close Price]]-Table2[[#This Row],[20D EMA]])/Table2[[#This Row],[20D EMA]]</f>
        <v>-2.0008029978586785E-2</v>
      </c>
      <c r="T540" s="2">
        <f>(Table2[[#This Row],[Close Price]]-Table2[[#This Row],[50D EMA]])/Table2[[#This Row],[50D EMA]]</f>
        <v>1.7653932463761145E-2</v>
      </c>
      <c r="U540" s="2">
        <f>(Table2[[#This Row],[Close Price]]-Table2[[#This Row],[200D EMA]])/Table2[[#This Row],[200D EMA]]</f>
        <v>9.7255674331620717E-2</v>
      </c>
      <c r="V540">
        <v>0.86974472412499904</v>
      </c>
      <c r="W540">
        <v>1300.5999999999999</v>
      </c>
      <c r="X540">
        <v>1326</v>
      </c>
      <c r="Y540">
        <v>1313</v>
      </c>
      <c r="Z540">
        <v>1386.15</v>
      </c>
      <c r="AA540">
        <v>1285</v>
      </c>
      <c r="AB540">
        <v>1451.95</v>
      </c>
      <c r="AC540" s="2">
        <f>(Table2[[#This Row],[Close Price]]/Table2[[#This Row],[Day Low]])-1</f>
        <v>1.3416884514839245E-2</v>
      </c>
      <c r="AD540" s="2">
        <f>(Table2[[#This Row],[Day High]]/Table2[[#This Row],[Close Price]])-1</f>
        <v>6.031637646523258E-3</v>
      </c>
      <c r="AE540" s="2">
        <f>(Table2[[#This Row],[Close Price]]/Table2[[#This Row],[Current Week Low]])-1</f>
        <v>3.8461538461538325E-3</v>
      </c>
      <c r="AF540" s="2">
        <f>(Table2[[#This Row],[Current Week High]]/Table2[[#This Row],[Close Price]])-1</f>
        <v>5.1667235689086155E-2</v>
      </c>
      <c r="AG540" s="2">
        <f>(Table2[[#This Row],[Close Price]]/Table2[[#This Row],[Current Month Low]])-1</f>
        <v>2.5719844357976696E-2</v>
      </c>
      <c r="AH540" s="2">
        <f>(Table2[[#This Row],[Current Month High]]/Table2[[#This Row],[Close Price]])-1</f>
        <v>0.10158946929175694</v>
      </c>
      <c r="AI540">
        <v>11.4525245628011</v>
      </c>
      <c r="AJ540">
        <v>31.221066255164398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-0.01</v>
      </c>
      <c r="AM540" t="s">
        <v>10190</v>
      </c>
      <c r="AN540">
        <v>0.01</v>
      </c>
      <c r="AO540" t="s">
        <v>10189</v>
      </c>
      <c r="AP540">
        <v>-8.6356144420229996E-3</v>
      </c>
      <c r="AQ540">
        <f>(Table2[[#This Row],[Sharpe Ratio]]-AVERAGE(Table2[Sharpe Ratio]))/_xlfn.STDEV.P(Table2[Sharpe Ratio])</f>
        <v>-0.70512194988053456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-2.2205183191072035</v>
      </c>
      <c r="AS540">
        <f>_xlfn.RANK.AVG(Table2[[#This Row],[1Y Return vs Nifty Z-Score]],Table2[1Y Return vs Nifty Z-Score])</f>
        <v>558</v>
      </c>
      <c r="AT540">
        <f>_xlfn.RANK.AVG(Table2[[#This Row],[6M Return vs Nifty Z-Score]],Table2[6M Return vs Nifty Z-Score])</f>
        <v>388</v>
      </c>
      <c r="AU540">
        <f>_xlfn.RANK.AVG(Table2[[#This Row],[Sharpe Ratio Z-Score]],Table2[Sharpe Ratio Z-Score])</f>
        <v>561</v>
      </c>
      <c r="AV540">
        <f>(Table2[[#This Row],[Rank 1Y]]+Table2[[#This Row],[Rank 6M]]+Table2[[#This Row],[Rank Sharpe]])/3</f>
        <v>502.33333333333331</v>
      </c>
    </row>
    <row r="541" spans="1:48" x14ac:dyDescent="0.3">
      <c r="A541" t="s">
        <v>1915</v>
      </c>
      <c r="B541" t="s">
        <v>1916</v>
      </c>
      <c r="C541" t="s">
        <v>10161</v>
      </c>
      <c r="D541" t="s">
        <v>1501</v>
      </c>
      <c r="E541">
        <v>3484.5878401239902</v>
      </c>
      <c r="F541">
        <v>154.04</v>
      </c>
      <c r="G541">
        <v>-11.8120754319167</v>
      </c>
      <c r="H541">
        <f>(Table2[[#This Row],[1Y Return vs Nifty]]-AVERAGE(Table2[1Y Return vs Nifty]))/_xlfn.STDEV.P(Table2[1Y Return vs Nifty])</f>
        <v>-0.69592705105332642</v>
      </c>
      <c r="I541">
        <v>-3.4319935579555301</v>
      </c>
      <c r="J541">
        <f>(Table2[[#This Row],[1M Return vs Nifty]]-AVERAGE(Table2[1M Return vs Nifty]))/_xlfn.STDEV.P(Table2[1M Return vs Nifty])</f>
        <v>-0.2851140775174546</v>
      </c>
      <c r="K541">
        <v>-11.227882746755</v>
      </c>
      <c r="L541">
        <f>(Table2[[#This Row],[6M Return vs Nifty]]-AVERAGE(Table2[6M Return vs Nifty]))/_xlfn.STDEV.P(Table2[6M Return vs Nifty])</f>
        <v>-0.58480370343768739</v>
      </c>
      <c r="M541">
        <v>-0.51244319839060704</v>
      </c>
      <c r="N541">
        <f>(Table2[[#This Row],[1W Return vs Nifty]]-AVERAGE(Table2[1W Return vs Nifty]))/_xlfn.STDEV.P(Table2[1W Return vs Nifty])</f>
        <v>0.23937844729146512</v>
      </c>
      <c r="O541">
        <v>154.51</v>
      </c>
      <c r="P541">
        <v>152.71435278636099</v>
      </c>
      <c r="Q541">
        <v>147.752938704131</v>
      </c>
      <c r="R541">
        <v>46.6201097811905</v>
      </c>
      <c r="S541" s="2">
        <f>(Table2[[#This Row],[Close Price]]-Table2[[#This Row],[20D EMA]])/Table2[[#This Row],[20D EMA]]</f>
        <v>-3.0418743123422362E-3</v>
      </c>
      <c r="T541" s="2">
        <f>(Table2[[#This Row],[Close Price]]-Table2[[#This Row],[50D EMA]])/Table2[[#This Row],[50D EMA]]</f>
        <v>8.6805672777431047E-3</v>
      </c>
      <c r="U541" s="2">
        <f>(Table2[[#This Row],[Close Price]]-Table2[[#This Row],[200D EMA]])/Table2[[#This Row],[200D EMA]]</f>
        <v>4.2551175976665807E-2</v>
      </c>
      <c r="V541">
        <v>0.69861448390108605</v>
      </c>
      <c r="W541">
        <v>152.29</v>
      </c>
      <c r="X541">
        <v>154.46</v>
      </c>
      <c r="Y541">
        <v>151.83000000000001</v>
      </c>
      <c r="Z541">
        <v>160.5</v>
      </c>
      <c r="AA541">
        <v>151.16</v>
      </c>
      <c r="AB541">
        <v>163</v>
      </c>
      <c r="AC541" s="2">
        <f>(Table2[[#This Row],[Close Price]]/Table2[[#This Row],[Day Low]])-1</f>
        <v>1.149123383019246E-2</v>
      </c>
      <c r="AD541" s="2">
        <f>(Table2[[#This Row],[Day High]]/Table2[[#This Row],[Close Price]])-1</f>
        <v>2.7265645286940199E-3</v>
      </c>
      <c r="AE541" s="2">
        <f>(Table2[[#This Row],[Close Price]]/Table2[[#This Row],[Current Week Low]])-1</f>
        <v>1.4555753144964712E-2</v>
      </c>
      <c r="AF541" s="2">
        <f>(Table2[[#This Row],[Current Week High]]/Table2[[#This Row],[Close Price]])-1</f>
        <v>4.1937159179433969E-2</v>
      </c>
      <c r="AG541" s="2">
        <f>(Table2[[#This Row],[Close Price]]/Table2[[#This Row],[Current Month Low]])-1</f>
        <v>1.9052659433712593E-2</v>
      </c>
      <c r="AH541" s="2">
        <f>(Table2[[#This Row],[Current Month High]]/Table2[[#This Row],[Close Price]])-1</f>
        <v>5.8166709945468797E-2</v>
      </c>
      <c r="AI541">
        <v>14.1911191898208</v>
      </c>
      <c r="AJ541">
        <v>19.410852713178201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-0.01</v>
      </c>
      <c r="AM541" t="s">
        <v>10190</v>
      </c>
      <c r="AN541">
        <v>-0.34</v>
      </c>
      <c r="AO541" t="s">
        <v>10190</v>
      </c>
      <c r="AP541">
        <v>2.7713461394300001E-2</v>
      </c>
      <c r="AQ541">
        <f>(Table2[[#This Row],[Sharpe Ratio]]-AVERAGE(Table2[Sharpe Ratio]))/_xlfn.STDEV.P(Table2[Sharpe Ratio])</f>
        <v>-0.28867560691140809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-1.6151419916284113</v>
      </c>
      <c r="AS541">
        <f>_xlfn.RANK.AVG(Table2[[#This Row],[1Y Return vs Nifty Z-Score]],Table2[1Y Return vs Nifty Z-Score])</f>
        <v>578</v>
      </c>
      <c r="AT541">
        <f>_xlfn.RANK.AVG(Table2[[#This Row],[6M Return vs Nifty Z-Score]],Table2[6M Return vs Nifty Z-Score])</f>
        <v>524</v>
      </c>
      <c r="AU541">
        <f>_xlfn.RANK.AVG(Table2[[#This Row],[Sharpe Ratio Z-Score]],Table2[Sharpe Ratio Z-Score])</f>
        <v>414</v>
      </c>
      <c r="AV541">
        <f>(Table2[[#This Row],[Rank 1Y]]+Table2[[#This Row],[Rank 6M]]+Table2[[#This Row],[Rank Sharpe]])/3</f>
        <v>505.33333333333331</v>
      </c>
    </row>
    <row r="542" spans="1:48" x14ac:dyDescent="0.3">
      <c r="A542" t="s">
        <v>1587</v>
      </c>
      <c r="B542" t="s">
        <v>1588</v>
      </c>
      <c r="C542" t="s">
        <v>10159</v>
      </c>
      <c r="D542" t="s">
        <v>269</v>
      </c>
      <c r="E542">
        <v>5663.4558873599999</v>
      </c>
      <c r="F542">
        <v>771.2</v>
      </c>
      <c r="G542">
        <v>-11.411409368045801</v>
      </c>
      <c r="H542">
        <f>(Table2[[#This Row],[1Y Return vs Nifty]]-AVERAGE(Table2[1Y Return vs Nifty]))/_xlfn.STDEV.P(Table2[1Y Return vs Nifty])</f>
        <v>-0.69079282859796387</v>
      </c>
      <c r="I542">
        <v>-6.8033990852545898</v>
      </c>
      <c r="J542">
        <f>(Table2[[#This Row],[1M Return vs Nifty]]-AVERAGE(Table2[1M Return vs Nifty]))/_xlfn.STDEV.P(Table2[1M Return vs Nifty])</f>
        <v>-0.60133992215974863</v>
      </c>
      <c r="K542">
        <v>-15.093234646330901</v>
      </c>
      <c r="L542">
        <f>(Table2[[#This Row],[6M Return vs Nifty]]-AVERAGE(Table2[6M Return vs Nifty]))/_xlfn.STDEV.P(Table2[6M Return vs Nifty])</f>
        <v>-0.71004717921017002</v>
      </c>
      <c r="M542">
        <v>-2.4617533583161899</v>
      </c>
      <c r="N542">
        <f>(Table2[[#This Row],[1W Return vs Nifty]]-AVERAGE(Table2[1W Return vs Nifty]))/_xlfn.STDEV.P(Table2[1W Return vs Nifty])</f>
        <v>-0.26521140157042483</v>
      </c>
      <c r="O542">
        <v>778.45</v>
      </c>
      <c r="P542">
        <v>776.48049022606597</v>
      </c>
      <c r="Q542">
        <v>760.21244014622403</v>
      </c>
      <c r="R542">
        <v>38.066289779201703</v>
      </c>
      <c r="S542" s="2">
        <f>(Table2[[#This Row],[Close Price]]-Table2[[#This Row],[20D EMA]])/Table2[[#This Row],[20D EMA]]</f>
        <v>-9.3133791508767418E-3</v>
      </c>
      <c r="T542" s="2">
        <f>(Table2[[#This Row],[Close Price]]-Table2[[#This Row],[50D EMA]])/Table2[[#This Row],[50D EMA]]</f>
        <v>-6.8005446273718354E-3</v>
      </c>
      <c r="U542" s="2">
        <f>(Table2[[#This Row],[Close Price]]-Table2[[#This Row],[200D EMA]])/Table2[[#This Row],[200D EMA]]</f>
        <v>1.4453275523434743E-2</v>
      </c>
      <c r="V542">
        <v>0.78499852730626196</v>
      </c>
      <c r="W542">
        <v>759.8</v>
      </c>
      <c r="X542">
        <v>771.2</v>
      </c>
      <c r="Y542">
        <v>763.65</v>
      </c>
      <c r="Z542">
        <v>788.55</v>
      </c>
      <c r="AA542">
        <v>763.65</v>
      </c>
      <c r="AB542">
        <v>807.9</v>
      </c>
      <c r="AC542" s="2">
        <f>(Table2[[#This Row],[Close Price]]/Table2[[#This Row],[Day Low]])-1</f>
        <v>1.5003948407475765E-2</v>
      </c>
      <c r="AD542" s="2">
        <f>(Table2[[#This Row],[Day High]]/Table2[[#This Row],[Close Price]])-1</f>
        <v>0</v>
      </c>
      <c r="AE542" s="2">
        <f>(Table2[[#This Row],[Close Price]]/Table2[[#This Row],[Current Week Low]])-1</f>
        <v>9.8867282131867018E-3</v>
      </c>
      <c r="AF542" s="2">
        <f>(Table2[[#This Row],[Current Week High]]/Table2[[#This Row],[Close Price]])-1</f>
        <v>2.2497406639004014E-2</v>
      </c>
      <c r="AG542" s="2">
        <f>(Table2[[#This Row],[Close Price]]/Table2[[#This Row],[Current Month Low]])-1</f>
        <v>9.8867282131867018E-3</v>
      </c>
      <c r="AH542" s="2">
        <f>(Table2[[#This Row],[Current Month High]]/Table2[[#This Row],[Close Price]])-1</f>
        <v>4.7588174273858863E-2</v>
      </c>
      <c r="AI542">
        <v>12.655601659750999</v>
      </c>
      <c r="AJ542">
        <v>23.788121990369099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-0.09</v>
      </c>
      <c r="AM542" t="s">
        <v>10190</v>
      </c>
      <c r="AN542">
        <v>-0.76</v>
      </c>
      <c r="AO542" t="s">
        <v>10190</v>
      </c>
      <c r="AP542">
        <v>3.8087909855821001E-2</v>
      </c>
      <c r="AQ542">
        <f>(Table2[[#This Row],[Sharpe Ratio]]-AVERAGE(Table2[Sharpe Ratio]))/_xlfn.STDEV.P(Table2[Sharpe Ratio])</f>
        <v>-0.16981698333658807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-2.4372083148748955</v>
      </c>
      <c r="AS542">
        <f>_xlfn.RANK.AVG(Table2[[#This Row],[1Y Return vs Nifty Z-Score]],Table2[1Y Return vs Nifty Z-Score])</f>
        <v>575</v>
      </c>
      <c r="AT542">
        <f>_xlfn.RANK.AVG(Table2[[#This Row],[6M Return vs Nifty Z-Score]],Table2[6M Return vs Nifty Z-Score])</f>
        <v>560</v>
      </c>
      <c r="AU542">
        <f>_xlfn.RANK.AVG(Table2[[#This Row],[Sharpe Ratio Z-Score]],Table2[Sharpe Ratio Z-Score])</f>
        <v>385</v>
      </c>
      <c r="AV542">
        <f>(Table2[[#This Row],[Rank 1Y]]+Table2[[#This Row],[Rank 6M]]+Table2[[#This Row],[Rank Sharpe]])/3</f>
        <v>506.66666666666669</v>
      </c>
    </row>
    <row r="543" spans="1:48" x14ac:dyDescent="0.3">
      <c r="A543" t="s">
        <v>568</v>
      </c>
      <c r="B543" t="s">
        <v>569</v>
      </c>
      <c r="C543" t="s">
        <v>10150</v>
      </c>
      <c r="D543" t="s">
        <v>62</v>
      </c>
      <c r="E543">
        <v>33110.977529925003</v>
      </c>
      <c r="F543">
        <v>2009.75</v>
      </c>
      <c r="G543">
        <v>47.496574103454101</v>
      </c>
      <c r="H543">
        <f>(Table2[[#This Row],[1Y Return vs Nifty]]-AVERAGE(Table2[1Y Return vs Nifty]))/_xlfn.STDEV.P(Table2[1Y Return vs Nifty])</f>
        <v>6.4066938205130458E-2</v>
      </c>
      <c r="I543">
        <v>5.9012139977151596</v>
      </c>
      <c r="J543">
        <f>(Table2[[#This Row],[1M Return vs Nifty]]-AVERAGE(Table2[1M Return vs Nifty]))/_xlfn.STDEV.P(Table2[1M Return vs Nifty])</f>
        <v>0.59030758819899964</v>
      </c>
      <c r="K543">
        <v>-12.5047940703487</v>
      </c>
      <c r="L543">
        <f>(Table2[[#This Row],[6M Return vs Nifty]]-AVERAGE(Table2[6M Return vs Nifty]))/_xlfn.STDEV.P(Table2[6M Return vs Nifty])</f>
        <v>-0.62617763693069295</v>
      </c>
      <c r="M543">
        <v>1.1359425267972401</v>
      </c>
      <c r="N543">
        <f>(Table2[[#This Row],[1W Return vs Nifty]]-AVERAGE(Table2[1W Return vs Nifty]))/_xlfn.STDEV.P(Table2[1W Return vs Nifty])</f>
        <v>0.66607232137992012</v>
      </c>
      <c r="O543">
        <v>1926.87</v>
      </c>
      <c r="P543">
        <v>1868.5544043437701</v>
      </c>
      <c r="Q543">
        <v>1782.9813891095901</v>
      </c>
      <c r="R543">
        <v>61.2686595613376</v>
      </c>
      <c r="S543" s="2">
        <f>(Table2[[#This Row],[Close Price]]-Table2[[#This Row],[20D EMA]])/Table2[[#This Row],[20D EMA]]</f>
        <v>4.3012761628963093E-2</v>
      </c>
      <c r="T543" s="2">
        <f>(Table2[[#This Row],[Close Price]]-Table2[[#This Row],[50D EMA]])/Table2[[#This Row],[50D EMA]]</f>
        <v>7.5564080621895138E-2</v>
      </c>
      <c r="U543" s="2">
        <f>(Table2[[#This Row],[Close Price]]-Table2[[#This Row],[200D EMA]])/Table2[[#This Row],[200D EMA]]</f>
        <v>0.12718506893874915</v>
      </c>
      <c r="V543">
        <v>1.28011530216921</v>
      </c>
      <c r="W543">
        <v>1978.35</v>
      </c>
      <c r="X543">
        <v>2008.75</v>
      </c>
      <c r="Y543">
        <v>1985</v>
      </c>
      <c r="Z543">
        <v>2079.9499999999998</v>
      </c>
      <c r="AA543">
        <v>1803</v>
      </c>
      <c r="AB543">
        <v>2143</v>
      </c>
      <c r="AC543" s="2">
        <f>(Table2[[#This Row],[Close Price]]/Table2[[#This Row],[Day Low]])-1</f>
        <v>1.5871812368893234E-2</v>
      </c>
      <c r="AD543" s="2">
        <f>(Table2[[#This Row],[Day High]]/Table2[[#This Row],[Close Price]])-1</f>
        <v>-4.9757432516484013E-4</v>
      </c>
      <c r="AE543" s="2">
        <f>(Table2[[#This Row],[Close Price]]/Table2[[#This Row],[Current Week Low]])-1</f>
        <v>1.2468513853904239E-2</v>
      </c>
      <c r="AF543" s="2">
        <f>(Table2[[#This Row],[Current Week High]]/Table2[[#This Row],[Close Price]])-1</f>
        <v>3.4929717626570378E-2</v>
      </c>
      <c r="AG543" s="2">
        <f>(Table2[[#This Row],[Close Price]]/Table2[[#This Row],[Current Month Low]])-1</f>
        <v>0.1146699944536882</v>
      </c>
      <c r="AH543" s="2">
        <f>(Table2[[#This Row],[Current Month High]]/Table2[[#This Row],[Close Price]])-1</f>
        <v>6.6301778828212532E-2</v>
      </c>
      <c r="AI543">
        <v>9.1678069411618299</v>
      </c>
      <c r="AJ543">
        <v>75.019594182704793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7.0000000000000007E-2</v>
      </c>
      <c r="AM543" t="s">
        <v>10189</v>
      </c>
      <c r="AN543">
        <v>10.54</v>
      </c>
      <c r="AO543" t="s">
        <v>10189</v>
      </c>
      <c r="AP543">
        <v>-0.11630571294854999</v>
      </c>
      <c r="AQ543">
        <f>(Table2[[#This Row],[Sharpe Ratio]]-AVERAGE(Table2[Sharpe Ratio]))/_xlfn.STDEV.P(Table2[Sharpe Ratio])</f>
        <v>-1.938683401953605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-1.2444141911002475</v>
      </c>
      <c r="AS543">
        <f>_xlfn.RANK.AVG(Table2[[#This Row],[1Y Return vs Nifty Z-Score]],Table2[1Y Return vs Nifty Z-Score])</f>
        <v>268</v>
      </c>
      <c r="AT543">
        <f>_xlfn.RANK.AVG(Table2[[#This Row],[6M Return vs Nifty Z-Score]],Table2[6M Return vs Nifty Z-Score])</f>
        <v>534</v>
      </c>
      <c r="AU543">
        <f>_xlfn.RANK.AVG(Table2[[#This Row],[Sharpe Ratio Z-Score]],Table2[Sharpe Ratio Z-Score])</f>
        <v>719</v>
      </c>
      <c r="AV543">
        <f>(Table2[[#This Row],[Rank 1Y]]+Table2[[#This Row],[Rank 6M]]+Table2[[#This Row],[Rank Sharpe]])/3</f>
        <v>507</v>
      </c>
    </row>
    <row r="544" spans="1:48" x14ac:dyDescent="0.3">
      <c r="A544" t="s">
        <v>1186</v>
      </c>
      <c r="B544" t="s">
        <v>1187</v>
      </c>
      <c r="C544" t="s">
        <v>10155</v>
      </c>
      <c r="D544" t="s">
        <v>536</v>
      </c>
      <c r="E544">
        <v>9878.1810007200002</v>
      </c>
      <c r="F544">
        <v>1549.15</v>
      </c>
      <c r="G544">
        <v>-15.1184268986182</v>
      </c>
      <c r="H544">
        <f>(Table2[[#This Row],[1Y Return vs Nifty]]-AVERAGE(Table2[1Y Return vs Nifty]))/_xlfn.STDEV.P(Table2[1Y Return vs Nifty])</f>
        <v>-0.73829536091629877</v>
      </c>
      <c r="I544">
        <v>-2.9395157387450301</v>
      </c>
      <c r="J544">
        <f>(Table2[[#This Row],[1M Return vs Nifty]]-AVERAGE(Table2[1M Return vs Nifty]))/_xlfn.STDEV.P(Table2[1M Return vs Nifty])</f>
        <v>-0.23892141007166121</v>
      </c>
      <c r="K544">
        <v>-5.5034702977224299</v>
      </c>
      <c r="L544">
        <f>(Table2[[#This Row],[6M Return vs Nifty]]-AVERAGE(Table2[6M Return vs Nifty]))/_xlfn.STDEV.P(Table2[6M Return vs Nifty])</f>
        <v>-0.39932374443297908</v>
      </c>
      <c r="M544">
        <v>-1.6641313209394999</v>
      </c>
      <c r="N544">
        <f>(Table2[[#This Row],[1W Return vs Nifty]]-AVERAGE(Table2[1W Return vs Nifty]))/_xlfn.STDEV.P(Table2[1W Return vs Nifty])</f>
        <v>-5.8742471400696689E-2</v>
      </c>
      <c r="O544">
        <v>1549.5</v>
      </c>
      <c r="P544">
        <v>1514.56301216456</v>
      </c>
      <c r="Q544">
        <v>1449.9924898208899</v>
      </c>
      <c r="R544">
        <v>42.781652469388803</v>
      </c>
      <c r="S544" s="2">
        <f>(Table2[[#This Row],[Close Price]]-Table2[[#This Row],[20D EMA]])/Table2[[#This Row],[20D EMA]]</f>
        <v>-2.2587931590829883E-4</v>
      </c>
      <c r="T544" s="2">
        <f>(Table2[[#This Row],[Close Price]]-Table2[[#This Row],[50D EMA]])/Table2[[#This Row],[50D EMA]]</f>
        <v>2.2836281856645661E-2</v>
      </c>
      <c r="U544" s="2">
        <f>(Table2[[#This Row],[Close Price]]-Table2[[#This Row],[200D EMA]])/Table2[[#This Row],[200D EMA]]</f>
        <v>6.8384843973473691E-2</v>
      </c>
      <c r="V544">
        <v>0.83823344577605097</v>
      </c>
      <c r="W544">
        <v>1529.25</v>
      </c>
      <c r="X544">
        <v>1556.75</v>
      </c>
      <c r="Y544">
        <v>1530.9</v>
      </c>
      <c r="Z544">
        <v>1570.95</v>
      </c>
      <c r="AA544">
        <v>1515</v>
      </c>
      <c r="AB544">
        <v>1621</v>
      </c>
      <c r="AC544" s="2">
        <f>(Table2[[#This Row],[Close Price]]/Table2[[#This Row],[Day Low]])-1</f>
        <v>1.3012914827529976E-2</v>
      </c>
      <c r="AD544" s="2">
        <f>(Table2[[#This Row],[Day High]]/Table2[[#This Row],[Close Price]])-1</f>
        <v>4.9059161475646373E-3</v>
      </c>
      <c r="AE544" s="2">
        <f>(Table2[[#This Row],[Close Price]]/Table2[[#This Row],[Current Week Low]])-1</f>
        <v>1.1921092168005742E-2</v>
      </c>
      <c r="AF544" s="2">
        <f>(Table2[[#This Row],[Current Week High]]/Table2[[#This Row],[Close Price]])-1</f>
        <v>1.4072233160119962E-2</v>
      </c>
      <c r="AG544" s="2">
        <f>(Table2[[#This Row],[Close Price]]/Table2[[#This Row],[Current Month Low]])-1</f>
        <v>2.2541254125412635E-2</v>
      </c>
      <c r="AH544" s="2">
        <f>(Table2[[#This Row],[Current Month High]]/Table2[[#This Row],[Close Price]])-1</f>
        <v>4.6380273052964549E-2</v>
      </c>
      <c r="AI544">
        <v>8.4465674724849098</v>
      </c>
      <c r="AJ544">
        <v>27.712283594393998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0.01</v>
      </c>
      <c r="AM544" t="s">
        <v>10189</v>
      </c>
      <c r="AN544">
        <v>-1.4</v>
      </c>
      <c r="AO544" t="s">
        <v>10190</v>
      </c>
      <c r="AP544">
        <v>1.0014498022476E-2</v>
      </c>
      <c r="AQ544">
        <f>(Table2[[#This Row],[Sharpe Ratio]]-AVERAGE(Table2[Sharpe Ratio]))/_xlfn.STDEV.P(Table2[Sharpe Ratio])</f>
        <v>-0.49145018648339384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-1.9267331733050297</v>
      </c>
      <c r="AS544">
        <f>_xlfn.RANK.AVG(Table2[[#This Row],[1Y Return vs Nifty Z-Score]],Table2[1Y Return vs Nifty Z-Score])</f>
        <v>598</v>
      </c>
      <c r="AT544">
        <f>_xlfn.RANK.AVG(Table2[[#This Row],[6M Return vs Nifty Z-Score]],Table2[6M Return vs Nifty Z-Score])</f>
        <v>458</v>
      </c>
      <c r="AU544">
        <f>_xlfn.RANK.AVG(Table2[[#This Row],[Sharpe Ratio Z-Score]],Table2[Sharpe Ratio Z-Score])</f>
        <v>468</v>
      </c>
      <c r="AV544">
        <f>(Table2[[#This Row],[Rank 1Y]]+Table2[[#This Row],[Rank 6M]]+Table2[[#This Row],[Rank Sharpe]])/3</f>
        <v>508</v>
      </c>
    </row>
    <row r="545" spans="1:48" x14ac:dyDescent="0.3">
      <c r="A545" t="s">
        <v>2052</v>
      </c>
      <c r="B545" t="s">
        <v>2053</v>
      </c>
      <c r="C545" t="s">
        <v>10147</v>
      </c>
      <c r="D545" t="s">
        <v>463</v>
      </c>
      <c r="E545">
        <v>2926.3890876</v>
      </c>
      <c r="F545">
        <v>402.6</v>
      </c>
      <c r="G545">
        <v>-7.2886972689820899</v>
      </c>
      <c r="H545">
        <f>(Table2[[#This Row],[1Y Return vs Nifty]]-AVERAGE(Table2[1Y Return vs Nifty]))/_xlfn.STDEV.P(Table2[1Y Return vs Nifty])</f>
        <v>-0.63796349528355545</v>
      </c>
      <c r="I545">
        <v>5.9411396305260702</v>
      </c>
      <c r="J545">
        <f>(Table2[[#This Row],[1M Return vs Nifty]]-AVERAGE(Table2[1M Return vs Nifty]))/_xlfn.STDEV.P(Table2[1M Return vs Nifty])</f>
        <v>0.59405247052071275</v>
      </c>
      <c r="K545">
        <v>-1.8108057615414499</v>
      </c>
      <c r="L545">
        <f>(Table2[[#This Row],[6M Return vs Nifty]]-AVERAGE(Table2[6M Return vs Nifty]))/_xlfn.STDEV.P(Table2[6M Return vs Nifty])</f>
        <v>-0.27967561060489693</v>
      </c>
      <c r="M545">
        <v>-4.1666717599051601</v>
      </c>
      <c r="N545">
        <f>(Table2[[#This Row],[1W Return vs Nifty]]-AVERAGE(Table2[1W Return vs Nifty]))/_xlfn.STDEV.P(Table2[1W Return vs Nifty])</f>
        <v>-0.70653907546531491</v>
      </c>
      <c r="O545">
        <v>371.43</v>
      </c>
      <c r="P545">
        <v>355.64062820224899</v>
      </c>
      <c r="Q545">
        <v>348.08525848604398</v>
      </c>
      <c r="R545">
        <v>69.583111866858104</v>
      </c>
      <c r="S545" s="2">
        <f>(Table2[[#This Row],[Close Price]]-Table2[[#This Row],[20D EMA]])/Table2[[#This Row],[20D EMA]]</f>
        <v>8.391890800420003E-2</v>
      </c>
      <c r="T545" s="2">
        <f>(Table2[[#This Row],[Close Price]]-Table2[[#This Row],[50D EMA]])/Table2[[#This Row],[50D EMA]]</f>
        <v>0.13204163999801999</v>
      </c>
      <c r="U545" s="2">
        <f>(Table2[[#This Row],[Close Price]]-Table2[[#This Row],[200D EMA]])/Table2[[#This Row],[200D EMA]]</f>
        <v>0.15661318652522521</v>
      </c>
      <c r="V545">
        <v>3.0850824042023102</v>
      </c>
      <c r="W545">
        <v>393.95</v>
      </c>
      <c r="X545">
        <v>407.8</v>
      </c>
      <c r="Y545">
        <v>375</v>
      </c>
      <c r="Z545">
        <v>407.9</v>
      </c>
      <c r="AA545">
        <v>345.05</v>
      </c>
      <c r="AB545">
        <v>424.5</v>
      </c>
      <c r="AC545" s="2">
        <f>(Table2[[#This Row],[Close Price]]/Table2[[#This Row],[Day Low]])-1</f>
        <v>2.1957101154969072E-2</v>
      </c>
      <c r="AD545" s="2">
        <f>(Table2[[#This Row],[Day High]]/Table2[[#This Row],[Close Price]])-1</f>
        <v>1.2916045702930923E-2</v>
      </c>
      <c r="AE545" s="2">
        <f>(Table2[[#This Row],[Close Price]]/Table2[[#This Row],[Current Week Low]])-1</f>
        <v>7.360000000000011E-2</v>
      </c>
      <c r="AF545" s="2">
        <f>(Table2[[#This Row],[Current Week High]]/Table2[[#This Row],[Close Price]])-1</f>
        <v>1.3164431197217885E-2</v>
      </c>
      <c r="AG545" s="2">
        <f>(Table2[[#This Row],[Close Price]]/Table2[[#This Row],[Current Month Low]])-1</f>
        <v>0.16678742211273723</v>
      </c>
      <c r="AH545" s="2">
        <f>(Table2[[#This Row],[Current Month High]]/Table2[[#This Row],[Close Price]])-1</f>
        <v>5.4396423248882275E-2</v>
      </c>
      <c r="AI545">
        <v>9.7615499254843403</v>
      </c>
      <c r="AJ545">
        <v>36.451448906964899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-0.02</v>
      </c>
      <c r="AM545" t="s">
        <v>10190</v>
      </c>
      <c r="AN545">
        <v>15.97</v>
      </c>
      <c r="AO545" t="s">
        <v>10189</v>
      </c>
      <c r="AP545">
        <v>-7.4160455510380004E-3</v>
      </c>
      <c r="AQ545">
        <f>(Table2[[#This Row],[Sharpe Ratio]]-AVERAGE(Table2[Sharpe Ratio]))/_xlfn.STDEV.P(Table2[Sharpe Ratio])</f>
        <v>-0.69114951748812425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-1.7212752283211787</v>
      </c>
      <c r="AS545">
        <f>_xlfn.RANK.AVG(Table2[[#This Row],[1Y Return vs Nifty Z-Score]],Table2[1Y Return vs Nifty Z-Score])</f>
        <v>549</v>
      </c>
      <c r="AT545">
        <f>_xlfn.RANK.AVG(Table2[[#This Row],[6M Return vs Nifty Z-Score]],Table2[6M Return vs Nifty Z-Score])</f>
        <v>417</v>
      </c>
      <c r="AU545">
        <f>_xlfn.RANK.AVG(Table2[[#This Row],[Sharpe Ratio Z-Score]],Table2[Sharpe Ratio Z-Score])</f>
        <v>558</v>
      </c>
      <c r="AV545">
        <f>(Table2[[#This Row],[Rank 1Y]]+Table2[[#This Row],[Rank 6M]]+Table2[[#This Row],[Rank Sharpe]])/3</f>
        <v>508</v>
      </c>
    </row>
    <row r="546" spans="1:48" x14ac:dyDescent="0.3">
      <c r="A546" t="s">
        <v>915</v>
      </c>
      <c r="B546" t="s">
        <v>916</v>
      </c>
      <c r="C546" t="s">
        <v>10156</v>
      </c>
      <c r="D546" t="s">
        <v>917</v>
      </c>
      <c r="E546">
        <v>16113.934571772001</v>
      </c>
      <c r="F546">
        <v>206.12</v>
      </c>
      <c r="G546">
        <v>-11.857313551409399</v>
      </c>
      <c r="H546">
        <f>(Table2[[#This Row],[1Y Return vs Nifty]]-AVERAGE(Table2[1Y Return vs Nifty]))/_xlfn.STDEV.P(Table2[1Y Return vs Nifty])</f>
        <v>-0.69650674219735254</v>
      </c>
      <c r="I546">
        <v>-9.8820765513911208</v>
      </c>
      <c r="J546">
        <f>(Table2[[#This Row],[1M Return vs Nifty]]-AVERAGE(Table2[1M Return vs Nifty]))/_xlfn.STDEV.P(Table2[1M Return vs Nifty])</f>
        <v>-0.89010891604882536</v>
      </c>
      <c r="K546">
        <v>0.92919775346564004</v>
      </c>
      <c r="L546">
        <f>(Table2[[#This Row],[6M Return vs Nifty]]-AVERAGE(Table2[6M Return vs Nifty]))/_xlfn.STDEV.P(Table2[6M Return vs Nifty])</f>
        <v>-0.19089519092668866</v>
      </c>
      <c r="M546">
        <v>-2.97511670519222</v>
      </c>
      <c r="N546">
        <f>(Table2[[#This Row],[1W Return vs Nifty]]-AVERAGE(Table2[1W Return vs Nifty]))/_xlfn.STDEV.P(Table2[1W Return vs Nifty])</f>
        <v>-0.39809837817208532</v>
      </c>
      <c r="O546">
        <v>211.54</v>
      </c>
      <c r="P546">
        <v>211.621318746257</v>
      </c>
      <c r="Q546">
        <v>196.78130826562199</v>
      </c>
      <c r="R546">
        <v>30.1945688691196</v>
      </c>
      <c r="S546" s="2">
        <f>(Table2[[#This Row],[Close Price]]-Table2[[#This Row],[20D EMA]])/Table2[[#This Row],[20D EMA]]</f>
        <v>-2.5621631842677451E-2</v>
      </c>
      <c r="T546" s="2">
        <f>(Table2[[#This Row],[Close Price]]-Table2[[#This Row],[50D EMA]])/Table2[[#This Row],[50D EMA]]</f>
        <v>-2.5996051715627549E-2</v>
      </c>
      <c r="U546" s="2">
        <f>(Table2[[#This Row],[Close Price]]-Table2[[#This Row],[200D EMA]])/Table2[[#This Row],[200D EMA]]</f>
        <v>4.7457209308580967E-2</v>
      </c>
      <c r="V546">
        <v>0.95857887786896301</v>
      </c>
      <c r="W546">
        <v>199.12</v>
      </c>
      <c r="X546">
        <v>207.93</v>
      </c>
      <c r="Y546">
        <v>205</v>
      </c>
      <c r="Z546">
        <v>211.36</v>
      </c>
      <c r="AA546">
        <v>204.52</v>
      </c>
      <c r="AB546">
        <v>225.9</v>
      </c>
      <c r="AC546" s="2">
        <f>(Table2[[#This Row],[Close Price]]/Table2[[#This Row],[Day Low]])-1</f>
        <v>3.515468059461635E-2</v>
      </c>
      <c r="AD546" s="2">
        <f>(Table2[[#This Row],[Day High]]/Table2[[#This Row],[Close Price]])-1</f>
        <v>8.7812924509993451E-3</v>
      </c>
      <c r="AE546" s="2">
        <f>(Table2[[#This Row],[Close Price]]/Table2[[#This Row],[Current Week Low]])-1</f>
        <v>5.4634146341463463E-3</v>
      </c>
      <c r="AF546" s="2">
        <f>(Table2[[#This Row],[Current Week High]]/Table2[[#This Row],[Close Price]])-1</f>
        <v>2.5422084222782804E-2</v>
      </c>
      <c r="AG546" s="2">
        <f>(Table2[[#This Row],[Close Price]]/Table2[[#This Row],[Current Month Low]])-1</f>
        <v>7.8231957754741899E-3</v>
      </c>
      <c r="AH546" s="2">
        <f>(Table2[[#This Row],[Current Month High]]/Table2[[#This Row],[Close Price]])-1</f>
        <v>9.5963516398214654E-2</v>
      </c>
      <c r="AI546">
        <v>15.2483989908791</v>
      </c>
      <c r="AJ546">
        <v>51.336270190895704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-0.14000000000000001</v>
      </c>
      <c r="AM546" t="s">
        <v>10190</v>
      </c>
      <c r="AN546">
        <v>-7.47</v>
      </c>
      <c r="AO546" t="s">
        <v>10190</v>
      </c>
      <c r="AP546">
        <v>-6.5075321242609998E-3</v>
      </c>
      <c r="AQ546">
        <f>(Table2[[#This Row],[Sharpe Ratio]]-AVERAGE(Table2[Sharpe Ratio]))/_xlfn.STDEV.P(Table2[Sharpe Ratio])</f>
        <v>-0.6807408046002561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579</v>
      </c>
      <c r="AT546">
        <f>_xlfn.RANK.AVG(Table2[[#This Row],[6M Return vs Nifty Z-Score]],Table2[6M Return vs Nifty Z-Score])</f>
        <v>391</v>
      </c>
      <c r="AU546">
        <f>_xlfn.RANK.AVG(Table2[[#This Row],[Sharpe Ratio Z-Score]],Table2[Sharpe Ratio Z-Score])</f>
        <v>555</v>
      </c>
      <c r="AV546">
        <f>(Table2[[#This Row],[Rank 1Y]]+Table2[[#This Row],[Rank 6M]]+Table2[[#This Row],[Rank Sharpe]])/3</f>
        <v>508.33333333333331</v>
      </c>
    </row>
    <row r="547" spans="1:48" x14ac:dyDescent="0.3">
      <c r="A547" t="s">
        <v>128</v>
      </c>
      <c r="B547" t="s">
        <v>129</v>
      </c>
      <c r="C547" t="s">
        <v>10152</v>
      </c>
      <c r="D547" t="s">
        <v>130</v>
      </c>
      <c r="E547">
        <v>227009.16164211999</v>
      </c>
      <c r="F547">
        <v>931.45</v>
      </c>
      <c r="G547">
        <v>-7.8077989434333297</v>
      </c>
      <c r="H547">
        <f>(Table2[[#This Row],[1Y Return vs Nifty]]-AVERAGE(Table2[1Y Return vs Nifty]))/_xlfn.STDEV.P(Table2[1Y Return vs Nifty])</f>
        <v>-0.64461537752143483</v>
      </c>
      <c r="I547">
        <v>-3.8376519534087401</v>
      </c>
      <c r="J547">
        <f>(Table2[[#This Row],[1M Return vs Nifty]]-AVERAGE(Table2[1M Return vs Nifty]))/_xlfn.STDEV.P(Table2[1M Return vs Nifty])</f>
        <v>-0.32316339187602661</v>
      </c>
      <c r="K547">
        <v>0.346760112487148</v>
      </c>
      <c r="L547">
        <f>(Table2[[#This Row],[6M Return vs Nifty]]-AVERAGE(Table2[6M Return vs Nifty]))/_xlfn.STDEV.P(Table2[6M Return vs Nifty])</f>
        <v>-0.20976708576888281</v>
      </c>
      <c r="M547">
        <v>-1.3966191046015899</v>
      </c>
      <c r="N547">
        <f>(Table2[[#This Row],[1W Return vs Nifty]]-AVERAGE(Table2[1W Return vs Nifty]))/_xlfn.STDEV.P(Table2[1W Return vs Nifty])</f>
        <v>1.0504563568745207E-2</v>
      </c>
      <c r="O547">
        <v>930.77</v>
      </c>
      <c r="P547">
        <v>912.78771089488703</v>
      </c>
      <c r="Q547">
        <v>850.788623384174</v>
      </c>
      <c r="R547">
        <v>48.1614244959285</v>
      </c>
      <c r="S547" s="2">
        <f>(Table2[[#This Row],[Close Price]]-Table2[[#This Row],[20D EMA]])/Table2[[#This Row],[20D EMA]]</f>
        <v>7.305779086133671E-4</v>
      </c>
      <c r="T547" s="2">
        <f>(Table2[[#This Row],[Close Price]]-Table2[[#This Row],[50D EMA]])/Table2[[#This Row],[50D EMA]]</f>
        <v>2.0445377257343567E-2</v>
      </c>
      <c r="U547" s="2">
        <f>(Table2[[#This Row],[Close Price]]-Table2[[#This Row],[200D EMA]])/Table2[[#This Row],[200D EMA]]</f>
        <v>9.4807775279105208E-2</v>
      </c>
      <c r="V547">
        <v>0.63224086054625495</v>
      </c>
      <c r="W547">
        <v>912.05</v>
      </c>
      <c r="X547">
        <v>927.5</v>
      </c>
      <c r="Y547">
        <v>921.35</v>
      </c>
      <c r="Z547">
        <v>939.35</v>
      </c>
      <c r="AA547">
        <v>915.45</v>
      </c>
      <c r="AB547">
        <v>959.4</v>
      </c>
      <c r="AC547" s="2">
        <f>(Table2[[#This Row],[Close Price]]/Table2[[#This Row],[Day Low]])-1</f>
        <v>2.1270763664272829E-2</v>
      </c>
      <c r="AD547" s="2">
        <f>(Table2[[#This Row],[Day High]]/Table2[[#This Row],[Close Price]])-1</f>
        <v>-4.2406999838960902E-3</v>
      </c>
      <c r="AE547" s="2">
        <f>(Table2[[#This Row],[Close Price]]/Table2[[#This Row],[Current Week Low]])-1</f>
        <v>1.0962175069191948E-2</v>
      </c>
      <c r="AF547" s="2">
        <f>(Table2[[#This Row],[Current Week High]]/Table2[[#This Row],[Close Price]])-1</f>
        <v>8.4813999677921803E-3</v>
      </c>
      <c r="AG547" s="2">
        <f>(Table2[[#This Row],[Close Price]]/Table2[[#This Row],[Current Month Low]])-1</f>
        <v>1.7477743186411043E-2</v>
      </c>
      <c r="AH547" s="2">
        <f>(Table2[[#This Row],[Current Month High]]/Table2[[#This Row],[Close Price]])-1</f>
        <v>3.0006978367062009E-2</v>
      </c>
      <c r="AI547">
        <v>3.0006978367062001</v>
      </c>
      <c r="AJ547">
        <v>28.8312586445366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</v>
      </c>
      <c r="AM547" t="s">
        <v>10191</v>
      </c>
      <c r="AN547">
        <v>-1.32</v>
      </c>
      <c r="AO547" t="s">
        <v>10190</v>
      </c>
      <c r="AP547">
        <v>-1.8543462854837999E-2</v>
      </c>
      <c r="AQ547">
        <f>(Table2[[#This Row],[Sharpe Ratio]]-AVERAGE(Table2[Sharpe Ratio]))/_xlfn.STDEV.P(Table2[Sharpe Ratio])</f>
        <v>-0.81863480112299014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-1.985676092720589</v>
      </c>
      <c r="AS547">
        <f>_xlfn.RANK.AVG(Table2[[#This Row],[1Y Return vs Nifty Z-Score]],Table2[1Y Return vs Nifty Z-Score])</f>
        <v>550</v>
      </c>
      <c r="AT547">
        <f>_xlfn.RANK.AVG(Table2[[#This Row],[6M Return vs Nifty Z-Score]],Table2[6M Return vs Nifty Z-Score])</f>
        <v>397</v>
      </c>
      <c r="AU547">
        <f>_xlfn.RANK.AVG(Table2[[#This Row],[Sharpe Ratio Z-Score]],Table2[Sharpe Ratio Z-Score])</f>
        <v>581</v>
      </c>
      <c r="AV547">
        <f>(Table2[[#This Row],[Rank 1Y]]+Table2[[#This Row],[Rank 6M]]+Table2[[#This Row],[Rank Sharpe]])/3</f>
        <v>509.33333333333331</v>
      </c>
    </row>
    <row r="548" spans="1:48" x14ac:dyDescent="0.3">
      <c r="A548" t="s">
        <v>484</v>
      </c>
      <c r="B548" t="s">
        <v>485</v>
      </c>
      <c r="C548" t="s">
        <v>10143</v>
      </c>
      <c r="D548" t="s">
        <v>179</v>
      </c>
      <c r="E548">
        <v>43671.469530000002</v>
      </c>
      <c r="F548">
        <v>634.4</v>
      </c>
      <c r="G548">
        <v>10.910119530672601</v>
      </c>
      <c r="H548">
        <f>(Table2[[#This Row],[1Y Return vs Nifty]]-AVERAGE(Table2[1Y Return vs Nifty]))/_xlfn.STDEV.P(Table2[1Y Return vs Nifty])</f>
        <v>-0.40475988185268824</v>
      </c>
      <c r="I548">
        <v>-4.1984948854711304</v>
      </c>
      <c r="J548">
        <f>(Table2[[#This Row],[1M Return vs Nifty]]-AVERAGE(Table2[1M Return vs Nifty]))/_xlfn.STDEV.P(Table2[1M Return vs Nifty])</f>
        <v>-0.35700917520012487</v>
      </c>
      <c r="K548">
        <v>-1.80277122885657</v>
      </c>
      <c r="L548">
        <f>(Table2[[#This Row],[6M Return vs Nifty]]-AVERAGE(Table2[6M Return vs Nifty]))/_xlfn.STDEV.P(Table2[6M Return vs Nifty])</f>
        <v>-0.27941527912000103</v>
      </c>
      <c r="M548">
        <v>-4.1120280443135098</v>
      </c>
      <c r="N548">
        <f>(Table2[[#This Row],[1W Return vs Nifty]]-AVERAGE(Table2[1W Return vs Nifty]))/_xlfn.STDEV.P(Table2[1W Return vs Nifty])</f>
        <v>-0.69239424374048786</v>
      </c>
      <c r="O548">
        <v>631.44000000000005</v>
      </c>
      <c r="P548">
        <v>605.058800689024</v>
      </c>
      <c r="Q548">
        <v>545.44998216501801</v>
      </c>
      <c r="R548">
        <v>47.249221807897598</v>
      </c>
      <c r="S548" s="2">
        <f>(Table2[[#This Row],[Close Price]]-Table2[[#This Row],[20D EMA]])/Table2[[#This Row],[20D EMA]]</f>
        <v>4.6876979602177918E-3</v>
      </c>
      <c r="T548" s="2">
        <f>(Table2[[#This Row],[Close Price]]-Table2[[#This Row],[50D EMA]])/Table2[[#This Row],[50D EMA]]</f>
        <v>4.8493136993566652E-2</v>
      </c>
      <c r="U548" s="2">
        <f>(Table2[[#This Row],[Close Price]]-Table2[[#This Row],[200D EMA]])/Table2[[#This Row],[200D EMA]]</f>
        <v>0.16307639699962703</v>
      </c>
      <c r="V548">
        <v>0.71554413213917201</v>
      </c>
      <c r="W548">
        <v>624.35</v>
      </c>
      <c r="X548">
        <v>637.70000000000005</v>
      </c>
      <c r="Y548">
        <v>628.5</v>
      </c>
      <c r="Z548">
        <v>651.54999999999995</v>
      </c>
      <c r="AA548">
        <v>627.45000000000005</v>
      </c>
      <c r="AB548">
        <v>663.4</v>
      </c>
      <c r="AC548" s="2">
        <f>(Table2[[#This Row],[Close Price]]/Table2[[#This Row],[Day Low]])-1</f>
        <v>1.6096740610234583E-2</v>
      </c>
      <c r="AD548" s="2">
        <f>(Table2[[#This Row],[Day High]]/Table2[[#This Row],[Close Price]])-1</f>
        <v>5.2017654476672615E-3</v>
      </c>
      <c r="AE548" s="2">
        <f>(Table2[[#This Row],[Close Price]]/Table2[[#This Row],[Current Week Low]])-1</f>
        <v>9.3874303898169309E-3</v>
      </c>
      <c r="AF548" s="2">
        <f>(Table2[[#This Row],[Current Week High]]/Table2[[#This Row],[Close Price]])-1</f>
        <v>2.7033417402269722E-2</v>
      </c>
      <c r="AG548" s="2">
        <f>(Table2[[#This Row],[Close Price]]/Table2[[#This Row],[Current Month Low]])-1</f>
        <v>1.1076579807155928E-2</v>
      </c>
      <c r="AH548" s="2">
        <f>(Table2[[#This Row],[Current Month High]]/Table2[[#This Row],[Close Price]])-1</f>
        <v>4.5712484237074413E-2</v>
      </c>
      <c r="AI548">
        <v>4.5712484237074396</v>
      </c>
      <c r="AJ548">
        <v>59.778365445158002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7.0000000000000007E-2</v>
      </c>
      <c r="AM548" t="s">
        <v>10189</v>
      </c>
      <c r="AN548">
        <v>-1.94</v>
      </c>
      <c r="AO548" t="s">
        <v>10190</v>
      </c>
      <c r="AP548">
        <v>-7.5381875091521999E-2</v>
      </c>
      <c r="AQ548">
        <f>(Table2[[#This Row],[Sharpe Ratio]]-AVERAGE(Table2[Sharpe Ratio]))/_xlfn.STDEV.P(Table2[Sharpe Ratio])</f>
        <v>-1.469824642172141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-3.2034032220854431</v>
      </c>
      <c r="AS548">
        <f>_xlfn.RANK.AVG(Table2[[#This Row],[1Y Return vs Nifty Z-Score]],Table2[1Y Return vs Nifty Z-Score])</f>
        <v>432</v>
      </c>
      <c r="AT548">
        <f>_xlfn.RANK.AVG(Table2[[#This Row],[6M Return vs Nifty Z-Score]],Table2[6M Return vs Nifty Z-Score])</f>
        <v>416</v>
      </c>
      <c r="AU548">
        <f>_xlfn.RANK.AVG(Table2[[#This Row],[Sharpe Ratio Z-Score]],Table2[Sharpe Ratio Z-Score])</f>
        <v>681</v>
      </c>
      <c r="AV548">
        <f>(Table2[[#This Row],[Rank 1Y]]+Table2[[#This Row],[Rank 6M]]+Table2[[#This Row],[Rank Sharpe]])/3</f>
        <v>509.66666666666669</v>
      </c>
    </row>
    <row r="549" spans="1:48" x14ac:dyDescent="0.3">
      <c r="A549" t="s">
        <v>775</v>
      </c>
      <c r="B549" t="s">
        <v>776</v>
      </c>
      <c r="C549" t="s">
        <v>10144</v>
      </c>
      <c r="D549" t="s">
        <v>285</v>
      </c>
      <c r="E549">
        <v>20336.99525073</v>
      </c>
      <c r="F549">
        <v>1849.85</v>
      </c>
      <c r="G549">
        <v>1.3668190789539501</v>
      </c>
      <c r="H549">
        <f>(Table2[[#This Row],[1Y Return vs Nifty]]-AVERAGE(Table2[1Y Return vs Nifty]))/_xlfn.STDEV.P(Table2[1Y Return vs Nifty])</f>
        <v>-0.5270498182753377</v>
      </c>
      <c r="I549">
        <v>-8.0729093820591302</v>
      </c>
      <c r="J549">
        <f>(Table2[[#This Row],[1M Return vs Nifty]]-AVERAGE(Table2[1M Return vs Nifty]))/_xlfn.STDEV.P(Table2[1M Return vs Nifty])</f>
        <v>-0.72041547170086873</v>
      </c>
      <c r="K549">
        <v>-31.490699751140902</v>
      </c>
      <c r="L549">
        <f>(Table2[[#This Row],[6M Return vs Nifty]]-AVERAGE(Table2[6M Return vs Nifty]))/_xlfn.STDEV.P(Table2[6M Return vs Nifty])</f>
        <v>-1.2413508164830733</v>
      </c>
      <c r="M549">
        <v>0.35900564853339301</v>
      </c>
      <c r="N549">
        <f>(Table2[[#This Row],[1W Return vs Nifty]]-AVERAGE(Table2[1W Return vs Nifty]))/_xlfn.STDEV.P(Table2[1W Return vs Nifty])</f>
        <v>0.46495786046039683</v>
      </c>
      <c r="O549">
        <v>1830.54</v>
      </c>
      <c r="P549">
        <v>1843.9464959434699</v>
      </c>
      <c r="Q549">
        <v>1832.5237725366301</v>
      </c>
      <c r="R549">
        <v>58.485449331478598</v>
      </c>
      <c r="S549" s="2">
        <f>(Table2[[#This Row],[Close Price]]-Table2[[#This Row],[20D EMA]])/Table2[[#This Row],[20D EMA]]</f>
        <v>1.0548799807706986E-2</v>
      </c>
      <c r="T549" s="2">
        <f>(Table2[[#This Row],[Close Price]]-Table2[[#This Row],[50D EMA]])/Table2[[#This Row],[50D EMA]]</f>
        <v>3.2015593020281248E-3</v>
      </c>
      <c r="U549" s="2">
        <f>(Table2[[#This Row],[Close Price]]-Table2[[#This Row],[200D EMA]])/Table2[[#This Row],[200D EMA]]</f>
        <v>9.4548445826633885E-3</v>
      </c>
      <c r="V549">
        <v>1.4435633306859299</v>
      </c>
      <c r="W549">
        <v>1870</v>
      </c>
      <c r="X549">
        <v>1940</v>
      </c>
      <c r="Y549">
        <v>1802</v>
      </c>
      <c r="Z549">
        <v>1929.05</v>
      </c>
      <c r="AA549">
        <v>1763.25</v>
      </c>
      <c r="AB549">
        <v>1929.05</v>
      </c>
      <c r="AC549" s="2">
        <f>(Table2[[#This Row],[Close Price]]/Table2[[#This Row],[Day Low]])-1</f>
        <v>-1.0775401069518797E-2</v>
      </c>
      <c r="AD549" s="2">
        <f>(Table2[[#This Row],[Day High]]/Table2[[#This Row],[Close Price]])-1</f>
        <v>4.8733681109279114E-2</v>
      </c>
      <c r="AE549" s="2">
        <f>(Table2[[#This Row],[Close Price]]/Table2[[#This Row],[Current Week Low]])-1</f>
        <v>2.6553829078801217E-2</v>
      </c>
      <c r="AF549" s="2">
        <f>(Table2[[#This Row],[Current Week High]]/Table2[[#This Row],[Close Price]])-1</f>
        <v>4.2814282239100443E-2</v>
      </c>
      <c r="AG549" s="2">
        <f>(Table2[[#This Row],[Close Price]]/Table2[[#This Row],[Current Month Low]])-1</f>
        <v>4.9113852261448931E-2</v>
      </c>
      <c r="AH549" s="2">
        <f>(Table2[[#This Row],[Current Month High]]/Table2[[#This Row],[Close Price]])-1</f>
        <v>4.2814282239100443E-2</v>
      </c>
      <c r="AI549">
        <v>32.926994080601098</v>
      </c>
      <c r="AJ549">
        <v>30.261953383564499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-0.16</v>
      </c>
      <c r="AM549" t="s">
        <v>10190</v>
      </c>
      <c r="AN549">
        <v>0.37</v>
      </c>
      <c r="AO549" t="s">
        <v>10189</v>
      </c>
      <c r="AP549">
        <v>4.8753354875090998E-2</v>
      </c>
      <c r="AQ549">
        <f>(Table2[[#This Row],[Sharpe Ratio]]-AVERAGE(Table2[Sharpe Ratio]))/_xlfn.STDEV.P(Table2[Sharpe Ratio])</f>
        <v>-4.7624452378899312E-2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491</v>
      </c>
      <c r="AT549">
        <f>_xlfn.RANK.AVG(Table2[[#This Row],[6M Return vs Nifty Z-Score]],Table2[6M Return vs Nifty Z-Score])</f>
        <v>689</v>
      </c>
      <c r="AU549">
        <f>_xlfn.RANK.AVG(Table2[[#This Row],[Sharpe Ratio Z-Score]],Table2[Sharpe Ratio Z-Score])</f>
        <v>352</v>
      </c>
      <c r="AV549">
        <f>(Table2[[#This Row],[Rank 1Y]]+Table2[[#This Row],[Rank 6M]]+Table2[[#This Row],[Rank Sharpe]])/3</f>
        <v>510.66666666666669</v>
      </c>
    </row>
    <row r="550" spans="1:48" x14ac:dyDescent="0.3">
      <c r="A550" t="s">
        <v>1899</v>
      </c>
      <c r="B550" t="s">
        <v>1900</v>
      </c>
      <c r="C550" t="s">
        <v>10150</v>
      </c>
      <c r="D550" t="s">
        <v>62</v>
      </c>
      <c r="E550">
        <v>3539.2668664500002</v>
      </c>
      <c r="F550">
        <v>142.1</v>
      </c>
      <c r="G550">
        <v>32.749997946045198</v>
      </c>
      <c r="H550">
        <f>(Table2[[#This Row],[1Y Return vs Nifty]]-AVERAGE(Table2[1Y Return vs Nifty]))/_xlfn.STDEV.P(Table2[1Y Return vs Nifty])</f>
        <v>-0.12489890960243029</v>
      </c>
      <c r="I550">
        <v>10.9899796301466</v>
      </c>
      <c r="J550">
        <f>(Table2[[#This Row],[1M Return vs Nifty]]-AVERAGE(Table2[1M Return vs Nifty]))/_xlfn.STDEV.P(Table2[1M Return vs Nifty])</f>
        <v>1.0676157011721341</v>
      </c>
      <c r="K550">
        <v>-10.4521346859123</v>
      </c>
      <c r="L550">
        <f>(Table2[[#This Row],[6M Return vs Nifty]]-AVERAGE(Table2[6M Return vs Nifty]))/_xlfn.STDEV.P(Table2[6M Return vs Nifty])</f>
        <v>-0.55966824721328423</v>
      </c>
      <c r="M550">
        <v>12.6083793959509</v>
      </c>
      <c r="N550">
        <f>(Table2[[#This Row],[1W Return vs Nifty]]-AVERAGE(Table2[1W Return vs Nifty]))/_xlfn.STDEV.P(Table2[1W Return vs Nifty])</f>
        <v>3.6357768378252744</v>
      </c>
      <c r="O550">
        <v>130.80000000000001</v>
      </c>
      <c r="P550">
        <v>124.633173217627</v>
      </c>
      <c r="Q550">
        <v>117.80102036211299</v>
      </c>
      <c r="R550">
        <v>67.216753160370999</v>
      </c>
      <c r="S550" s="2">
        <f>(Table2[[#This Row],[Close Price]]-Table2[[#This Row],[20D EMA]])/Table2[[#This Row],[20D EMA]]</f>
        <v>8.6391437308868363E-2</v>
      </c>
      <c r="T550" s="2">
        <f>(Table2[[#This Row],[Close Price]]-Table2[[#This Row],[50D EMA]])/Table2[[#This Row],[50D EMA]]</f>
        <v>0.14014588838136585</v>
      </c>
      <c r="U550" s="2">
        <f>(Table2[[#This Row],[Close Price]]-Table2[[#This Row],[200D EMA]])/Table2[[#This Row],[200D EMA]]</f>
        <v>0.20627138511358775</v>
      </c>
      <c r="V550">
        <v>2.7009155172040802</v>
      </c>
      <c r="W550">
        <v>138.55000000000001</v>
      </c>
      <c r="X550">
        <v>141.16</v>
      </c>
      <c r="Y550">
        <v>135.52000000000001</v>
      </c>
      <c r="Z550">
        <v>149.69999999999999</v>
      </c>
      <c r="AA550">
        <v>116.8</v>
      </c>
      <c r="AB550">
        <v>149.69999999999999</v>
      </c>
      <c r="AC550" s="2">
        <f>(Table2[[#This Row],[Close Price]]/Table2[[#This Row],[Day Low]])-1</f>
        <v>2.562251894622869E-2</v>
      </c>
      <c r="AD550" s="2">
        <f>(Table2[[#This Row],[Day High]]/Table2[[#This Row],[Close Price]])-1</f>
        <v>-6.6150598170302555E-3</v>
      </c>
      <c r="AE550" s="2">
        <f>(Table2[[#This Row],[Close Price]]/Table2[[#This Row],[Current Week Low]])-1</f>
        <v>4.8553719008264329E-2</v>
      </c>
      <c r="AF550" s="2">
        <f>(Table2[[#This Row],[Current Week High]]/Table2[[#This Row],[Close Price]])-1</f>
        <v>5.3483462350457422E-2</v>
      </c>
      <c r="AG550" s="2">
        <f>(Table2[[#This Row],[Close Price]]/Table2[[#This Row],[Current Month Low]])-1</f>
        <v>0.21660958904109595</v>
      </c>
      <c r="AH550" s="2">
        <f>(Table2[[#This Row],[Current Month High]]/Table2[[#This Row],[Close Price]])-1</f>
        <v>5.3483462350457422E-2</v>
      </c>
      <c r="AI550">
        <v>9.4299788881069695</v>
      </c>
      <c r="AJ550">
        <v>64.467592592592496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0.03</v>
      </c>
      <c r="AM550" t="s">
        <v>10189</v>
      </c>
      <c r="AN550">
        <v>16.100000000000001</v>
      </c>
      <c r="AO550" t="s">
        <v>10189</v>
      </c>
      <c r="AP550">
        <v>-8.1939848363865003E-2</v>
      </c>
      <c r="AQ550">
        <f>(Table2[[#This Row],[Sharpe Ratio]]-AVERAGE(Table2[Sharpe Ratio]))/_xlfn.STDEV.P(Table2[Sharpe Ratio])</f>
        <v>-1.544958436463203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2.4738669457184912</v>
      </c>
      <c r="AS550">
        <f>_xlfn.RANK.AVG(Table2[[#This Row],[1Y Return vs Nifty Z-Score]],Table2[1Y Return vs Nifty Z-Score])</f>
        <v>326</v>
      </c>
      <c r="AT550">
        <f>_xlfn.RANK.AVG(Table2[[#This Row],[6M Return vs Nifty Z-Score]],Table2[6M Return vs Nifty Z-Score])</f>
        <v>517</v>
      </c>
      <c r="AU550">
        <f>_xlfn.RANK.AVG(Table2[[#This Row],[Sharpe Ratio Z-Score]],Table2[Sharpe Ratio Z-Score])</f>
        <v>693</v>
      </c>
      <c r="AV550">
        <f>(Table2[[#This Row],[Rank 1Y]]+Table2[[#This Row],[Rank 6M]]+Table2[[#This Row],[Rank Sharpe]])/3</f>
        <v>512</v>
      </c>
    </row>
    <row r="551" spans="1:48" x14ac:dyDescent="0.3">
      <c r="A551" t="s">
        <v>233</v>
      </c>
      <c r="B551" t="s">
        <v>234</v>
      </c>
      <c r="C551" t="s">
        <v>10151</v>
      </c>
      <c r="D551" t="s">
        <v>235</v>
      </c>
      <c r="E551">
        <v>112714.958153735</v>
      </c>
      <c r="F551">
        <v>1010.45</v>
      </c>
      <c r="G551">
        <v>3.4698384281563599</v>
      </c>
      <c r="H551">
        <f>(Table2[[#This Row],[1Y Return vs Nifty]]-AVERAGE(Table2[1Y Return vs Nifty]))/_xlfn.STDEV.P(Table2[1Y Return vs Nifty])</f>
        <v>-0.5001012689961154</v>
      </c>
      <c r="I551">
        <v>-5.7047277881241403</v>
      </c>
      <c r="J551">
        <f>(Table2[[#This Row],[1M Return vs Nifty]]-AVERAGE(Table2[1M Return vs Nifty]))/_xlfn.STDEV.P(Table2[1M Return vs Nifty])</f>
        <v>-0.49828846302612823</v>
      </c>
      <c r="K551">
        <v>-20.722273437894099</v>
      </c>
      <c r="L551">
        <f>(Table2[[#This Row],[6M Return vs Nifty]]-AVERAGE(Table2[6M Return vs Nifty]))/_xlfn.STDEV.P(Table2[6M Return vs Nifty])</f>
        <v>-0.89243688183746828</v>
      </c>
      <c r="M551">
        <v>-0.186575438670677</v>
      </c>
      <c r="N551">
        <f>(Table2[[#This Row],[1W Return vs Nifty]]-AVERAGE(Table2[1W Return vs Nifty]))/_xlfn.STDEV.P(Table2[1W Return vs Nifty])</f>
        <v>0.32373114139137144</v>
      </c>
      <c r="O551">
        <v>1014.41</v>
      </c>
      <c r="P551">
        <v>1026.4978556260201</v>
      </c>
      <c r="Q551">
        <v>1050.88774950165</v>
      </c>
      <c r="R551">
        <v>48.624794481227198</v>
      </c>
      <c r="S551" s="2">
        <f>(Table2[[#This Row],[Close Price]]-Table2[[#This Row],[20D EMA]])/Table2[[#This Row],[20D EMA]]</f>
        <v>-3.9037470056485276E-3</v>
      </c>
      <c r="T551" s="2">
        <f>(Table2[[#This Row],[Close Price]]-Table2[[#This Row],[50D EMA]])/Table2[[#This Row],[50D EMA]]</f>
        <v>-1.5633598782564491E-2</v>
      </c>
      <c r="U551" s="2">
        <f>(Table2[[#This Row],[Close Price]]-Table2[[#This Row],[200D EMA]])/Table2[[#This Row],[200D EMA]]</f>
        <v>-3.8479608807721138E-2</v>
      </c>
      <c r="V551">
        <v>0.35167445987517898</v>
      </c>
      <c r="W551">
        <v>1001.55</v>
      </c>
      <c r="X551">
        <v>1020.25</v>
      </c>
      <c r="Y551">
        <v>998.5</v>
      </c>
      <c r="Z551">
        <v>1047.95</v>
      </c>
      <c r="AA551">
        <v>985.4</v>
      </c>
      <c r="AB551">
        <v>1063.3499999999999</v>
      </c>
      <c r="AC551" s="2">
        <f>(Table2[[#This Row],[Close Price]]/Table2[[#This Row],[Day Low]])-1</f>
        <v>8.8862263491589211E-3</v>
      </c>
      <c r="AD551" s="2">
        <f>(Table2[[#This Row],[Day High]]/Table2[[#This Row],[Close Price]])-1</f>
        <v>9.6986491167301292E-3</v>
      </c>
      <c r="AE551" s="2">
        <f>(Table2[[#This Row],[Close Price]]/Table2[[#This Row],[Current Week Low]])-1</f>
        <v>1.1967951927891907E-2</v>
      </c>
      <c r="AF551" s="2">
        <f>(Table2[[#This Row],[Current Week High]]/Table2[[#This Row],[Close Price]])-1</f>
        <v>3.7112177742590013E-2</v>
      </c>
      <c r="AG551" s="2">
        <f>(Table2[[#This Row],[Close Price]]/Table2[[#This Row],[Current Month Low]])-1</f>
        <v>2.5421148772072355E-2</v>
      </c>
      <c r="AH551" s="2">
        <f>(Table2[[#This Row],[Current Month High]]/Table2[[#This Row],[Close Price]])-1</f>
        <v>5.2352912068880153E-2</v>
      </c>
      <c r="AI551">
        <v>23.7072591419664</v>
      </c>
      <c r="AJ551">
        <v>47.2959183673469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-0.11</v>
      </c>
      <c r="AM551" t="s">
        <v>10190</v>
      </c>
      <c r="AN551">
        <v>1.1299999999999999</v>
      </c>
      <c r="AO551" t="s">
        <v>10189</v>
      </c>
      <c r="AP551">
        <v>1.3610646700444999E-2</v>
      </c>
      <c r="AQ551">
        <f>(Table2[[#This Row],[Sharpe Ratio]]-AVERAGE(Table2[Sharpe Ratio]))/_xlfn.STDEV.P(Table2[Sharpe Ratio])</f>
        <v>-0.45024960761704153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475</v>
      </c>
      <c r="AT551">
        <f>_xlfn.RANK.AVG(Table2[[#This Row],[6M Return vs Nifty Z-Score]],Table2[6M Return vs Nifty Z-Score])</f>
        <v>604</v>
      </c>
      <c r="AU551">
        <f>_xlfn.RANK.AVG(Table2[[#This Row],[Sharpe Ratio Z-Score]],Table2[Sharpe Ratio Z-Score])</f>
        <v>459</v>
      </c>
      <c r="AV551">
        <f>(Table2[[#This Row],[Rank 1Y]]+Table2[[#This Row],[Rank 6M]]+Table2[[#This Row],[Rank Sharpe]])/3</f>
        <v>512.66666666666663</v>
      </c>
    </row>
    <row r="552" spans="1:48" x14ac:dyDescent="0.3">
      <c r="A552" t="s">
        <v>903</v>
      </c>
      <c r="B552" t="s">
        <v>904</v>
      </c>
      <c r="C552" t="s">
        <v>10150</v>
      </c>
      <c r="D552" t="s">
        <v>295</v>
      </c>
      <c r="E552">
        <v>16610.684776409998</v>
      </c>
      <c r="F552">
        <v>333.7</v>
      </c>
      <c r="G552">
        <v>-18.01095196068</v>
      </c>
      <c r="H552">
        <f>(Table2[[#This Row],[1Y Return vs Nifty]]-AVERAGE(Table2[1Y Return vs Nifty]))/_xlfn.STDEV.P(Table2[1Y Return vs Nifty])</f>
        <v>-0.77536080884283387</v>
      </c>
      <c r="I552">
        <v>-11.7057170450681</v>
      </c>
      <c r="J552">
        <f>(Table2[[#This Row],[1M Return vs Nifty]]-AVERAGE(Table2[1M Return vs Nifty]))/_xlfn.STDEV.P(Table2[1M Return vs Nifty])</f>
        <v>-1.0611599067313053</v>
      </c>
      <c r="K552">
        <v>-38.648563525213497</v>
      </c>
      <c r="L552">
        <f>(Table2[[#This Row],[6M Return vs Nifty]]-AVERAGE(Table2[6M Return vs Nifty]))/_xlfn.STDEV.P(Table2[6M Return vs Nifty])</f>
        <v>-1.4732768510232022</v>
      </c>
      <c r="M552">
        <v>-4.2950235058329698</v>
      </c>
      <c r="N552">
        <f>(Table2[[#This Row],[1W Return vs Nifty]]-AVERAGE(Table2[1W Return vs Nifty]))/_xlfn.STDEV.P(Table2[1W Return vs Nifty])</f>
        <v>-0.73976364352550783</v>
      </c>
      <c r="O552">
        <v>344.08</v>
      </c>
      <c r="P552">
        <v>358.55913194726901</v>
      </c>
      <c r="Q552">
        <v>371.10780418688699</v>
      </c>
      <c r="R552">
        <v>23.453530103996201</v>
      </c>
      <c r="S552" s="2">
        <f>(Table2[[#This Row],[Close Price]]-Table2[[#This Row],[20D EMA]])/Table2[[#This Row],[20D EMA]]</f>
        <v>-3.0167402929551255E-2</v>
      </c>
      <c r="T552" s="2">
        <f>(Table2[[#This Row],[Close Price]]-Table2[[#This Row],[50D EMA]])/Table2[[#This Row],[50D EMA]]</f>
        <v>-6.9330634008018782E-2</v>
      </c>
      <c r="U552" s="2">
        <f>(Table2[[#This Row],[Close Price]]-Table2[[#This Row],[200D EMA]])/Table2[[#This Row],[200D EMA]]</f>
        <v>-0.10080037057924206</v>
      </c>
      <c r="V552">
        <v>0.48004872777362301</v>
      </c>
      <c r="W552">
        <v>328.2</v>
      </c>
      <c r="X552">
        <v>333</v>
      </c>
      <c r="Y552">
        <v>330.5</v>
      </c>
      <c r="Z552">
        <v>339.6</v>
      </c>
      <c r="AA552">
        <v>330.5</v>
      </c>
      <c r="AB552">
        <v>353.95</v>
      </c>
      <c r="AC552" s="2">
        <f>(Table2[[#This Row],[Close Price]]/Table2[[#This Row],[Day Low]])-1</f>
        <v>1.6758074344911611E-2</v>
      </c>
      <c r="AD552" s="2">
        <f>(Table2[[#This Row],[Day High]]/Table2[[#This Row],[Close Price]])-1</f>
        <v>-2.097692538207907E-3</v>
      </c>
      <c r="AE552" s="2">
        <f>(Table2[[#This Row],[Close Price]]/Table2[[#This Row],[Current Week Low]])-1</f>
        <v>9.6822995461420813E-3</v>
      </c>
      <c r="AF552" s="2">
        <f>(Table2[[#This Row],[Current Week High]]/Table2[[#This Row],[Close Price]])-1</f>
        <v>1.7680551393467248E-2</v>
      </c>
      <c r="AG552" s="2">
        <f>(Table2[[#This Row],[Close Price]]/Table2[[#This Row],[Current Month Low]])-1</f>
        <v>9.6822995461420813E-3</v>
      </c>
      <c r="AH552" s="2">
        <f>(Table2[[#This Row],[Current Month High]]/Table2[[#This Row],[Close Price]])-1</f>
        <v>6.0683248426730563E-2</v>
      </c>
      <c r="AI552">
        <v>67.216062331435396</v>
      </c>
      <c r="AJ552">
        <v>13.3684389332427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-0.14000000000000001</v>
      </c>
      <c r="AM552" t="s">
        <v>10190</v>
      </c>
      <c r="AN552">
        <v>-4.82</v>
      </c>
      <c r="AO552" t="s">
        <v>10190</v>
      </c>
      <c r="AP552">
        <v>9.7282916567091995E-2</v>
      </c>
      <c r="AQ552">
        <f>(Table2[[#This Row],[Sharpe Ratio]]-AVERAGE(Table2[Sharpe Ratio]))/_xlfn.STDEV.P(Table2[Sharpe Ratio])</f>
        <v>0.50837203522183816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616</v>
      </c>
      <c r="AT552">
        <f>_xlfn.RANK.AVG(Table2[[#This Row],[6M Return vs Nifty Z-Score]],Table2[6M Return vs Nifty Z-Score])</f>
        <v>710</v>
      </c>
      <c r="AU552">
        <f>_xlfn.RANK.AVG(Table2[[#This Row],[Sharpe Ratio Z-Score]],Table2[Sharpe Ratio Z-Score])</f>
        <v>213</v>
      </c>
      <c r="AV552">
        <f>(Table2[[#This Row],[Rank 1Y]]+Table2[[#This Row],[Rank 6M]]+Table2[[#This Row],[Rank Sharpe]])/3</f>
        <v>513</v>
      </c>
    </row>
    <row r="553" spans="1:48" x14ac:dyDescent="0.3">
      <c r="A553" t="s">
        <v>1490</v>
      </c>
      <c r="B553" t="s">
        <v>1491</v>
      </c>
      <c r="C553" t="s">
        <v>10154</v>
      </c>
      <c r="D553" t="s">
        <v>1492</v>
      </c>
      <c r="E553">
        <v>6531.4585728250004</v>
      </c>
      <c r="F553">
        <v>500.35</v>
      </c>
      <c r="G553">
        <v>-20.540380696329599</v>
      </c>
      <c r="H553">
        <f>(Table2[[#This Row],[1Y Return vs Nifty]]-AVERAGE(Table2[1Y Return vs Nifty]))/_xlfn.STDEV.P(Table2[1Y Return vs Nifty])</f>
        <v>-0.80777346113573179</v>
      </c>
      <c r="I553">
        <v>-3.93962436720214</v>
      </c>
      <c r="J553">
        <f>(Table2[[#This Row],[1M Return vs Nifty]]-AVERAGE(Table2[1M Return vs Nifty]))/_xlfn.STDEV.P(Table2[1M Return vs Nifty])</f>
        <v>-0.33272804152167895</v>
      </c>
      <c r="K553">
        <v>-13.1822834472434</v>
      </c>
      <c r="L553">
        <f>(Table2[[#This Row],[6M Return vs Nifty]]-AVERAGE(Table2[6M Return vs Nifty]))/_xlfn.STDEV.P(Table2[6M Return vs Nifty])</f>
        <v>-0.64812935738608946</v>
      </c>
      <c r="M553">
        <v>-4.48936585974847</v>
      </c>
      <c r="N553">
        <f>(Table2[[#This Row],[1W Return vs Nifty]]-AVERAGE(Table2[1W Return vs Nifty]))/_xlfn.STDEV.P(Table2[1W Return vs Nifty])</f>
        <v>-0.79007024993719854</v>
      </c>
      <c r="O553">
        <v>508.1</v>
      </c>
      <c r="P553">
        <v>505.84895600006399</v>
      </c>
      <c r="Q553">
        <v>500.41640423677302</v>
      </c>
      <c r="R553">
        <v>36.609161246017898</v>
      </c>
      <c r="S553" s="2">
        <f>(Table2[[#This Row],[Close Price]]-Table2[[#This Row],[20D EMA]])/Table2[[#This Row],[20D EMA]]</f>
        <v>-1.5252902971855933E-2</v>
      </c>
      <c r="T553" s="2">
        <f>(Table2[[#This Row],[Close Price]]-Table2[[#This Row],[50D EMA]])/Table2[[#This Row],[50D EMA]]</f>
        <v>-1.0870746958827912E-2</v>
      </c>
      <c r="U553" s="2">
        <f>(Table2[[#This Row],[Close Price]]-Table2[[#This Row],[200D EMA]])/Table2[[#This Row],[200D EMA]]</f>
        <v>-1.3269796155918368E-4</v>
      </c>
      <c r="V553">
        <v>0.98963944772146595</v>
      </c>
      <c r="W553">
        <v>466.2</v>
      </c>
      <c r="X553">
        <v>495</v>
      </c>
      <c r="Y553">
        <v>496.5</v>
      </c>
      <c r="Z553">
        <v>515.75</v>
      </c>
      <c r="AA553">
        <v>496.5</v>
      </c>
      <c r="AB553">
        <v>538</v>
      </c>
      <c r="AC553" s="2">
        <f>(Table2[[#This Row],[Close Price]]/Table2[[#This Row],[Day Low]])-1</f>
        <v>7.3251823251823334E-2</v>
      </c>
      <c r="AD553" s="2">
        <f>(Table2[[#This Row],[Day High]]/Table2[[#This Row],[Close Price]])-1</f>
        <v>-1.0692515239332567E-2</v>
      </c>
      <c r="AE553" s="2">
        <f>(Table2[[#This Row],[Close Price]]/Table2[[#This Row],[Current Week Low]])-1</f>
        <v>7.7542799597181133E-3</v>
      </c>
      <c r="AF553" s="2">
        <f>(Table2[[#This Row],[Current Week High]]/Table2[[#This Row],[Close Price]])-1</f>
        <v>3.0778455081442946E-2</v>
      </c>
      <c r="AG553" s="2">
        <f>(Table2[[#This Row],[Close Price]]/Table2[[#This Row],[Current Month Low]])-1</f>
        <v>7.7542799597181133E-3</v>
      </c>
      <c r="AH553" s="2">
        <f>(Table2[[#This Row],[Current Month High]]/Table2[[#This Row],[Close Price]])-1</f>
        <v>7.5247326871190179E-2</v>
      </c>
      <c r="AI553">
        <v>33.776356550414697</v>
      </c>
      <c r="AJ553">
        <v>27.9503899757064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-0.12</v>
      </c>
      <c r="AM553" t="s">
        <v>10190</v>
      </c>
      <c r="AN553">
        <v>-1.48</v>
      </c>
      <c r="AO553" t="s">
        <v>10190</v>
      </c>
      <c r="AP553">
        <v>4.1376604645247998E-2</v>
      </c>
      <c r="AQ553">
        <f>(Table2[[#This Row],[Sharpe Ratio]]-AVERAGE(Table2[Sharpe Ratio]))/_xlfn.STDEV.P(Table2[Sharpe Ratio])</f>
        <v>-0.13213886121965898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-2.7108399712003579</v>
      </c>
      <c r="AS553">
        <f>_xlfn.RANK.AVG(Table2[[#This Row],[1Y Return vs Nifty Z-Score]],Table2[1Y Return vs Nifty Z-Score])</f>
        <v>626</v>
      </c>
      <c r="AT553">
        <f>_xlfn.RANK.AVG(Table2[[#This Row],[6M Return vs Nifty Z-Score]],Table2[6M Return vs Nifty Z-Score])</f>
        <v>543</v>
      </c>
      <c r="AU553">
        <f>_xlfn.RANK.AVG(Table2[[#This Row],[Sharpe Ratio Z-Score]],Table2[Sharpe Ratio Z-Score])</f>
        <v>374</v>
      </c>
      <c r="AV553">
        <f>(Table2[[#This Row],[Rank 1Y]]+Table2[[#This Row],[Rank 6M]]+Table2[[#This Row],[Rank Sharpe]])/3</f>
        <v>514.33333333333337</v>
      </c>
    </row>
    <row r="554" spans="1:48" x14ac:dyDescent="0.3">
      <c r="A554" t="s">
        <v>1172</v>
      </c>
      <c r="B554" t="s">
        <v>1173</v>
      </c>
      <c r="C554" t="s">
        <v>10159</v>
      </c>
      <c r="D554" t="s">
        <v>363</v>
      </c>
      <c r="E554">
        <v>9986.0888166799996</v>
      </c>
      <c r="F554">
        <v>679.6</v>
      </c>
      <c r="G554">
        <v>-11.9617071558276</v>
      </c>
      <c r="H554">
        <f>(Table2[[#This Row],[1Y Return vs Nifty]]-AVERAGE(Table2[1Y Return vs Nifty]))/_xlfn.STDEV.P(Table2[1Y Return vs Nifty])</f>
        <v>-0.69784446464587235</v>
      </c>
      <c r="I554">
        <v>-4.46099187842775</v>
      </c>
      <c r="J554">
        <f>(Table2[[#This Row],[1M Return vs Nifty]]-AVERAGE(Table2[1M Return vs Nifty]))/_xlfn.STDEV.P(Table2[1M Return vs Nifty])</f>
        <v>-0.38163045930304029</v>
      </c>
      <c r="K554">
        <v>-22.204036630121902</v>
      </c>
      <c r="L554">
        <f>(Table2[[#This Row],[6M Return vs Nifty]]-AVERAGE(Table2[6M Return vs Nifty]))/_xlfn.STDEV.P(Table2[6M Return vs Nifty])</f>
        <v>-0.94044833778969383</v>
      </c>
      <c r="M554">
        <v>-2.2267224637747201</v>
      </c>
      <c r="N554">
        <f>(Table2[[#This Row],[1W Return vs Nifty]]-AVERAGE(Table2[1W Return vs Nifty]))/_xlfn.STDEV.P(Table2[1W Return vs Nifty])</f>
        <v>-0.2043723386072058</v>
      </c>
      <c r="O554">
        <v>694.08</v>
      </c>
      <c r="P554">
        <v>686.89965362610906</v>
      </c>
      <c r="Q554">
        <v>671.32508606430395</v>
      </c>
      <c r="R554">
        <v>37.3125007961468</v>
      </c>
      <c r="S554" s="2">
        <f>(Table2[[#This Row],[Close Price]]-Table2[[#This Row],[20D EMA]])/Table2[[#This Row],[20D EMA]]</f>
        <v>-2.0862148455509478E-2</v>
      </c>
      <c r="T554" s="2">
        <f>(Table2[[#This Row],[Close Price]]-Table2[[#This Row],[50D EMA]])/Table2[[#This Row],[50D EMA]]</f>
        <v>-1.0626957791541349E-2</v>
      </c>
      <c r="U554" s="2">
        <f>(Table2[[#This Row],[Close Price]]-Table2[[#This Row],[200D EMA]])/Table2[[#This Row],[200D EMA]]</f>
        <v>1.2326239712280692E-2</v>
      </c>
      <c r="V554">
        <v>0.85438519919034295</v>
      </c>
      <c r="W554">
        <v>672.3</v>
      </c>
      <c r="X554">
        <v>684.5</v>
      </c>
      <c r="Y554">
        <v>669.15</v>
      </c>
      <c r="Z554">
        <v>694.9</v>
      </c>
      <c r="AA554">
        <v>669.15</v>
      </c>
      <c r="AB554">
        <v>738.9</v>
      </c>
      <c r="AC554" s="2">
        <f>(Table2[[#This Row],[Close Price]]/Table2[[#This Row],[Day Low]])-1</f>
        <v>1.0858247806039056E-2</v>
      </c>
      <c r="AD554" s="2">
        <f>(Table2[[#This Row],[Day High]]/Table2[[#This Row],[Close Price]])-1</f>
        <v>7.210123602118923E-3</v>
      </c>
      <c r="AE554" s="2">
        <f>(Table2[[#This Row],[Close Price]]/Table2[[#This Row],[Current Week Low]])-1</f>
        <v>1.5616827318239546E-2</v>
      </c>
      <c r="AF554" s="2">
        <f>(Table2[[#This Row],[Current Week High]]/Table2[[#This Row],[Close Price]])-1</f>
        <v>2.2513243084167023E-2</v>
      </c>
      <c r="AG554" s="2">
        <f>(Table2[[#This Row],[Close Price]]/Table2[[#This Row],[Current Month Low]])-1</f>
        <v>1.5616827318239546E-2</v>
      </c>
      <c r="AH554" s="2">
        <f>(Table2[[#This Row],[Current Month High]]/Table2[[#This Row],[Close Price]])-1</f>
        <v>8.7257210123601991E-2</v>
      </c>
      <c r="AI554">
        <v>19.908769864626201</v>
      </c>
      <c r="AJ554">
        <v>27.7443609022556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-0.12</v>
      </c>
      <c r="AM554" t="s">
        <v>10190</v>
      </c>
      <c r="AN554">
        <v>-6.15</v>
      </c>
      <c r="AO554" t="s">
        <v>10190</v>
      </c>
      <c r="AP554">
        <v>5.1682705150211998E-2</v>
      </c>
      <c r="AQ554">
        <f>(Table2[[#This Row],[Sharpe Ratio]]-AVERAGE(Table2[Sharpe Ratio]))/_xlfn.STDEV.P(Table2[Sharpe Ratio])</f>
        <v>-1.4063290745989169E-2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-2.2383588910918015</v>
      </c>
      <c r="AS554">
        <f>_xlfn.RANK.AVG(Table2[[#This Row],[1Y Return vs Nifty Z-Score]],Table2[1Y Return vs Nifty Z-Score])</f>
        <v>580</v>
      </c>
      <c r="AT554">
        <f>_xlfn.RANK.AVG(Table2[[#This Row],[6M Return vs Nifty Z-Score]],Table2[6M Return vs Nifty Z-Score])</f>
        <v>616</v>
      </c>
      <c r="AU554">
        <f>_xlfn.RANK.AVG(Table2[[#This Row],[Sharpe Ratio Z-Score]],Table2[Sharpe Ratio Z-Score])</f>
        <v>348</v>
      </c>
      <c r="AV554">
        <f>(Table2[[#This Row],[Rank 1Y]]+Table2[[#This Row],[Rank 6M]]+Table2[[#This Row],[Rank Sharpe]])/3</f>
        <v>514.66666666666663</v>
      </c>
    </row>
    <row r="555" spans="1:48" x14ac:dyDescent="0.3">
      <c r="A555" t="s">
        <v>1853</v>
      </c>
      <c r="B555" t="s">
        <v>1854</v>
      </c>
      <c r="C555" t="s">
        <v>10149</v>
      </c>
      <c r="D555" t="s">
        <v>191</v>
      </c>
      <c r="E555">
        <v>3746.687634375</v>
      </c>
      <c r="F555">
        <v>238.75</v>
      </c>
      <c r="G555">
        <v>-13.0403944879621</v>
      </c>
      <c r="H555">
        <f>(Table2[[#This Row],[1Y Return vs Nifty]]-AVERAGE(Table2[1Y Return vs Nifty]))/_xlfn.STDEV.P(Table2[1Y Return vs Nifty])</f>
        <v>-0.71166699972522096</v>
      </c>
      <c r="I555">
        <v>-6.4636494021113702</v>
      </c>
      <c r="J555">
        <f>(Table2[[#This Row],[1M Return vs Nifty]]-AVERAGE(Table2[1M Return vs Nifty]))/_xlfn.STDEV.P(Table2[1M Return vs Nifty])</f>
        <v>-0.56947261054476528</v>
      </c>
      <c r="K555">
        <v>-24.0104395829973</v>
      </c>
      <c r="L555">
        <f>(Table2[[#This Row],[6M Return vs Nifty]]-AVERAGE(Table2[6M Return vs Nifty]))/_xlfn.STDEV.P(Table2[6M Return vs Nifty])</f>
        <v>-0.99897863214364746</v>
      </c>
      <c r="M555">
        <v>-6.08879580740635</v>
      </c>
      <c r="N555">
        <f>(Table2[[#This Row],[1W Return vs Nifty]]-AVERAGE(Table2[1W Return vs Nifty]))/_xlfn.STDEV.P(Table2[1W Return vs Nifty])</f>
        <v>-1.2040916469142093</v>
      </c>
      <c r="O555">
        <v>226.36</v>
      </c>
      <c r="P555">
        <v>224.56619370758699</v>
      </c>
      <c r="Q555">
        <v>232.88735140422901</v>
      </c>
      <c r="R555">
        <v>66.015992384421295</v>
      </c>
      <c r="S555" s="2">
        <f>(Table2[[#This Row],[Close Price]]-Table2[[#This Row],[20D EMA]])/Table2[[#This Row],[20D EMA]]</f>
        <v>5.4735819049301936E-2</v>
      </c>
      <c r="T555" s="2">
        <f>(Table2[[#This Row],[Close Price]]-Table2[[#This Row],[50D EMA]])/Table2[[#This Row],[50D EMA]]</f>
        <v>6.3160915088056768E-2</v>
      </c>
      <c r="U555" s="2">
        <f>(Table2[[#This Row],[Close Price]]-Table2[[#This Row],[200D EMA]])/Table2[[#This Row],[200D EMA]]</f>
        <v>2.5173752719592875E-2</v>
      </c>
      <c r="V555">
        <v>1.53607957022004</v>
      </c>
      <c r="W555">
        <v>233.78</v>
      </c>
      <c r="X555">
        <v>240.4</v>
      </c>
      <c r="Y555">
        <v>220.2</v>
      </c>
      <c r="Z555">
        <v>248</v>
      </c>
      <c r="AA555">
        <v>216.5</v>
      </c>
      <c r="AB555">
        <v>248</v>
      </c>
      <c r="AC555" s="2">
        <f>(Table2[[#This Row],[Close Price]]/Table2[[#This Row],[Day Low]])-1</f>
        <v>2.1259303618786918E-2</v>
      </c>
      <c r="AD555" s="2">
        <f>(Table2[[#This Row],[Day High]]/Table2[[#This Row],[Close Price]])-1</f>
        <v>6.9109947643979375E-3</v>
      </c>
      <c r="AE555" s="2">
        <f>(Table2[[#This Row],[Close Price]]/Table2[[#This Row],[Current Week Low]])-1</f>
        <v>8.4241598546775709E-2</v>
      </c>
      <c r="AF555" s="2">
        <f>(Table2[[#This Row],[Current Week High]]/Table2[[#This Row],[Close Price]])-1</f>
        <v>3.8743455497382229E-2</v>
      </c>
      <c r="AG555" s="2">
        <f>(Table2[[#This Row],[Close Price]]/Table2[[#This Row],[Current Month Low]])-1</f>
        <v>0.10277136258660513</v>
      </c>
      <c r="AH555" s="2">
        <f>(Table2[[#This Row],[Current Month High]]/Table2[[#This Row],[Close Price]])-1</f>
        <v>3.8743455497382229E-2</v>
      </c>
      <c r="AI555">
        <v>25.2356020942408</v>
      </c>
      <c r="AJ555">
        <v>25.295198110731999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</v>
      </c>
      <c r="AM555" t="s">
        <v>10190</v>
      </c>
      <c r="AN555">
        <v>6.29</v>
      </c>
      <c r="AO555" t="s">
        <v>10189</v>
      </c>
      <c r="AP555">
        <v>5.5614946040765001E-2</v>
      </c>
      <c r="AQ555">
        <f>(Table2[[#This Row],[Sharpe Ratio]]-AVERAGE(Table2[Sharpe Ratio]))/_xlfn.STDEV.P(Table2[Sharpe Ratio])</f>
        <v>3.0987850194107755E-2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584</v>
      </c>
      <c r="AT555">
        <f>_xlfn.RANK.AVG(Table2[[#This Row],[6M Return vs Nifty Z-Score]],Table2[6M Return vs Nifty Z-Score])</f>
        <v>632</v>
      </c>
      <c r="AU555">
        <f>_xlfn.RANK.AVG(Table2[[#This Row],[Sharpe Ratio Z-Score]],Table2[Sharpe Ratio Z-Score])</f>
        <v>328</v>
      </c>
      <c r="AV555">
        <f>(Table2[[#This Row],[Rank 1Y]]+Table2[[#This Row],[Rank 6M]]+Table2[[#This Row],[Rank Sharpe]])/3</f>
        <v>514.66666666666663</v>
      </c>
    </row>
    <row r="556" spans="1:48" x14ac:dyDescent="0.3">
      <c r="A556" t="s">
        <v>19</v>
      </c>
      <c r="B556" t="s">
        <v>20</v>
      </c>
      <c r="C556" t="s">
        <v>10144</v>
      </c>
      <c r="D556" t="s">
        <v>21</v>
      </c>
      <c r="E556">
        <v>1561403.7588304901</v>
      </c>
      <c r="F556">
        <v>4315.55</v>
      </c>
      <c r="G556">
        <v>-2.16619304048651</v>
      </c>
      <c r="H556">
        <f>(Table2[[#This Row],[1Y Return vs Nifty]]-AVERAGE(Table2[1Y Return vs Nifty]))/_xlfn.STDEV.P(Table2[1Y Return vs Nifty])</f>
        <v>-0.57232260724940964</v>
      </c>
      <c r="I556">
        <v>4.1761242776874399</v>
      </c>
      <c r="J556">
        <f>(Table2[[#This Row],[1M Return vs Nifty]]-AVERAGE(Table2[1M Return vs Nifty]))/_xlfn.STDEV.P(Table2[1M Return vs Nifty])</f>
        <v>0.42850030948918039</v>
      </c>
      <c r="K556">
        <v>-4.9742777148200599</v>
      </c>
      <c r="L556">
        <f>(Table2[[#This Row],[6M Return vs Nifty]]-AVERAGE(Table2[6M Return vs Nifty]))/_xlfn.STDEV.P(Table2[6M Return vs Nifty])</f>
        <v>-0.38217707314465921</v>
      </c>
      <c r="M556">
        <v>4.09152275922572</v>
      </c>
      <c r="N556">
        <f>(Table2[[#This Row],[1W Return vs Nifty]]-AVERAGE(Table2[1W Return vs Nifty]))/_xlfn.STDEV.P(Table2[1W Return vs Nifty])</f>
        <v>1.431140812500497</v>
      </c>
      <c r="O556">
        <v>4017.62</v>
      </c>
      <c r="P556">
        <v>3940.9726115978501</v>
      </c>
      <c r="Q556">
        <v>3806.3780351113301</v>
      </c>
      <c r="R556">
        <v>81.454007137509905</v>
      </c>
      <c r="S556" s="2">
        <f>(Table2[[#This Row],[Close Price]]-Table2[[#This Row],[20D EMA]])/Table2[[#This Row],[20D EMA]]</f>
        <v>7.4155843509341429E-2</v>
      </c>
      <c r="T556" s="2">
        <f>(Table2[[#This Row],[Close Price]]-Table2[[#This Row],[50D EMA]])/Table2[[#This Row],[50D EMA]]</f>
        <v>9.5046940265408067E-2</v>
      </c>
      <c r="U556" s="2">
        <f>(Table2[[#This Row],[Close Price]]-Table2[[#This Row],[200D EMA]])/Table2[[#This Row],[200D EMA]]</f>
        <v>0.13376810190472258</v>
      </c>
      <c r="V556">
        <v>1.56194705634998</v>
      </c>
      <c r="W556">
        <v>4285.25</v>
      </c>
      <c r="X556">
        <v>4358.75</v>
      </c>
      <c r="Y556">
        <v>4144.8999999999996</v>
      </c>
      <c r="Z556">
        <v>4325</v>
      </c>
      <c r="AA556">
        <v>3884</v>
      </c>
      <c r="AB556">
        <v>4325</v>
      </c>
      <c r="AC556" s="2">
        <f>(Table2[[#This Row],[Close Price]]/Table2[[#This Row],[Day Low]])-1</f>
        <v>7.0707659996500638E-3</v>
      </c>
      <c r="AD556" s="2">
        <f>(Table2[[#This Row],[Day High]]/Table2[[#This Row],[Close Price]])-1</f>
        <v>1.0010311547774764E-2</v>
      </c>
      <c r="AE556" s="2">
        <f>(Table2[[#This Row],[Close Price]]/Table2[[#This Row],[Current Week Low]])-1</f>
        <v>4.1171077709956982E-2</v>
      </c>
      <c r="AF556" s="2">
        <f>(Table2[[#This Row],[Current Week High]]/Table2[[#This Row],[Close Price]])-1</f>
        <v>2.1897556510757088E-3</v>
      </c>
      <c r="AG556" s="2">
        <f>(Table2[[#This Row],[Close Price]]/Table2[[#This Row],[Current Month Low]])-1</f>
        <v>0.11110968074150374</v>
      </c>
      <c r="AH556" s="2">
        <f>(Table2[[#This Row],[Current Month High]]/Table2[[#This Row],[Close Price]])-1</f>
        <v>2.1897556510757088E-3</v>
      </c>
      <c r="AI556">
        <v>0.21897556510756999</v>
      </c>
      <c r="AJ556">
        <v>30.339776502567201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-0.06</v>
      </c>
      <c r="AM556" t="s">
        <v>10190</v>
      </c>
      <c r="AN556">
        <v>8.48</v>
      </c>
      <c r="AO556" t="s">
        <v>10189</v>
      </c>
      <c r="AP556">
        <v>-1.4828273270509E-2</v>
      </c>
      <c r="AQ556">
        <f>(Table2[[#This Row],[Sharpe Ratio]]-AVERAGE(Table2[Sharpe Ratio]))/_xlfn.STDEV.P(Table2[Sharpe Ratio])</f>
        <v>-0.77607038702900821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0.12907105456660029</v>
      </c>
      <c r="AS556">
        <f>_xlfn.RANK.AVG(Table2[[#This Row],[1Y Return vs Nifty Z-Score]],Table2[1Y Return vs Nifty Z-Score])</f>
        <v>520</v>
      </c>
      <c r="AT556">
        <f>_xlfn.RANK.AVG(Table2[[#This Row],[6M Return vs Nifty Z-Score]],Table2[6M Return vs Nifty Z-Score])</f>
        <v>454</v>
      </c>
      <c r="AU556">
        <f>_xlfn.RANK.AVG(Table2[[#This Row],[Sharpe Ratio Z-Score]],Table2[Sharpe Ratio Z-Score])</f>
        <v>573</v>
      </c>
      <c r="AV556">
        <f>(Table2[[#This Row],[Rank 1Y]]+Table2[[#This Row],[Rank 6M]]+Table2[[#This Row],[Rank Sharpe]])/3</f>
        <v>515.66666666666663</v>
      </c>
    </row>
    <row r="557" spans="1:48" x14ac:dyDescent="0.3">
      <c r="A557" t="s">
        <v>1432</v>
      </c>
      <c r="B557" t="s">
        <v>1433</v>
      </c>
      <c r="C557" t="s">
        <v>10161</v>
      </c>
      <c r="D557" t="s">
        <v>1434</v>
      </c>
      <c r="E557">
        <v>7097.3235690000001</v>
      </c>
      <c r="F557">
        <v>927.25</v>
      </c>
      <c r="G557">
        <v>13.251970411190801</v>
      </c>
      <c r="H557">
        <f>(Table2[[#This Row],[1Y Return vs Nifty]]-AVERAGE(Table2[1Y Return vs Nifty]))/_xlfn.STDEV.P(Table2[1Y Return vs Nifty])</f>
        <v>-0.37475089316593674</v>
      </c>
      <c r="I557">
        <v>1.22312909716711</v>
      </c>
      <c r="J557">
        <f>(Table2[[#This Row],[1M Return vs Nifty]]-AVERAGE(Table2[1M Return vs Nifty]))/_xlfn.STDEV.P(Table2[1M Return vs Nifty])</f>
        <v>0.15151986687456195</v>
      </c>
      <c r="K557">
        <v>-14.0226983954029</v>
      </c>
      <c r="L557">
        <f>(Table2[[#This Row],[6M Return vs Nifty]]-AVERAGE(Table2[6M Return vs Nifty]))/_xlfn.STDEV.P(Table2[6M Return vs Nifty])</f>
        <v>-0.67536012238065435</v>
      </c>
      <c r="M557">
        <v>-0.61504344511896702</v>
      </c>
      <c r="N557">
        <f>(Table2[[#This Row],[1W Return vs Nifty]]-AVERAGE(Table2[1W Return vs Nifty]))/_xlfn.STDEV.P(Table2[1W Return vs Nifty])</f>
        <v>0.21281979897875525</v>
      </c>
      <c r="O557">
        <v>887.92</v>
      </c>
      <c r="P557">
        <v>820.02010345117503</v>
      </c>
      <c r="Q557">
        <v>765.29672661984102</v>
      </c>
      <c r="R557">
        <v>66.078289612440003</v>
      </c>
      <c r="S557" s="2">
        <f>(Table2[[#This Row],[Close Price]]-Table2[[#This Row],[20D EMA]])/Table2[[#This Row],[20D EMA]]</f>
        <v>4.4294531038832373E-2</v>
      </c>
      <c r="T557" s="2">
        <f>(Table2[[#This Row],[Close Price]]-Table2[[#This Row],[50D EMA]])/Table2[[#This Row],[50D EMA]]</f>
        <v>0.13076496063637</v>
      </c>
      <c r="U557" s="2">
        <f>(Table2[[#This Row],[Close Price]]-Table2[[#This Row],[200D EMA]])/Table2[[#This Row],[200D EMA]]</f>
        <v>0.21162154200694602</v>
      </c>
      <c r="V557">
        <v>0.96496786957770397</v>
      </c>
      <c r="W557">
        <v>913.3</v>
      </c>
      <c r="X557">
        <v>932.6</v>
      </c>
      <c r="Y557">
        <v>855</v>
      </c>
      <c r="Z557">
        <v>947.9</v>
      </c>
      <c r="AA557">
        <v>855</v>
      </c>
      <c r="AB557">
        <v>970</v>
      </c>
      <c r="AC557" s="2">
        <f>(Table2[[#This Row],[Close Price]]/Table2[[#This Row],[Day Low]])-1</f>
        <v>1.5274280083214853E-2</v>
      </c>
      <c r="AD557" s="2">
        <f>(Table2[[#This Row],[Day High]]/Table2[[#This Row],[Close Price]])-1</f>
        <v>5.7697492585602195E-3</v>
      </c>
      <c r="AE557" s="2">
        <f>(Table2[[#This Row],[Close Price]]/Table2[[#This Row],[Current Week Low]])-1</f>
        <v>8.4502923976608191E-2</v>
      </c>
      <c r="AF557" s="2">
        <f>(Table2[[#This Row],[Current Week High]]/Table2[[#This Row],[Close Price]])-1</f>
        <v>2.2270153680237215E-2</v>
      </c>
      <c r="AG557" s="2">
        <f>(Table2[[#This Row],[Close Price]]/Table2[[#This Row],[Current Month Low]])-1</f>
        <v>8.4502923976608191E-2</v>
      </c>
      <c r="AH557" s="2">
        <f>(Table2[[#This Row],[Current Month High]]/Table2[[#This Row],[Close Price]])-1</f>
        <v>4.6104071178215245E-2</v>
      </c>
      <c r="AI557">
        <v>6.7026152601779403</v>
      </c>
      <c r="AJ557">
        <v>56.762468300929797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0.22</v>
      </c>
      <c r="AM557" t="s">
        <v>10189</v>
      </c>
      <c r="AN557">
        <v>4.66</v>
      </c>
      <c r="AO557" t="s">
        <v>10189</v>
      </c>
      <c r="AP557">
        <v>-1.5482590835151E-2</v>
      </c>
      <c r="AQ557">
        <f>(Table2[[#This Row],[Sharpe Ratio]]-AVERAGE(Table2[Sharpe Ratio]))/_xlfn.STDEV.P(Table2[Sharpe Ratio])</f>
        <v>-0.78356681302241227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-1.4693381627156863</v>
      </c>
      <c r="AS557">
        <f>_xlfn.RANK.AVG(Table2[[#This Row],[1Y Return vs Nifty Z-Score]],Table2[1Y Return vs Nifty Z-Score])</f>
        <v>423</v>
      </c>
      <c r="AT557">
        <f>_xlfn.RANK.AVG(Table2[[#This Row],[6M Return vs Nifty Z-Score]],Table2[6M Return vs Nifty Z-Score])</f>
        <v>554</v>
      </c>
      <c r="AU557">
        <f>_xlfn.RANK.AVG(Table2[[#This Row],[Sharpe Ratio Z-Score]],Table2[Sharpe Ratio Z-Score])</f>
        <v>575</v>
      </c>
      <c r="AV557">
        <f>(Table2[[#This Row],[Rank 1Y]]+Table2[[#This Row],[Rank 6M]]+Table2[[#This Row],[Rank Sharpe]])/3</f>
        <v>517.33333333333337</v>
      </c>
    </row>
    <row r="558" spans="1:48" x14ac:dyDescent="0.3">
      <c r="A558" t="s">
        <v>1019</v>
      </c>
      <c r="B558" t="s">
        <v>1020</v>
      </c>
      <c r="C558" t="s">
        <v>627</v>
      </c>
      <c r="D558" t="s">
        <v>627</v>
      </c>
      <c r="E558">
        <v>12855.007398189</v>
      </c>
      <c r="F558">
        <v>25.89</v>
      </c>
      <c r="G558">
        <v>36.7410563545467</v>
      </c>
      <c r="H558">
        <f>(Table2[[#This Row],[1Y Return vs Nifty]]-AVERAGE(Table2[1Y Return vs Nifty]))/_xlfn.STDEV.P(Table2[1Y Return vs Nifty])</f>
        <v>-7.3756615434500863E-2</v>
      </c>
      <c r="I558">
        <v>-7.2732445364614096</v>
      </c>
      <c r="J558">
        <f>(Table2[[#This Row],[1M Return vs Nifty]]-AVERAGE(Table2[1M Return vs Nifty]))/_xlfn.STDEV.P(Table2[1M Return vs Nifty])</f>
        <v>-0.64540975400173606</v>
      </c>
      <c r="K558">
        <v>-32.174042469692999</v>
      </c>
      <c r="L558">
        <f>(Table2[[#This Row],[6M Return vs Nifty]]-AVERAGE(Table2[6M Return vs Nifty]))/_xlfn.STDEV.P(Table2[6M Return vs Nifty])</f>
        <v>-1.2634921944064319</v>
      </c>
      <c r="M558">
        <v>-4.38114443273893</v>
      </c>
      <c r="N558">
        <f>(Table2[[#This Row],[1W Return vs Nifty]]-AVERAGE(Table2[1W Return vs Nifty]))/_xlfn.STDEV.P(Table2[1W Return vs Nifty])</f>
        <v>-0.76205652763635823</v>
      </c>
      <c r="O558">
        <v>27.48</v>
      </c>
      <c r="P558">
        <v>27.393792966302399</v>
      </c>
      <c r="Q558">
        <v>25.405487432541999</v>
      </c>
      <c r="R558">
        <v>22.813306937365802</v>
      </c>
      <c r="S558" s="2">
        <f>(Table2[[#This Row],[Close Price]]-Table2[[#This Row],[20D EMA]])/Table2[[#This Row],[20D EMA]]</f>
        <v>-5.7860262008733621E-2</v>
      </c>
      <c r="T558" s="2">
        <f>(Table2[[#This Row],[Close Price]]-Table2[[#This Row],[50D EMA]])/Table2[[#This Row],[50D EMA]]</f>
        <v>-5.4895390651168378E-2</v>
      </c>
      <c r="U558" s="2">
        <f>(Table2[[#This Row],[Close Price]]-Table2[[#This Row],[200D EMA]])/Table2[[#This Row],[200D EMA]]</f>
        <v>1.9071177781749105E-2</v>
      </c>
      <c r="V558">
        <v>1.0029322313733999</v>
      </c>
      <c r="W558">
        <v>25.57</v>
      </c>
      <c r="X558">
        <v>26.2</v>
      </c>
      <c r="Y558">
        <v>25.6</v>
      </c>
      <c r="Z558">
        <v>27.6</v>
      </c>
      <c r="AA558">
        <v>25.6</v>
      </c>
      <c r="AB558">
        <v>29.85</v>
      </c>
      <c r="AC558" s="2">
        <f>(Table2[[#This Row],[Close Price]]/Table2[[#This Row],[Day Low]])-1</f>
        <v>1.2514665623777788E-2</v>
      </c>
      <c r="AD558" s="2">
        <f>(Table2[[#This Row],[Day High]]/Table2[[#This Row],[Close Price]])-1</f>
        <v>1.1973735032831057E-2</v>
      </c>
      <c r="AE558" s="2">
        <f>(Table2[[#This Row],[Close Price]]/Table2[[#This Row],[Current Week Low]])-1</f>
        <v>1.1328124999999911E-2</v>
      </c>
      <c r="AF558" s="2">
        <f>(Table2[[#This Row],[Current Week High]]/Table2[[#This Row],[Close Price]])-1</f>
        <v>6.604866743916582E-2</v>
      </c>
      <c r="AG558" s="2">
        <f>(Table2[[#This Row],[Close Price]]/Table2[[#This Row],[Current Month Low]])-1</f>
        <v>1.1328124999999911E-2</v>
      </c>
      <c r="AH558" s="2">
        <f>(Table2[[#This Row],[Current Month High]]/Table2[[#This Row],[Close Price]])-1</f>
        <v>0.15295480880648893</v>
      </c>
      <c r="AI558">
        <v>50.830436461954399</v>
      </c>
      <c r="AJ558">
        <v>77.9381443298969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-0.16</v>
      </c>
      <c r="AM558" t="s">
        <v>10190</v>
      </c>
      <c r="AN558">
        <v>-11.79</v>
      </c>
      <c r="AO558" t="s">
        <v>10190</v>
      </c>
      <c r="AP558">
        <v>-6.9195477701829997E-3</v>
      </c>
      <c r="AQ558">
        <f>(Table2[[#This Row],[Sharpe Ratio]]-AVERAGE(Table2[Sharpe Ratio]))/_xlfn.STDEV.P(Table2[Sharpe Ratio])</f>
        <v>-0.68546121096664903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-3.430176302445676</v>
      </c>
      <c r="AS558">
        <f>_xlfn.RANK.AVG(Table2[[#This Row],[1Y Return vs Nifty Z-Score]],Table2[1Y Return vs Nifty Z-Score])</f>
        <v>309</v>
      </c>
      <c r="AT558">
        <f>_xlfn.RANK.AVG(Table2[[#This Row],[6M Return vs Nifty Z-Score]],Table2[6M Return vs Nifty Z-Score])</f>
        <v>690</v>
      </c>
      <c r="AU558">
        <f>_xlfn.RANK.AVG(Table2[[#This Row],[Sharpe Ratio Z-Score]],Table2[Sharpe Ratio Z-Score])</f>
        <v>556</v>
      </c>
      <c r="AV558">
        <f>(Table2[[#This Row],[Rank 1Y]]+Table2[[#This Row],[Rank 6M]]+Table2[[#This Row],[Rank Sharpe]])/3</f>
        <v>518.33333333333337</v>
      </c>
    </row>
    <row r="559" spans="1:48" x14ac:dyDescent="0.3">
      <c r="A559" t="s">
        <v>95</v>
      </c>
      <c r="B559" t="s">
        <v>96</v>
      </c>
      <c r="C559" t="s">
        <v>10157</v>
      </c>
      <c r="D559" t="s">
        <v>97</v>
      </c>
      <c r="E559">
        <v>289368.35148760001</v>
      </c>
      <c r="F559">
        <v>3262.1</v>
      </c>
      <c r="G559">
        <v>-16.713202030937701</v>
      </c>
      <c r="H559">
        <f>(Table2[[#This Row],[1Y Return vs Nifty]]-AVERAGE(Table2[1Y Return vs Nifty]))/_xlfn.STDEV.P(Table2[1Y Return vs Nifty])</f>
        <v>-0.75873115779039302</v>
      </c>
      <c r="I559">
        <v>-14.174866285447701</v>
      </c>
      <c r="J559">
        <f>(Table2[[#This Row],[1M Return vs Nifty]]-AVERAGE(Table2[1M Return vs Nifty]))/_xlfn.STDEV.P(Table2[1M Return vs Nifty])</f>
        <v>-1.2927573214488544</v>
      </c>
      <c r="K559">
        <v>-28.2099811769131</v>
      </c>
      <c r="L559">
        <f>(Table2[[#This Row],[6M Return vs Nifty]]-AVERAGE(Table2[6M Return vs Nifty]))/_xlfn.STDEV.P(Table2[6M Return vs Nifty])</f>
        <v>-1.1350503791767792</v>
      </c>
      <c r="M559">
        <v>-2.29627447113318</v>
      </c>
      <c r="N559">
        <f>(Table2[[#This Row],[1W Return vs Nifty]]-AVERAGE(Table2[1W Return vs Nifty]))/_xlfn.STDEV.P(Table2[1W Return vs Nifty])</f>
        <v>-0.22237626512569589</v>
      </c>
      <c r="O559">
        <v>3299.47</v>
      </c>
      <c r="P559">
        <v>3369.68515808746</v>
      </c>
      <c r="Q559">
        <v>3388.7677921447398</v>
      </c>
      <c r="R559">
        <v>45.967047782212397</v>
      </c>
      <c r="S559" s="2">
        <f>(Table2[[#This Row],[Close Price]]-Table2[[#This Row],[20D EMA]])/Table2[[#This Row],[20D EMA]]</f>
        <v>-1.1326061458355401E-2</v>
      </c>
      <c r="T559" s="2">
        <f>(Table2[[#This Row],[Close Price]]-Table2[[#This Row],[50D EMA]])/Table2[[#This Row],[50D EMA]]</f>
        <v>-3.192736206504302E-2</v>
      </c>
      <c r="U559" s="2">
        <f>(Table2[[#This Row],[Close Price]]-Table2[[#This Row],[200D EMA]])/Table2[[#This Row],[200D EMA]]</f>
        <v>-3.737871695970419E-2</v>
      </c>
      <c r="V559">
        <v>1.1140458495527501</v>
      </c>
      <c r="W559">
        <v>3235</v>
      </c>
      <c r="X559">
        <v>3262.05</v>
      </c>
      <c r="Y559">
        <v>3205.4</v>
      </c>
      <c r="Z559">
        <v>3269.1</v>
      </c>
      <c r="AA559">
        <v>3126.1</v>
      </c>
      <c r="AB559">
        <v>3450</v>
      </c>
      <c r="AC559" s="2">
        <f>(Table2[[#This Row],[Close Price]]/Table2[[#This Row],[Day Low]])-1</f>
        <v>8.3771251931994417E-3</v>
      </c>
      <c r="AD559" s="2">
        <f>(Table2[[#This Row],[Day High]]/Table2[[#This Row],[Close Price]])-1</f>
        <v>-1.5327549737764734E-5</v>
      </c>
      <c r="AE559" s="2">
        <f>(Table2[[#This Row],[Close Price]]/Table2[[#This Row],[Current Week Low]])-1</f>
        <v>1.7688899981281425E-2</v>
      </c>
      <c r="AF559" s="2">
        <f>(Table2[[#This Row],[Current Week High]]/Table2[[#This Row],[Close Price]])-1</f>
        <v>2.1458569633059366E-3</v>
      </c>
      <c r="AG559" s="2">
        <f>(Table2[[#This Row],[Close Price]]/Table2[[#This Row],[Current Month Low]])-1</f>
        <v>4.350468635040472E-2</v>
      </c>
      <c r="AH559" s="2">
        <f>(Table2[[#This Row],[Current Month High]]/Table2[[#This Row],[Close Price]])-1</f>
        <v>5.7600931915024134E-2</v>
      </c>
      <c r="AI559">
        <v>19.154838907452199</v>
      </c>
      <c r="AJ559">
        <v>13.171087096046699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-0.19</v>
      </c>
      <c r="AM559" t="s">
        <v>10190</v>
      </c>
      <c r="AN559">
        <v>-4.9400000000000004</v>
      </c>
      <c r="AO559" t="s">
        <v>10190</v>
      </c>
      <c r="AP559">
        <v>6.8878041091540998E-2</v>
      </c>
      <c r="AQ559">
        <f>(Table2[[#This Row],[Sharpe Ratio]]-AVERAGE(Table2[Sharpe Ratio]))/_xlfn.STDEV.P(Table2[Sharpe Ratio])</f>
        <v>0.18294129889302019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610</v>
      </c>
      <c r="AT559">
        <f>_xlfn.RANK.AVG(Table2[[#This Row],[6M Return vs Nifty Z-Score]],Table2[6M Return vs Nifty Z-Score])</f>
        <v>670</v>
      </c>
      <c r="AU559">
        <f>_xlfn.RANK.AVG(Table2[[#This Row],[Sharpe Ratio Z-Score]],Table2[Sharpe Ratio Z-Score])</f>
        <v>279</v>
      </c>
      <c r="AV559">
        <f>(Table2[[#This Row],[Rank 1Y]]+Table2[[#This Row],[Rank 6M]]+Table2[[#This Row],[Rank Sharpe]])/3</f>
        <v>519.66666666666663</v>
      </c>
    </row>
    <row r="560" spans="1:48" x14ac:dyDescent="0.3">
      <c r="A560" t="s">
        <v>830</v>
      </c>
      <c r="B560" t="s">
        <v>831</v>
      </c>
      <c r="C560" t="s">
        <v>627</v>
      </c>
      <c r="D560" t="s">
        <v>627</v>
      </c>
      <c r="E560">
        <v>18900.8261254799</v>
      </c>
      <c r="F560">
        <v>37.56</v>
      </c>
      <c r="G560">
        <v>-11.2407933183752</v>
      </c>
      <c r="H560">
        <f>(Table2[[#This Row],[1Y Return vs Nifty]]-AVERAGE(Table2[1Y Return vs Nifty]))/_xlfn.STDEV.P(Table2[1Y Return vs Nifty])</f>
        <v>-0.68860651727176603</v>
      </c>
      <c r="I560">
        <v>-9.3670584930204797</v>
      </c>
      <c r="J560">
        <f>(Table2[[#This Row],[1M Return vs Nifty]]-AVERAGE(Table2[1M Return vs Nifty]))/_xlfn.STDEV.P(Table2[1M Return vs Nifty])</f>
        <v>-0.84180205435700028</v>
      </c>
      <c r="K560">
        <v>-33.457324326032598</v>
      </c>
      <c r="L560">
        <f>(Table2[[#This Row],[6M Return vs Nifty]]-AVERAGE(Table2[6M Return vs Nifty]))/_xlfn.STDEV.P(Table2[6M Return vs Nifty])</f>
        <v>-1.3050725431714096</v>
      </c>
      <c r="M560">
        <v>-2.1781327867891198</v>
      </c>
      <c r="N560">
        <f>(Table2[[#This Row],[1W Return vs Nifty]]-AVERAGE(Table2[1W Return vs Nifty]))/_xlfn.STDEV.P(Table2[1W Return vs Nifty])</f>
        <v>-0.19179462867142624</v>
      </c>
      <c r="O560">
        <v>38.06</v>
      </c>
      <c r="P560">
        <v>38.354997177581602</v>
      </c>
      <c r="Q560">
        <v>38.550904719086503</v>
      </c>
      <c r="R560">
        <v>37.320592094912797</v>
      </c>
      <c r="S560" s="2">
        <f>(Table2[[#This Row],[Close Price]]-Table2[[#This Row],[20D EMA]])/Table2[[#This Row],[20D EMA]]</f>
        <v>-1.3137151865475564E-2</v>
      </c>
      <c r="T560" s="2">
        <f>(Table2[[#This Row],[Close Price]]-Table2[[#This Row],[50D EMA]])/Table2[[#This Row],[50D EMA]]</f>
        <v>-2.0727342877925523E-2</v>
      </c>
      <c r="U560" s="2">
        <f>(Table2[[#This Row],[Close Price]]-Table2[[#This Row],[200D EMA]])/Table2[[#This Row],[200D EMA]]</f>
        <v>-2.5703799335114057E-2</v>
      </c>
      <c r="V560">
        <v>0.64793815156311896</v>
      </c>
      <c r="W560">
        <v>37.200000000000003</v>
      </c>
      <c r="X560">
        <v>37.86</v>
      </c>
      <c r="Y560">
        <v>37.25</v>
      </c>
      <c r="Z560">
        <v>38.57</v>
      </c>
      <c r="AA560">
        <v>37.25</v>
      </c>
      <c r="AB560">
        <v>40.19</v>
      </c>
      <c r="AC560" s="2">
        <f>(Table2[[#This Row],[Close Price]]/Table2[[#This Row],[Day Low]])-1</f>
        <v>9.6774193548387899E-3</v>
      </c>
      <c r="AD560" s="2">
        <f>(Table2[[#This Row],[Day High]]/Table2[[#This Row],[Close Price]])-1</f>
        <v>7.9872204472841712E-3</v>
      </c>
      <c r="AE560" s="2">
        <f>(Table2[[#This Row],[Close Price]]/Table2[[#This Row],[Current Week Low]])-1</f>
        <v>8.322147651006695E-3</v>
      </c>
      <c r="AF560" s="2">
        <f>(Table2[[#This Row],[Current Week High]]/Table2[[#This Row],[Close Price]])-1</f>
        <v>2.6890308839190524E-2</v>
      </c>
      <c r="AG560" s="2">
        <f>(Table2[[#This Row],[Close Price]]/Table2[[#This Row],[Current Month Low]])-1</f>
        <v>8.322147651006695E-3</v>
      </c>
      <c r="AH560" s="2">
        <f>(Table2[[#This Row],[Current Month High]]/Table2[[#This Row],[Close Price]])-1</f>
        <v>7.0021299254525937E-2</v>
      </c>
      <c r="AI560">
        <v>40.841320553780598</v>
      </c>
      <c r="AJ560">
        <v>18.860759493670798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-0.15</v>
      </c>
      <c r="AM560" t="s">
        <v>10190</v>
      </c>
      <c r="AN560">
        <v>-3.47</v>
      </c>
      <c r="AO560" t="s">
        <v>10190</v>
      </c>
      <c r="AP560">
        <v>6.4462019457134007E-2</v>
      </c>
      <c r="AQ560">
        <f>(Table2[[#This Row],[Sharpe Ratio]]-AVERAGE(Table2[Sharpe Ratio]))/_xlfn.STDEV.P(Table2[Sharpe Ratio])</f>
        <v>0.13234754876846766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572</v>
      </c>
      <c r="AT560">
        <f>_xlfn.RANK.AVG(Table2[[#This Row],[6M Return vs Nifty Z-Score]],Table2[6M Return vs Nifty Z-Score])</f>
        <v>696</v>
      </c>
      <c r="AU560">
        <f>_xlfn.RANK.AVG(Table2[[#This Row],[Sharpe Ratio Z-Score]],Table2[Sharpe Ratio Z-Score])</f>
        <v>298</v>
      </c>
      <c r="AV560">
        <f>(Table2[[#This Row],[Rank 1Y]]+Table2[[#This Row],[Rank 6M]]+Table2[[#This Row],[Rank Sharpe]])/3</f>
        <v>522</v>
      </c>
    </row>
    <row r="561" spans="1:48" x14ac:dyDescent="0.3">
      <c r="A561" t="s">
        <v>1302</v>
      </c>
      <c r="B561" t="s">
        <v>1303</v>
      </c>
      <c r="C561" t="s">
        <v>10159</v>
      </c>
      <c r="D561" t="s">
        <v>400</v>
      </c>
      <c r="E561">
        <v>8416.96317189</v>
      </c>
      <c r="F561">
        <v>532.35</v>
      </c>
      <c r="G561">
        <v>-3.6199299751562899</v>
      </c>
      <c r="H561">
        <f>(Table2[[#This Row],[1Y Return vs Nifty]]-AVERAGE(Table2[1Y Return vs Nifty]))/_xlfn.STDEV.P(Table2[1Y Return vs Nifty])</f>
        <v>-0.59095110985345456</v>
      </c>
      <c r="I561">
        <v>-18.875497936313302</v>
      </c>
      <c r="J561">
        <f>(Table2[[#This Row],[1M Return vs Nifty]]-AVERAGE(Table2[1M Return vs Nifty]))/_xlfn.STDEV.P(Table2[1M Return vs Nifty])</f>
        <v>-1.7336598477427254</v>
      </c>
      <c r="K561">
        <v>-6.2547918496483499</v>
      </c>
      <c r="L561">
        <f>(Table2[[#This Row],[6M Return vs Nifty]]-AVERAGE(Table2[6M Return vs Nifty]))/_xlfn.STDEV.P(Table2[6M Return vs Nifty])</f>
        <v>-0.42366774338332103</v>
      </c>
      <c r="M561">
        <v>-5.18759498117414</v>
      </c>
      <c r="N561">
        <f>(Table2[[#This Row],[1W Return vs Nifty]]-AVERAGE(Table2[1W Return vs Nifty]))/_xlfn.STDEV.P(Table2[1W Return vs Nifty])</f>
        <v>-0.97081076732341032</v>
      </c>
      <c r="O561">
        <v>539.59</v>
      </c>
      <c r="P561">
        <v>523.94578801129501</v>
      </c>
      <c r="Q561">
        <v>488.67244583843399</v>
      </c>
      <c r="R561">
        <v>38.938189604424998</v>
      </c>
      <c r="S561" s="2">
        <f>(Table2[[#This Row],[Close Price]]-Table2[[#This Row],[20D EMA]])/Table2[[#This Row],[20D EMA]]</f>
        <v>-1.3417594840527083E-2</v>
      </c>
      <c r="T561" s="2">
        <f>(Table2[[#This Row],[Close Price]]-Table2[[#This Row],[50D EMA]])/Table2[[#This Row],[50D EMA]]</f>
        <v>1.6040231987748781E-2</v>
      </c>
      <c r="U561" s="2">
        <f>(Table2[[#This Row],[Close Price]]-Table2[[#This Row],[200D EMA]])/Table2[[#This Row],[200D EMA]]</f>
        <v>8.9380022412818436E-2</v>
      </c>
      <c r="V561">
        <v>0.34352644460528498</v>
      </c>
      <c r="W561">
        <v>523.1</v>
      </c>
      <c r="X561">
        <v>532.5</v>
      </c>
      <c r="Y561">
        <v>517</v>
      </c>
      <c r="Z561">
        <v>545</v>
      </c>
      <c r="AA561">
        <v>517</v>
      </c>
      <c r="AB561">
        <v>570</v>
      </c>
      <c r="AC561" s="2">
        <f>(Table2[[#This Row],[Close Price]]/Table2[[#This Row],[Day Low]])-1</f>
        <v>1.768304339514426E-2</v>
      </c>
      <c r="AD561" s="2">
        <f>(Table2[[#This Row],[Day High]]/Table2[[#This Row],[Close Price]])-1</f>
        <v>2.8176951253877647E-4</v>
      </c>
      <c r="AE561" s="2">
        <f>(Table2[[#This Row],[Close Price]]/Table2[[#This Row],[Current Week Low]])-1</f>
        <v>2.9690522243713824E-2</v>
      </c>
      <c r="AF561" s="2">
        <f>(Table2[[#This Row],[Current Week High]]/Table2[[#This Row],[Close Price]])-1</f>
        <v>2.376256222410067E-2</v>
      </c>
      <c r="AG561" s="2">
        <f>(Table2[[#This Row],[Close Price]]/Table2[[#This Row],[Current Month Low]])-1</f>
        <v>2.9690522243713824E-2</v>
      </c>
      <c r="AH561" s="2">
        <f>(Table2[[#This Row],[Current Month High]]/Table2[[#This Row],[Close Price]])-1</f>
        <v>7.0724147647224456E-2</v>
      </c>
      <c r="AI561">
        <v>19.075795998872898</v>
      </c>
      <c r="AJ561">
        <v>32.162363455809299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0.03</v>
      </c>
      <c r="AM561" t="s">
        <v>10189</v>
      </c>
      <c r="AN561">
        <v>-1.33</v>
      </c>
      <c r="AO561" t="s">
        <v>10190</v>
      </c>
      <c r="AP561">
        <v>-1.2380982082145E-2</v>
      </c>
      <c r="AQ561">
        <f>(Table2[[#This Row],[Sharpe Ratio]]-AVERAGE(Table2[Sharpe Ratio]))/_xlfn.STDEV.P(Table2[Sharpe Ratio])</f>
        <v>-0.74803210979291079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-4.4671215780958224</v>
      </c>
      <c r="AS561">
        <f>_xlfn.RANK.AVG(Table2[[#This Row],[1Y Return vs Nifty Z-Score]],Table2[1Y Return vs Nifty Z-Score])</f>
        <v>530</v>
      </c>
      <c r="AT561">
        <f>_xlfn.RANK.AVG(Table2[[#This Row],[6M Return vs Nifty Z-Score]],Table2[6M Return vs Nifty Z-Score])</f>
        <v>467</v>
      </c>
      <c r="AU561">
        <f>_xlfn.RANK.AVG(Table2[[#This Row],[Sharpe Ratio Z-Score]],Table2[Sharpe Ratio Z-Score])</f>
        <v>569</v>
      </c>
      <c r="AV561">
        <f>(Table2[[#This Row],[Rank 1Y]]+Table2[[#This Row],[Rank 6M]]+Table2[[#This Row],[Rank Sharpe]])/3</f>
        <v>522</v>
      </c>
    </row>
    <row r="562" spans="1:48" x14ac:dyDescent="0.3">
      <c r="A562" t="s">
        <v>1851</v>
      </c>
      <c r="B562" t="s">
        <v>1852</v>
      </c>
      <c r="C562" t="s">
        <v>10144</v>
      </c>
      <c r="D562" t="s">
        <v>21</v>
      </c>
      <c r="E562">
        <v>3763.8513091999998</v>
      </c>
      <c r="F562">
        <v>637.6</v>
      </c>
      <c r="G562">
        <v>-19.7793068167861</v>
      </c>
      <c r="H562">
        <f>(Table2[[#This Row],[1Y Return vs Nifty]]-AVERAGE(Table2[1Y Return vs Nifty]))/_xlfn.STDEV.P(Table2[1Y Return vs Nifty])</f>
        <v>-0.79802089421056988</v>
      </c>
      <c r="I562">
        <v>7.2495355293954598</v>
      </c>
      <c r="J562">
        <f>(Table2[[#This Row],[1M Return vs Nifty]]-AVERAGE(Table2[1M Return vs Nifty]))/_xlfn.STDEV.P(Table2[1M Return vs Nifty])</f>
        <v>0.7167753511994881</v>
      </c>
      <c r="K562">
        <v>-27.245435674290999</v>
      </c>
      <c r="L562">
        <f>(Table2[[#This Row],[6M Return vs Nifty]]-AVERAGE(Table2[6M Return vs Nifty]))/_xlfn.STDEV.P(Table2[6M Return vs Nifty])</f>
        <v>-1.1037975891520564</v>
      </c>
      <c r="M562">
        <v>-0.42538534433258102</v>
      </c>
      <c r="N562">
        <f>(Table2[[#This Row],[1W Return vs Nifty]]-AVERAGE(Table2[1W Return vs Nifty]))/_xlfn.STDEV.P(Table2[1W Return vs Nifty])</f>
        <v>0.26191386024137597</v>
      </c>
      <c r="O562">
        <v>634.42999999999995</v>
      </c>
      <c r="P562">
        <v>612.25036056441195</v>
      </c>
      <c r="Q562">
        <v>593.28864798667996</v>
      </c>
      <c r="R562">
        <v>47.634148181222599</v>
      </c>
      <c r="S562" s="2">
        <f>(Table2[[#This Row],[Close Price]]-Table2[[#This Row],[20D EMA]])/Table2[[#This Row],[20D EMA]]</f>
        <v>4.9966111312517896E-3</v>
      </c>
      <c r="T562" s="2">
        <f>(Table2[[#This Row],[Close Price]]-Table2[[#This Row],[50D EMA]])/Table2[[#This Row],[50D EMA]]</f>
        <v>4.140404166070092E-2</v>
      </c>
      <c r="U562" s="2">
        <f>(Table2[[#This Row],[Close Price]]-Table2[[#This Row],[200D EMA]])/Table2[[#This Row],[200D EMA]]</f>
        <v>7.4687678862034965E-2</v>
      </c>
      <c r="V562">
        <v>1.4768875397910499</v>
      </c>
      <c r="W562">
        <v>631.04999999999995</v>
      </c>
      <c r="X562">
        <v>678.95</v>
      </c>
      <c r="Y562">
        <v>634.1</v>
      </c>
      <c r="Z562">
        <v>674</v>
      </c>
      <c r="AA562">
        <v>621</v>
      </c>
      <c r="AB562">
        <v>689.7</v>
      </c>
      <c r="AC562" s="2">
        <f>(Table2[[#This Row],[Close Price]]/Table2[[#This Row],[Day Low]])-1</f>
        <v>1.037952618651472E-2</v>
      </c>
      <c r="AD562" s="2">
        <f>(Table2[[#This Row],[Day High]]/Table2[[#This Row],[Close Price]])-1</f>
        <v>6.4852572145545739E-2</v>
      </c>
      <c r="AE562" s="2">
        <f>(Table2[[#This Row],[Close Price]]/Table2[[#This Row],[Current Week Low]])-1</f>
        <v>5.5196341271093186E-3</v>
      </c>
      <c r="AF562" s="2">
        <f>(Table2[[#This Row],[Current Week High]]/Table2[[#This Row],[Close Price]])-1</f>
        <v>5.7089084065244711E-2</v>
      </c>
      <c r="AG562" s="2">
        <f>(Table2[[#This Row],[Close Price]]/Table2[[#This Row],[Current Month Low]])-1</f>
        <v>2.6731078904991934E-2</v>
      </c>
      <c r="AH562" s="2">
        <f>(Table2[[#This Row],[Current Month High]]/Table2[[#This Row],[Close Price]])-1</f>
        <v>8.1712672521957463E-2</v>
      </c>
      <c r="AI562">
        <v>24.137390213299799</v>
      </c>
      <c r="AJ562">
        <v>41.688888888888798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-0.12</v>
      </c>
      <c r="AM562" t="s">
        <v>10190</v>
      </c>
      <c r="AN562">
        <v>-1.1200000000000001</v>
      </c>
      <c r="AO562" t="s">
        <v>10190</v>
      </c>
      <c r="AP562">
        <v>6.8394460780156E-2</v>
      </c>
      <c r="AQ562">
        <f>(Table2[[#This Row],[Sharpe Ratio]]-AVERAGE(Table2[Sharpe Ratio]))/_xlfn.STDEV.P(Table2[Sharpe Ratio])</f>
        <v>0.17740098603568713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-0.7457282858860752</v>
      </c>
      <c r="AS562">
        <f>_xlfn.RANK.AVG(Table2[[#This Row],[1Y Return vs Nifty Z-Score]],Table2[1Y Return vs Nifty Z-Score])</f>
        <v>622</v>
      </c>
      <c r="AT562">
        <f>_xlfn.RANK.AVG(Table2[[#This Row],[6M Return vs Nifty Z-Score]],Table2[6M Return vs Nifty Z-Score])</f>
        <v>661</v>
      </c>
      <c r="AU562">
        <f>_xlfn.RANK.AVG(Table2[[#This Row],[Sharpe Ratio Z-Score]],Table2[Sharpe Ratio Z-Score])</f>
        <v>285</v>
      </c>
      <c r="AV562">
        <f>(Table2[[#This Row],[Rank 1Y]]+Table2[[#This Row],[Rank 6M]]+Table2[[#This Row],[Rank Sharpe]])/3</f>
        <v>522.66666666666663</v>
      </c>
    </row>
    <row r="563" spans="1:48" x14ac:dyDescent="0.3">
      <c r="A563" t="s">
        <v>546</v>
      </c>
      <c r="B563" t="s">
        <v>547</v>
      </c>
      <c r="C563" t="s">
        <v>10145</v>
      </c>
      <c r="D563" t="s">
        <v>37</v>
      </c>
      <c r="E563">
        <v>35843.620116059901</v>
      </c>
      <c r="F563">
        <v>1038.5999999999999</v>
      </c>
      <c r="G563">
        <v>-0.44616274127231698</v>
      </c>
      <c r="H563">
        <f>(Table2[[#This Row],[1Y Return vs Nifty]]-AVERAGE(Table2[1Y Return vs Nifty]))/_xlfn.STDEV.P(Table2[1Y Return vs Nifty])</f>
        <v>-0.55028176330866851</v>
      </c>
      <c r="I563">
        <v>-1.01837608215149</v>
      </c>
      <c r="J563">
        <f>(Table2[[#This Row],[1M Return vs Nifty]]-AVERAGE(Table2[1M Return vs Nifty]))/_xlfn.STDEV.P(Table2[1M Return vs Nifty])</f>
        <v>-5.8725344762129129E-2</v>
      </c>
      <c r="K563">
        <v>-2.0894392749806201E-2</v>
      </c>
      <c r="L563">
        <f>(Table2[[#This Row],[6M Return vs Nifty]]-AVERAGE(Table2[6M Return vs Nifty]))/_xlfn.STDEV.P(Table2[6M Return vs Nifty])</f>
        <v>-0.22167966949103779</v>
      </c>
      <c r="M563">
        <v>-1.9701073573422201</v>
      </c>
      <c r="N563">
        <f>(Table2[[#This Row],[1W Return vs Nifty]]-AVERAGE(Table2[1W Return vs Nifty]))/_xlfn.STDEV.P(Table2[1W Return vs Nifty])</f>
        <v>-0.1379460815484542</v>
      </c>
      <c r="O563">
        <v>1007.68</v>
      </c>
      <c r="P563">
        <v>992.01371200843596</v>
      </c>
      <c r="Q563">
        <v>949.56616988240205</v>
      </c>
      <c r="R563">
        <v>68.198367522703506</v>
      </c>
      <c r="S563" s="2">
        <f>(Table2[[#This Row],[Close Price]]-Table2[[#This Row],[20D EMA]])/Table2[[#This Row],[20D EMA]]</f>
        <v>3.0684344236265444E-2</v>
      </c>
      <c r="T563" s="2">
        <f>(Table2[[#This Row],[Close Price]]-Table2[[#This Row],[50D EMA]])/Table2[[#This Row],[50D EMA]]</f>
        <v>4.6961334735227719E-2</v>
      </c>
      <c r="U563" s="2">
        <f>(Table2[[#This Row],[Close Price]]-Table2[[#This Row],[200D EMA]])/Table2[[#This Row],[200D EMA]]</f>
        <v>9.3762639130903491E-2</v>
      </c>
      <c r="V563">
        <v>0.77339571369723104</v>
      </c>
      <c r="W563">
        <v>1025.55</v>
      </c>
      <c r="X563">
        <v>1038.95</v>
      </c>
      <c r="Y563">
        <v>1005.95</v>
      </c>
      <c r="Z563">
        <v>1049.45</v>
      </c>
      <c r="AA563">
        <v>967.7</v>
      </c>
      <c r="AB563">
        <v>1049.45</v>
      </c>
      <c r="AC563" s="2">
        <f>(Table2[[#This Row],[Close Price]]/Table2[[#This Row],[Day Low]])-1</f>
        <v>1.2724879333040784E-2</v>
      </c>
      <c r="AD563" s="2">
        <f>(Table2[[#This Row],[Day High]]/Table2[[#This Row],[Close Price]])-1</f>
        <v>3.3699210475646169E-4</v>
      </c>
      <c r="AE563" s="2">
        <f>(Table2[[#This Row],[Close Price]]/Table2[[#This Row],[Current Week Low]])-1</f>
        <v>3.2456881554749017E-2</v>
      </c>
      <c r="AF563" s="2">
        <f>(Table2[[#This Row],[Current Week High]]/Table2[[#This Row],[Close Price]])-1</f>
        <v>1.0446755247448536E-2</v>
      </c>
      <c r="AG563" s="2">
        <f>(Table2[[#This Row],[Close Price]]/Table2[[#This Row],[Current Month Low]])-1</f>
        <v>7.3266508215355852E-2</v>
      </c>
      <c r="AH563" s="2">
        <f>(Table2[[#This Row],[Current Month High]]/Table2[[#This Row],[Close Price]])-1</f>
        <v>1.0446755247448536E-2</v>
      </c>
      <c r="AI563">
        <v>5.1415366839976997</v>
      </c>
      <c r="AJ563">
        <v>36.120576671035302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-0.02</v>
      </c>
      <c r="AM563" t="s">
        <v>10190</v>
      </c>
      <c r="AN563">
        <v>4.3099999999999996</v>
      </c>
      <c r="AO563" t="s">
        <v>10189</v>
      </c>
      <c r="AP563">
        <v>-6.5044920078884003E-2</v>
      </c>
      <c r="AQ563">
        <f>(Table2[[#This Row],[Sharpe Ratio]]-AVERAGE(Table2[Sharpe Ratio]))/_xlfn.STDEV.P(Table2[Sharpe Ratio])</f>
        <v>-1.3513955758642768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-2.3200284349745663</v>
      </c>
      <c r="AS563">
        <f>_xlfn.RANK.AVG(Table2[[#This Row],[1Y Return vs Nifty Z-Score]],Table2[1Y Return vs Nifty Z-Score])</f>
        <v>506</v>
      </c>
      <c r="AT563">
        <f>_xlfn.RANK.AVG(Table2[[#This Row],[6M Return vs Nifty Z-Score]],Table2[6M Return vs Nifty Z-Score])</f>
        <v>400</v>
      </c>
      <c r="AU563">
        <f>_xlfn.RANK.AVG(Table2[[#This Row],[Sharpe Ratio Z-Score]],Table2[Sharpe Ratio Z-Score])</f>
        <v>665</v>
      </c>
      <c r="AV563">
        <f>(Table2[[#This Row],[Rank 1Y]]+Table2[[#This Row],[Rank 6M]]+Table2[[#This Row],[Rank Sharpe]])/3</f>
        <v>523.66666666666663</v>
      </c>
    </row>
    <row r="564" spans="1:48" x14ac:dyDescent="0.3">
      <c r="A564" t="s">
        <v>532</v>
      </c>
      <c r="B564" t="s">
        <v>533</v>
      </c>
      <c r="C564" t="s">
        <v>10143</v>
      </c>
      <c r="D564" t="s">
        <v>179</v>
      </c>
      <c r="E564">
        <v>37362.542699999998</v>
      </c>
      <c r="F564">
        <v>533.75</v>
      </c>
      <c r="G564">
        <v>-17.345903649546901</v>
      </c>
      <c r="H564">
        <f>(Table2[[#This Row],[1Y Return vs Nifty]]-AVERAGE(Table2[1Y Return vs Nifty]))/_xlfn.STDEV.P(Table2[1Y Return vs Nifty])</f>
        <v>-0.76683873452505324</v>
      </c>
      <c r="I564">
        <v>6.3567985747672298</v>
      </c>
      <c r="J564">
        <f>(Table2[[#This Row],[1M Return vs Nifty]]-AVERAGE(Table2[1M Return vs Nifty]))/_xlfn.STDEV.P(Table2[1M Return vs Nifty])</f>
        <v>0.63303980077851396</v>
      </c>
      <c r="K564">
        <v>6.3050456118369897</v>
      </c>
      <c r="L564">
        <f>(Table2[[#This Row],[6M Return vs Nifty]]-AVERAGE(Table2[6M Return vs Nifty]))/_xlfn.STDEV.P(Table2[6M Return vs Nifty])</f>
        <v>-1.6709272412941605E-2</v>
      </c>
      <c r="M564">
        <v>0.236670348224465</v>
      </c>
      <c r="N564">
        <f>(Table2[[#This Row],[1W Return vs Nifty]]-AVERAGE(Table2[1W Return vs Nifty]))/_xlfn.STDEV.P(Table2[1W Return vs Nifty])</f>
        <v>0.43329068303404389</v>
      </c>
      <c r="O564">
        <v>513.41999999999996</v>
      </c>
      <c r="P564">
        <v>488.095433999666</v>
      </c>
      <c r="Q564">
        <v>454.30272329031902</v>
      </c>
      <c r="R564">
        <v>66.1392828102273</v>
      </c>
      <c r="S564" s="2">
        <f>(Table2[[#This Row],[Close Price]]-Table2[[#This Row],[20D EMA]])/Table2[[#This Row],[20D EMA]]</f>
        <v>3.9597210860504155E-2</v>
      </c>
      <c r="T564" s="2">
        <f>(Table2[[#This Row],[Close Price]]-Table2[[#This Row],[50D EMA]])/Table2[[#This Row],[50D EMA]]</f>
        <v>9.3536146458533032E-2</v>
      </c>
      <c r="U564" s="2">
        <f>(Table2[[#This Row],[Close Price]]-Table2[[#This Row],[200D EMA]])/Table2[[#This Row],[200D EMA]]</f>
        <v>0.17487739482228626</v>
      </c>
      <c r="V564">
        <v>0.57194640195761703</v>
      </c>
      <c r="W564">
        <v>529</v>
      </c>
      <c r="X564">
        <v>539.5</v>
      </c>
      <c r="Y564">
        <v>521.6</v>
      </c>
      <c r="Z564">
        <v>550.9</v>
      </c>
      <c r="AA564">
        <v>502.85</v>
      </c>
      <c r="AB564">
        <v>550.9</v>
      </c>
      <c r="AC564" s="2">
        <f>(Table2[[#This Row],[Close Price]]/Table2[[#This Row],[Day Low]])-1</f>
        <v>8.9792060491493686E-3</v>
      </c>
      <c r="AD564" s="2">
        <f>(Table2[[#This Row],[Day High]]/Table2[[#This Row],[Close Price]])-1</f>
        <v>1.0772833723653452E-2</v>
      </c>
      <c r="AE564" s="2">
        <f>(Table2[[#This Row],[Close Price]]/Table2[[#This Row],[Current Week Low]])-1</f>
        <v>2.3293711656441562E-2</v>
      </c>
      <c r="AF564" s="2">
        <f>(Table2[[#This Row],[Current Week High]]/Table2[[#This Row],[Close Price]])-1</f>
        <v>3.2131147540983562E-2</v>
      </c>
      <c r="AG564" s="2">
        <f>(Table2[[#This Row],[Close Price]]/Table2[[#This Row],[Current Month Low]])-1</f>
        <v>6.1449736501938856E-2</v>
      </c>
      <c r="AH564" s="2">
        <f>(Table2[[#This Row],[Current Month High]]/Table2[[#This Row],[Close Price]])-1</f>
        <v>3.2131147540983562E-2</v>
      </c>
      <c r="AI564">
        <v>3.21311475409835</v>
      </c>
      <c r="AJ564">
        <v>42.068139472983702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0.08</v>
      </c>
      <c r="AM564" t="s">
        <v>10189</v>
      </c>
      <c r="AN564">
        <v>1.69</v>
      </c>
      <c r="AO564" t="s">
        <v>10189</v>
      </c>
      <c r="AP564">
        <v>-5.1535688351933999E-2</v>
      </c>
      <c r="AQ564">
        <f>(Table2[[#This Row],[Sharpe Ratio]]-AVERAGE(Table2[Sharpe Ratio]))/_xlfn.STDEV.P(Table2[Sharpe Ratio])</f>
        <v>-1.1966221732516855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-0.91383969637712248</v>
      </c>
      <c r="AS564">
        <f>_xlfn.RANK.AVG(Table2[[#This Row],[1Y Return vs Nifty Z-Score]],Table2[1Y Return vs Nifty Z-Score])</f>
        <v>614</v>
      </c>
      <c r="AT564">
        <f>_xlfn.RANK.AVG(Table2[[#This Row],[6M Return vs Nifty Z-Score]],Table2[6M Return vs Nifty Z-Score])</f>
        <v>323</v>
      </c>
      <c r="AU564">
        <f>_xlfn.RANK.AVG(Table2[[#This Row],[Sharpe Ratio Z-Score]],Table2[Sharpe Ratio Z-Score])</f>
        <v>641</v>
      </c>
      <c r="AV564">
        <f>(Table2[[#This Row],[Rank 1Y]]+Table2[[#This Row],[Rank 6M]]+Table2[[#This Row],[Rank Sharpe]])/3</f>
        <v>526</v>
      </c>
    </row>
    <row r="565" spans="1:48" x14ac:dyDescent="0.3">
      <c r="A565" t="s">
        <v>401</v>
      </c>
      <c r="B565" t="s">
        <v>402</v>
      </c>
      <c r="C565" t="s">
        <v>10159</v>
      </c>
      <c r="D565" t="s">
        <v>168</v>
      </c>
      <c r="E565">
        <v>59235.903287000001</v>
      </c>
      <c r="F565">
        <v>3905</v>
      </c>
      <c r="G565">
        <v>-18.3426637528705</v>
      </c>
      <c r="H565">
        <f>(Table2[[#This Row],[1Y Return vs Nifty]]-AVERAGE(Table2[1Y Return vs Nifty]))/_xlfn.STDEV.P(Table2[1Y Return vs Nifty])</f>
        <v>-0.77961143619998841</v>
      </c>
      <c r="I565">
        <v>0.67012121053467399</v>
      </c>
      <c r="J565">
        <f>(Table2[[#This Row],[1M Return vs Nifty]]-AVERAGE(Table2[1M Return vs Nifty]))/_xlfn.STDEV.P(Table2[1M Return vs Nifty])</f>
        <v>9.964969444108128E-2</v>
      </c>
      <c r="K565">
        <v>0.79267481920098903</v>
      </c>
      <c r="L565">
        <f>(Table2[[#This Row],[6M Return vs Nifty]]-AVERAGE(Table2[6M Return vs Nifty]))/_xlfn.STDEV.P(Table2[6M Return vs Nifty])</f>
        <v>-0.19531874853649883</v>
      </c>
      <c r="M565">
        <v>-0.93687265757317695</v>
      </c>
      <c r="N565">
        <f>(Table2[[#This Row],[1W Return vs Nifty]]-AVERAGE(Table2[1W Return vs Nifty]))/_xlfn.STDEV.P(Table2[1W Return vs Nifty])</f>
        <v>0.12951250544994589</v>
      </c>
      <c r="O565">
        <v>3811.38</v>
      </c>
      <c r="P565">
        <v>3743.7921682086699</v>
      </c>
      <c r="Q565">
        <v>3629.36693813584</v>
      </c>
      <c r="R565">
        <v>67.706863142374502</v>
      </c>
      <c r="S565" s="2">
        <f>(Table2[[#This Row],[Close Price]]-Table2[[#This Row],[20D EMA]])/Table2[[#This Row],[20D EMA]]</f>
        <v>2.4563281541069085E-2</v>
      </c>
      <c r="T565" s="2">
        <f>(Table2[[#This Row],[Close Price]]-Table2[[#This Row],[50D EMA]])/Table2[[#This Row],[50D EMA]]</f>
        <v>4.3060037669896849E-2</v>
      </c>
      <c r="U565" s="2">
        <f>(Table2[[#This Row],[Close Price]]-Table2[[#This Row],[200D EMA]])/Table2[[#This Row],[200D EMA]]</f>
        <v>7.5945217599225193E-2</v>
      </c>
      <c r="V565">
        <v>0.78965029194939895</v>
      </c>
      <c r="W565">
        <v>3884.4</v>
      </c>
      <c r="X565">
        <v>3920.6</v>
      </c>
      <c r="Y565">
        <v>3840</v>
      </c>
      <c r="Z565">
        <v>3928.3</v>
      </c>
      <c r="AA565">
        <v>3728</v>
      </c>
      <c r="AB565">
        <v>3928.3</v>
      </c>
      <c r="AC565" s="2">
        <f>(Table2[[#This Row],[Close Price]]/Table2[[#This Row],[Day Low]])-1</f>
        <v>5.3032643394088641E-3</v>
      </c>
      <c r="AD565" s="2">
        <f>(Table2[[#This Row],[Day High]]/Table2[[#This Row],[Close Price]])-1</f>
        <v>3.9948783610754823E-3</v>
      </c>
      <c r="AE565" s="2">
        <f>(Table2[[#This Row],[Close Price]]/Table2[[#This Row],[Current Week Low]])-1</f>
        <v>1.6927083333333259E-2</v>
      </c>
      <c r="AF565" s="2">
        <f>(Table2[[#This Row],[Current Week High]]/Table2[[#This Row],[Close Price]])-1</f>
        <v>5.9667093469910615E-3</v>
      </c>
      <c r="AG565" s="2">
        <f>(Table2[[#This Row],[Close Price]]/Table2[[#This Row],[Current Month Low]])-1</f>
        <v>4.7478540772532218E-2</v>
      </c>
      <c r="AH565" s="2">
        <f>(Table2[[#This Row],[Current Month High]]/Table2[[#This Row],[Close Price]])-1</f>
        <v>5.9667093469910615E-3</v>
      </c>
      <c r="AI565">
        <v>3.4571062740076801</v>
      </c>
      <c r="AJ565">
        <v>21.273291925465799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-0.02</v>
      </c>
      <c r="AM565" t="s">
        <v>10190</v>
      </c>
      <c r="AN565">
        <v>2.34</v>
      </c>
      <c r="AO565" t="s">
        <v>10189</v>
      </c>
      <c r="AP565">
        <v>-1.5211583303522E-2</v>
      </c>
      <c r="AQ565">
        <f>(Table2[[#This Row],[Sharpe Ratio]]-AVERAGE(Table2[Sharpe Ratio]))/_xlfn.STDEV.P(Table2[Sharpe Ratio])</f>
        <v>-0.78046191715182167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-1.5262299019972818</v>
      </c>
      <c r="AS565">
        <f>_xlfn.RANK.AVG(Table2[[#This Row],[1Y Return vs Nifty Z-Score]],Table2[1Y Return vs Nifty Z-Score])</f>
        <v>617</v>
      </c>
      <c r="AT565">
        <f>_xlfn.RANK.AVG(Table2[[#This Row],[6M Return vs Nifty Z-Score]],Table2[6M Return vs Nifty Z-Score])</f>
        <v>392</v>
      </c>
      <c r="AU565">
        <f>_xlfn.RANK.AVG(Table2[[#This Row],[Sharpe Ratio Z-Score]],Table2[Sharpe Ratio Z-Score])</f>
        <v>574</v>
      </c>
      <c r="AV565">
        <f>(Table2[[#This Row],[Rank 1Y]]+Table2[[#This Row],[Rank 6M]]+Table2[[#This Row],[Rank Sharpe]])/3</f>
        <v>527.66666666666663</v>
      </c>
    </row>
    <row r="566" spans="1:48" x14ac:dyDescent="0.3">
      <c r="A566" t="s">
        <v>771</v>
      </c>
      <c r="B566" t="s">
        <v>772</v>
      </c>
      <c r="C566" t="s">
        <v>10145</v>
      </c>
      <c r="D566" t="s">
        <v>483</v>
      </c>
      <c r="E566">
        <v>20497.75593652</v>
      </c>
      <c r="F566">
        <v>789.2</v>
      </c>
      <c r="G566">
        <v>-0.70527514023524396</v>
      </c>
      <c r="H566">
        <f>(Table2[[#This Row],[1Y Return vs Nifty]]-AVERAGE(Table2[1Y Return vs Nifty]))/_xlfn.STDEV.P(Table2[1Y Return vs Nifty])</f>
        <v>-0.55360208618394702</v>
      </c>
      <c r="I566">
        <v>-9.8088457293732496</v>
      </c>
      <c r="J566">
        <f>(Table2[[#This Row],[1M Return vs Nifty]]-AVERAGE(Table2[1M Return vs Nifty]))/_xlfn.STDEV.P(Table2[1M Return vs Nifty])</f>
        <v>-0.88324012546313657</v>
      </c>
      <c r="K566">
        <v>-23.3809594503524</v>
      </c>
      <c r="L566">
        <f>(Table2[[#This Row],[6M Return vs Nifty]]-AVERAGE(Table2[6M Return vs Nifty]))/_xlfn.STDEV.P(Table2[6M Return vs Nifty])</f>
        <v>-0.97858248664630709</v>
      </c>
      <c r="M566">
        <v>-2.5787414386676999</v>
      </c>
      <c r="N566">
        <f>(Table2[[#This Row],[1W Return vs Nifty]]-AVERAGE(Table2[1W Return vs Nifty]))/_xlfn.STDEV.P(Table2[1W Return vs Nifty])</f>
        <v>-0.29549442117232577</v>
      </c>
      <c r="O566">
        <v>795.19</v>
      </c>
      <c r="P566">
        <v>781.45804219824004</v>
      </c>
      <c r="Q566">
        <v>733.77910482742197</v>
      </c>
      <c r="R566">
        <v>42.877079556457801</v>
      </c>
      <c r="S566" s="2">
        <f>(Table2[[#This Row],[Close Price]]-Table2[[#This Row],[20D EMA]])/Table2[[#This Row],[20D EMA]]</f>
        <v>-7.5327909053182363E-3</v>
      </c>
      <c r="T566" s="2">
        <f>(Table2[[#This Row],[Close Price]]-Table2[[#This Row],[50D EMA]])/Table2[[#This Row],[50D EMA]]</f>
        <v>9.9070677934056384E-3</v>
      </c>
      <c r="U566" s="2">
        <f>(Table2[[#This Row],[Close Price]]-Table2[[#This Row],[200D EMA]])/Table2[[#This Row],[200D EMA]]</f>
        <v>7.5528036718369829E-2</v>
      </c>
      <c r="V566">
        <v>0.61379697030439695</v>
      </c>
      <c r="W566">
        <v>780</v>
      </c>
      <c r="X566">
        <v>788</v>
      </c>
      <c r="Y566">
        <v>785.2</v>
      </c>
      <c r="Z566">
        <v>819</v>
      </c>
      <c r="AA566">
        <v>770.45</v>
      </c>
      <c r="AB566">
        <v>822.5</v>
      </c>
      <c r="AC566" s="2">
        <f>(Table2[[#This Row],[Close Price]]/Table2[[#This Row],[Day Low]])-1</f>
        <v>1.1794871794871931E-2</v>
      </c>
      <c r="AD566" s="2">
        <f>(Table2[[#This Row],[Day High]]/Table2[[#This Row],[Close Price]])-1</f>
        <v>-1.5205271160669831E-3</v>
      </c>
      <c r="AE566" s="2">
        <f>(Table2[[#This Row],[Close Price]]/Table2[[#This Row],[Current Week Low]])-1</f>
        <v>5.0942435048395573E-3</v>
      </c>
      <c r="AF566" s="2">
        <f>(Table2[[#This Row],[Current Week High]]/Table2[[#This Row],[Close Price]])-1</f>
        <v>3.7759756715661341E-2</v>
      </c>
      <c r="AG566" s="2">
        <f>(Table2[[#This Row],[Close Price]]/Table2[[#This Row],[Current Month Low]])-1</f>
        <v>2.4336426763579722E-2</v>
      </c>
      <c r="AH566" s="2">
        <f>(Table2[[#This Row],[Current Month High]]/Table2[[#This Row],[Close Price]])-1</f>
        <v>4.2194627470856449E-2</v>
      </c>
      <c r="AI566">
        <v>15.7754688291941</v>
      </c>
      <c r="AJ566">
        <v>31.9511787326534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-0.1</v>
      </c>
      <c r="AM566" t="s">
        <v>10190</v>
      </c>
      <c r="AN566">
        <v>-1.38</v>
      </c>
      <c r="AO566" t="s">
        <v>10190</v>
      </c>
      <c r="AP566">
        <v>1.6301406065757001E-2</v>
      </c>
      <c r="AQ566">
        <f>(Table2[[#This Row],[Sharpe Ratio]]-AVERAGE(Table2[Sharpe Ratio]))/_xlfn.STDEV.P(Table2[Sharpe Ratio])</f>
        <v>-0.41942194909444552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-3.130341068560162</v>
      </c>
      <c r="AS566">
        <f>_xlfn.RANK.AVG(Table2[[#This Row],[1Y Return vs Nifty Z-Score]],Table2[1Y Return vs Nifty Z-Score])</f>
        <v>511</v>
      </c>
      <c r="AT566">
        <f>_xlfn.RANK.AVG(Table2[[#This Row],[6M Return vs Nifty Z-Score]],Table2[6M Return vs Nifty Z-Score])</f>
        <v>625</v>
      </c>
      <c r="AU566">
        <f>_xlfn.RANK.AVG(Table2[[#This Row],[Sharpe Ratio Z-Score]],Table2[Sharpe Ratio Z-Score])</f>
        <v>449</v>
      </c>
      <c r="AV566">
        <f>(Table2[[#This Row],[Rank 1Y]]+Table2[[#This Row],[Rank 6M]]+Table2[[#This Row],[Rank Sharpe]])/3</f>
        <v>528.33333333333337</v>
      </c>
    </row>
    <row r="567" spans="1:48" x14ac:dyDescent="0.3">
      <c r="A567" t="s">
        <v>351</v>
      </c>
      <c r="B567" t="s">
        <v>352</v>
      </c>
      <c r="C567" t="s">
        <v>10159</v>
      </c>
      <c r="D567" t="s">
        <v>168</v>
      </c>
      <c r="E567">
        <v>71275.349171249996</v>
      </c>
      <c r="F567">
        <v>2404.5</v>
      </c>
      <c r="G567">
        <v>-17.559824937225901</v>
      </c>
      <c r="H567">
        <f>(Table2[[#This Row],[1Y Return vs Nifty]]-AVERAGE(Table2[1Y Return vs Nifty]))/_xlfn.STDEV.P(Table2[1Y Return vs Nifty])</f>
        <v>-0.76957996862976019</v>
      </c>
      <c r="I567">
        <v>-5.6257124483036396</v>
      </c>
      <c r="J567">
        <f>(Table2[[#This Row],[1M Return vs Nifty]]-AVERAGE(Table2[1M Return vs Nifty]))/_xlfn.STDEV.P(Table2[1M Return vs Nifty])</f>
        <v>-0.49087710524904898</v>
      </c>
      <c r="K567">
        <v>-10.7410558324492</v>
      </c>
      <c r="L567">
        <f>(Table2[[#This Row],[6M Return vs Nifty]]-AVERAGE(Table2[6M Return vs Nifty]))/_xlfn.STDEV.P(Table2[6M Return vs Nifty])</f>
        <v>-0.56902974638763426</v>
      </c>
      <c r="M567">
        <v>-2.3437273704321</v>
      </c>
      <c r="N567">
        <f>(Table2[[#This Row],[1W Return vs Nifty]]-AVERAGE(Table2[1W Return vs Nifty]))/_xlfn.STDEV.P(Table2[1W Return vs Nifty])</f>
        <v>-0.23465971379258974</v>
      </c>
      <c r="O567">
        <v>2394.73</v>
      </c>
      <c r="P567">
        <v>2393.2750707386499</v>
      </c>
      <c r="Q567">
        <v>2388.6616196797299</v>
      </c>
      <c r="R567">
        <v>53.771722729786397</v>
      </c>
      <c r="S567" s="2">
        <f>(Table2[[#This Row],[Close Price]]-Table2[[#This Row],[20D EMA]])/Table2[[#This Row],[20D EMA]]</f>
        <v>4.0797918763284301E-3</v>
      </c>
      <c r="T567" s="2">
        <f>(Table2[[#This Row],[Close Price]]-Table2[[#This Row],[50D EMA]])/Table2[[#This Row],[50D EMA]]</f>
        <v>4.6901960408110071E-3</v>
      </c>
      <c r="U567" s="2">
        <f>(Table2[[#This Row],[Close Price]]-Table2[[#This Row],[200D EMA]])/Table2[[#This Row],[200D EMA]]</f>
        <v>6.6306504821698692E-3</v>
      </c>
      <c r="V567">
        <v>0.60596940578481395</v>
      </c>
      <c r="W567">
        <v>2367.0500000000002</v>
      </c>
      <c r="X567">
        <v>2410</v>
      </c>
      <c r="Y567">
        <v>2376.0500000000002</v>
      </c>
      <c r="Z567">
        <v>2415.9499999999998</v>
      </c>
      <c r="AA567">
        <v>2354.5500000000002</v>
      </c>
      <c r="AB567">
        <v>2471</v>
      </c>
      <c r="AC567" s="2">
        <f>(Table2[[#This Row],[Close Price]]/Table2[[#This Row],[Day Low]])-1</f>
        <v>1.5821381043915395E-2</v>
      </c>
      <c r="AD567" s="2">
        <f>(Table2[[#This Row],[Day High]]/Table2[[#This Row],[Close Price]])-1</f>
        <v>2.2873778332292982E-3</v>
      </c>
      <c r="AE567" s="2">
        <f>(Table2[[#This Row],[Close Price]]/Table2[[#This Row],[Current Week Low]])-1</f>
        <v>1.1973653753077462E-2</v>
      </c>
      <c r="AF567" s="2">
        <f>(Table2[[#This Row],[Current Week High]]/Table2[[#This Row],[Close Price]])-1</f>
        <v>4.761904761904745E-3</v>
      </c>
      <c r="AG567" s="2">
        <f>(Table2[[#This Row],[Close Price]]/Table2[[#This Row],[Current Month Low]])-1</f>
        <v>2.1214244760145107E-2</v>
      </c>
      <c r="AH567" s="2">
        <f>(Table2[[#This Row],[Current Month High]]/Table2[[#This Row],[Close Price]])-1</f>
        <v>2.7656477438136928E-2</v>
      </c>
      <c r="AI567">
        <v>12.0378457059679</v>
      </c>
      <c r="AJ567">
        <v>17.867647058823501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-0.15</v>
      </c>
      <c r="AM567" t="s">
        <v>10190</v>
      </c>
      <c r="AN567">
        <v>-2.35</v>
      </c>
      <c r="AO567" t="s">
        <v>10190</v>
      </c>
      <c r="AP567">
        <v>1.578238559451E-2</v>
      </c>
      <c r="AQ567">
        <f>(Table2[[#This Row],[Sharpe Ratio]]-AVERAGE(Table2[Sharpe Ratio]))/_xlfn.STDEV.P(Table2[Sharpe Ratio])</f>
        <v>-0.42536829496992817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-2.4895148290289613</v>
      </c>
      <c r="AS567">
        <f>_xlfn.RANK.AVG(Table2[[#This Row],[1Y Return vs Nifty Z-Score]],Table2[1Y Return vs Nifty Z-Score])</f>
        <v>615</v>
      </c>
      <c r="AT567">
        <f>_xlfn.RANK.AVG(Table2[[#This Row],[6M Return vs Nifty Z-Score]],Table2[6M Return vs Nifty Z-Score])</f>
        <v>520</v>
      </c>
      <c r="AU567">
        <f>_xlfn.RANK.AVG(Table2[[#This Row],[Sharpe Ratio Z-Score]],Table2[Sharpe Ratio Z-Score])</f>
        <v>452</v>
      </c>
      <c r="AV567">
        <f>(Table2[[#This Row],[Rank 1Y]]+Table2[[#This Row],[Rank 6M]]+Table2[[#This Row],[Rank Sharpe]])/3</f>
        <v>529</v>
      </c>
    </row>
    <row r="568" spans="1:48" x14ac:dyDescent="0.3">
      <c r="A568" t="s">
        <v>1776</v>
      </c>
      <c r="B568" t="s">
        <v>1777</v>
      </c>
      <c r="C568" t="s">
        <v>10161</v>
      </c>
      <c r="D568" t="s">
        <v>1778</v>
      </c>
      <c r="E568">
        <v>4085.4011860000001</v>
      </c>
      <c r="F568">
        <v>23.08</v>
      </c>
      <c r="G568">
        <v>27.7767888658204</v>
      </c>
      <c r="H568">
        <f>(Table2[[#This Row],[1Y Return vs Nifty]]-AVERAGE(Table2[1Y Return vs Nifty]))/_xlfn.STDEV.P(Table2[1Y Return vs Nifty])</f>
        <v>-0.18862669699779699</v>
      </c>
      <c r="I568">
        <v>5.4349617089997198</v>
      </c>
      <c r="J568">
        <f>(Table2[[#This Row],[1M Return vs Nifty]]-AVERAGE(Table2[1M Return vs Nifty]))/_xlfn.STDEV.P(Table2[1M Return vs Nifty])</f>
        <v>0.5465747822159821</v>
      </c>
      <c r="K568">
        <v>-18.784196512168599</v>
      </c>
      <c r="L568">
        <f>(Table2[[#This Row],[6M Return vs Nifty]]-AVERAGE(Table2[6M Return vs Nifty]))/_xlfn.STDEV.P(Table2[6M Return vs Nifty])</f>
        <v>-0.82964014384346019</v>
      </c>
      <c r="M568">
        <v>5.2378632263413003</v>
      </c>
      <c r="N568">
        <f>(Table2[[#This Row],[1W Return vs Nifty]]-AVERAGE(Table2[1W Return vs Nifty]))/_xlfn.STDEV.P(Table2[1W Return vs Nifty])</f>
        <v>1.7278774606428333</v>
      </c>
      <c r="O568">
        <v>23.08</v>
      </c>
      <c r="P568">
        <v>22.358082938602799</v>
      </c>
      <c r="Q568">
        <v>21.120863125094001</v>
      </c>
      <c r="R568">
        <v>47.053114419979401</v>
      </c>
      <c r="S568" s="2">
        <f>(Table2[[#This Row],[Close Price]]-Table2[[#This Row],[20D EMA]])/Table2[[#This Row],[20D EMA]]</f>
        <v>0</v>
      </c>
      <c r="T568" s="2">
        <f>(Table2[[#This Row],[Close Price]]-Table2[[#This Row],[50D EMA]])/Table2[[#This Row],[50D EMA]]</f>
        <v>3.2288862304502827E-2</v>
      </c>
      <c r="U568" s="2">
        <f>(Table2[[#This Row],[Close Price]]-Table2[[#This Row],[200D EMA]])/Table2[[#This Row],[200D EMA]]</f>
        <v>9.2758371819488705E-2</v>
      </c>
      <c r="V568">
        <v>1.6930590065683799</v>
      </c>
      <c r="W568">
        <v>22.91</v>
      </c>
      <c r="X568">
        <v>23.5</v>
      </c>
      <c r="Y568">
        <v>22.75</v>
      </c>
      <c r="Z568">
        <v>25.66</v>
      </c>
      <c r="AA568">
        <v>21.7</v>
      </c>
      <c r="AB568">
        <v>25.66</v>
      </c>
      <c r="AC568" s="2">
        <f>(Table2[[#This Row],[Close Price]]/Table2[[#This Row],[Day Low]])-1</f>
        <v>7.4203404626800307E-3</v>
      </c>
      <c r="AD568" s="2">
        <f>(Table2[[#This Row],[Day High]]/Table2[[#This Row],[Close Price]])-1</f>
        <v>1.8197573656845822E-2</v>
      </c>
      <c r="AE568" s="2">
        <f>(Table2[[#This Row],[Close Price]]/Table2[[#This Row],[Current Week Low]])-1</f>
        <v>1.4505494505494321E-2</v>
      </c>
      <c r="AF568" s="2">
        <f>(Table2[[#This Row],[Current Week High]]/Table2[[#This Row],[Close Price]])-1</f>
        <v>0.11178509532062408</v>
      </c>
      <c r="AG568" s="2">
        <f>(Table2[[#This Row],[Close Price]]/Table2[[#This Row],[Current Month Low]])-1</f>
        <v>6.3594470046082874E-2</v>
      </c>
      <c r="AH568" s="2">
        <f>(Table2[[#This Row],[Current Month High]]/Table2[[#This Row],[Close Price]])-1</f>
        <v>0.11178509532062408</v>
      </c>
      <c r="AI568">
        <v>21.100519930675901</v>
      </c>
      <c r="AJ568">
        <v>54.899328859060297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-0.06</v>
      </c>
      <c r="AM568" t="s">
        <v>10190</v>
      </c>
      <c r="AN568">
        <v>4.96</v>
      </c>
      <c r="AO568" t="s">
        <v>10189</v>
      </c>
      <c r="AP568">
        <v>-5.8497729268051003E-2</v>
      </c>
      <c r="AQ568">
        <f>(Table2[[#This Row],[Sharpe Ratio]]-AVERAGE(Table2[Sharpe Ratio]))/_xlfn.STDEV.P(Table2[Sharpe Ratio])</f>
        <v>-1.2763853147459494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-2.0199912728391167E-2</v>
      </c>
      <c r="AS568">
        <f>_xlfn.RANK.AVG(Table2[[#This Row],[1Y Return vs Nifty Z-Score]],Table2[1Y Return vs Nifty Z-Score])</f>
        <v>352</v>
      </c>
      <c r="AT568">
        <f>_xlfn.RANK.AVG(Table2[[#This Row],[6M Return vs Nifty Z-Score]],Table2[6M Return vs Nifty Z-Score])</f>
        <v>586</v>
      </c>
      <c r="AU568">
        <f>_xlfn.RANK.AVG(Table2[[#This Row],[Sharpe Ratio Z-Score]],Table2[Sharpe Ratio Z-Score])</f>
        <v>650</v>
      </c>
      <c r="AV568">
        <f>(Table2[[#This Row],[Rank 1Y]]+Table2[[#This Row],[Rank 6M]]+Table2[[#This Row],[Rank Sharpe]])/3</f>
        <v>529.33333333333337</v>
      </c>
    </row>
    <row r="569" spans="1:48" x14ac:dyDescent="0.3">
      <c r="A569" t="s">
        <v>1162</v>
      </c>
      <c r="B569" t="s">
        <v>1163</v>
      </c>
      <c r="C569" t="s">
        <v>10153</v>
      </c>
      <c r="D569" t="s">
        <v>77</v>
      </c>
      <c r="E569">
        <v>10155.51504613</v>
      </c>
      <c r="F569">
        <v>863.05</v>
      </c>
      <c r="G569">
        <v>1.6022679398962001</v>
      </c>
      <c r="H569">
        <f>(Table2[[#This Row],[1Y Return vs Nifty]]-AVERAGE(Table2[1Y Return vs Nifty]))/_xlfn.STDEV.P(Table2[1Y Return vs Nifty])</f>
        <v>-0.52403272514481303</v>
      </c>
      <c r="I569">
        <v>-7.6874039792545298E-2</v>
      </c>
      <c r="J569">
        <f>(Table2[[#This Row],[1M Return vs Nifty]]-AVERAGE(Table2[1M Return vs Nifty]))/_xlfn.STDEV.P(Table2[1M Return vs Nifty])</f>
        <v>2.958419740556166E-2</v>
      </c>
      <c r="K569">
        <v>-15.4512947944479</v>
      </c>
      <c r="L569">
        <f>(Table2[[#This Row],[6M Return vs Nifty]]-AVERAGE(Table2[6M Return vs Nifty]))/_xlfn.STDEV.P(Table2[6M Return vs Nifty])</f>
        <v>-0.72164889068453886</v>
      </c>
      <c r="M569">
        <v>-5.0816142574841603</v>
      </c>
      <c r="N569">
        <f>(Table2[[#This Row],[1W Return vs Nifty]]-AVERAGE(Table2[1W Return vs Nifty]))/_xlfn.STDEV.P(Table2[1W Return vs Nifty])</f>
        <v>-0.94337706362228035</v>
      </c>
      <c r="O569">
        <v>866.51</v>
      </c>
      <c r="P569">
        <v>845.66803007047497</v>
      </c>
      <c r="Q569">
        <v>816.809875360962</v>
      </c>
      <c r="R569">
        <v>42.649038556127003</v>
      </c>
      <c r="S569" s="2">
        <f>(Table2[[#This Row],[Close Price]]-Table2[[#This Row],[20D EMA]])/Table2[[#This Row],[20D EMA]]</f>
        <v>-3.9930295091805479E-3</v>
      </c>
      <c r="T569" s="2">
        <f>(Table2[[#This Row],[Close Price]]-Table2[[#This Row],[50D EMA]])/Table2[[#This Row],[50D EMA]]</f>
        <v>2.0554129175341336E-2</v>
      </c>
      <c r="U569" s="2">
        <f>(Table2[[#This Row],[Close Price]]-Table2[[#This Row],[200D EMA]])/Table2[[#This Row],[200D EMA]]</f>
        <v>5.661063367849669E-2</v>
      </c>
      <c r="V569">
        <v>0.714001866994733</v>
      </c>
      <c r="W569">
        <v>852.05</v>
      </c>
      <c r="X569">
        <v>865.95</v>
      </c>
      <c r="Y569">
        <v>857.5</v>
      </c>
      <c r="Z569">
        <v>906</v>
      </c>
      <c r="AA569">
        <v>850.9</v>
      </c>
      <c r="AB569">
        <v>910</v>
      </c>
      <c r="AC569" s="2">
        <f>(Table2[[#This Row],[Close Price]]/Table2[[#This Row],[Day Low]])-1</f>
        <v>1.2910040490581531E-2</v>
      </c>
      <c r="AD569" s="2">
        <f>(Table2[[#This Row],[Day High]]/Table2[[#This Row],[Close Price]])-1</f>
        <v>3.3601761195760638E-3</v>
      </c>
      <c r="AE569" s="2">
        <f>(Table2[[#This Row],[Close Price]]/Table2[[#This Row],[Current Week Low]])-1</f>
        <v>6.4723032069970987E-3</v>
      </c>
      <c r="AF569" s="2">
        <f>(Table2[[#This Row],[Current Week High]]/Table2[[#This Row],[Close Price]])-1</f>
        <v>4.9765367012339912E-2</v>
      </c>
      <c r="AG569" s="2">
        <f>(Table2[[#This Row],[Close Price]]/Table2[[#This Row],[Current Month Low]])-1</f>
        <v>1.4278998707251134E-2</v>
      </c>
      <c r="AH569" s="2">
        <f>(Table2[[#This Row],[Current Month High]]/Table2[[#This Row],[Close Price]])-1</f>
        <v>5.4400092694513624E-2</v>
      </c>
      <c r="AI569">
        <v>15.8565552401367</v>
      </c>
      <c r="AJ569">
        <v>42.136034255599398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</v>
      </c>
      <c r="AM569" t="s">
        <v>10191</v>
      </c>
      <c r="AN569">
        <v>-3.77</v>
      </c>
      <c r="AO569" t="s">
        <v>10190</v>
      </c>
      <c r="AP569">
        <v>-2.4786512129899999E-3</v>
      </c>
      <c r="AQ569">
        <f>(Table2[[#This Row],[Sharpe Ratio]]-AVERAGE(Table2[Sharpe Ratio]))/_xlfn.STDEV.P(Table2[Sharpe Ratio])</f>
        <v>-0.63458247228633469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-2.794056954332405</v>
      </c>
      <c r="AS569">
        <f>_xlfn.RANK.AVG(Table2[[#This Row],[1Y Return vs Nifty Z-Score]],Table2[1Y Return vs Nifty Z-Score])</f>
        <v>488</v>
      </c>
      <c r="AT569">
        <f>_xlfn.RANK.AVG(Table2[[#This Row],[6M Return vs Nifty Z-Score]],Table2[6M Return vs Nifty Z-Score])</f>
        <v>565</v>
      </c>
      <c r="AU569">
        <f>_xlfn.RANK.AVG(Table2[[#This Row],[Sharpe Ratio Z-Score]],Table2[Sharpe Ratio Z-Score])</f>
        <v>544</v>
      </c>
      <c r="AV569">
        <f>(Table2[[#This Row],[Rank 1Y]]+Table2[[#This Row],[Rank 6M]]+Table2[[#This Row],[Rank Sharpe]])/3</f>
        <v>532.33333333333337</v>
      </c>
    </row>
    <row r="570" spans="1:48" x14ac:dyDescent="0.3">
      <c r="A570" t="s">
        <v>1180</v>
      </c>
      <c r="B570" t="s">
        <v>1181</v>
      </c>
      <c r="C570" t="s">
        <v>10145</v>
      </c>
      <c r="D570" t="s">
        <v>483</v>
      </c>
      <c r="E570">
        <v>9950.0492121369898</v>
      </c>
      <c r="F570">
        <v>169.33</v>
      </c>
      <c r="G570">
        <v>31.0915315166569</v>
      </c>
      <c r="H570">
        <f>(Table2[[#This Row],[1Y Return vs Nifty]]-AVERAGE(Table2[1Y Return vs Nifty]))/_xlfn.STDEV.P(Table2[1Y Return vs Nifty])</f>
        <v>-0.14615086066852803</v>
      </c>
      <c r="I570">
        <v>-9.5895397155016902</v>
      </c>
      <c r="J570">
        <f>(Table2[[#This Row],[1M Return vs Nifty]]-AVERAGE(Table2[1M Return vs Nifty]))/_xlfn.STDEV.P(Table2[1M Return vs Nifty])</f>
        <v>-0.86267000154593843</v>
      </c>
      <c r="K570">
        <v>-22.391071416873999</v>
      </c>
      <c r="L570">
        <f>(Table2[[#This Row],[6M Return vs Nifty]]-AVERAGE(Table2[6M Return vs Nifty]))/_xlfn.STDEV.P(Table2[6M Return vs Nifty])</f>
        <v>-0.94650855879719586</v>
      </c>
      <c r="M570">
        <v>-2.5684686463239101</v>
      </c>
      <c r="N570">
        <f>(Table2[[#This Row],[1W Return vs Nifty]]-AVERAGE(Table2[1W Return vs Nifty]))/_xlfn.STDEV.P(Table2[1W Return vs Nifty])</f>
        <v>-0.29283525135794364</v>
      </c>
      <c r="O570">
        <v>168.7</v>
      </c>
      <c r="P570">
        <v>168.32746202868299</v>
      </c>
      <c r="Q570">
        <v>165.22643690469499</v>
      </c>
      <c r="R570">
        <v>52.241678251161403</v>
      </c>
      <c r="S570" s="2">
        <f>(Table2[[#This Row],[Close Price]]-Table2[[#This Row],[20D EMA]])/Table2[[#This Row],[20D EMA]]</f>
        <v>3.7344398340250378E-3</v>
      </c>
      <c r="T570" s="2">
        <f>(Table2[[#This Row],[Close Price]]-Table2[[#This Row],[50D EMA]])/Table2[[#This Row],[50D EMA]]</f>
        <v>5.9558788520567892E-3</v>
      </c>
      <c r="U570" s="2">
        <f>(Table2[[#This Row],[Close Price]]-Table2[[#This Row],[200D EMA]])/Table2[[#This Row],[200D EMA]]</f>
        <v>2.4835995813866123E-2</v>
      </c>
      <c r="V570">
        <v>1.28940479249259</v>
      </c>
      <c r="W570">
        <v>167.55</v>
      </c>
      <c r="X570">
        <v>170.88</v>
      </c>
      <c r="Y570">
        <v>166.4</v>
      </c>
      <c r="Z570">
        <v>174.25</v>
      </c>
      <c r="AA570">
        <v>165.1</v>
      </c>
      <c r="AB570">
        <v>176.5</v>
      </c>
      <c r="AC570" s="2">
        <f>(Table2[[#This Row],[Close Price]]/Table2[[#This Row],[Day Low]])-1</f>
        <v>1.0623694419576335E-2</v>
      </c>
      <c r="AD570" s="2">
        <f>(Table2[[#This Row],[Day High]]/Table2[[#This Row],[Close Price]])-1</f>
        <v>9.1537234984939708E-3</v>
      </c>
      <c r="AE570" s="2">
        <f>(Table2[[#This Row],[Close Price]]/Table2[[#This Row],[Current Week Low]])-1</f>
        <v>1.7608173076923084E-2</v>
      </c>
      <c r="AF570" s="2">
        <f>(Table2[[#This Row],[Current Week High]]/Table2[[#This Row],[Close Price]])-1</f>
        <v>2.9055690072639084E-2</v>
      </c>
      <c r="AG570" s="2">
        <f>(Table2[[#This Row],[Close Price]]/Table2[[#This Row],[Current Month Low]])-1</f>
        <v>2.5620835857056434E-2</v>
      </c>
      <c r="AH570" s="2">
        <f>(Table2[[#This Row],[Current Month High]]/Table2[[#This Row],[Close Price]])-1</f>
        <v>4.2343353215614332E-2</v>
      </c>
      <c r="AI570">
        <v>23.603247077985898</v>
      </c>
      <c r="AJ570">
        <v>58.434234411028797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-0.09</v>
      </c>
      <c r="AM570" t="s">
        <v>10190</v>
      </c>
      <c r="AN570">
        <v>-0.05</v>
      </c>
      <c r="AO570" t="s">
        <v>10190</v>
      </c>
      <c r="AP570">
        <v>-5.6829406771004003E-2</v>
      </c>
      <c r="AQ570">
        <f>(Table2[[#This Row],[Sharpe Ratio]]-AVERAGE(Table2[Sharpe Ratio]))/_xlfn.STDEV.P(Table2[Sharpe Ratio])</f>
        <v>-1.2572715742504048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-3.5054362466200106</v>
      </c>
      <c r="AS570">
        <f>_xlfn.RANK.AVG(Table2[[#This Row],[1Y Return vs Nifty Z-Score]],Table2[1Y Return vs Nifty Z-Score])</f>
        <v>335</v>
      </c>
      <c r="AT570">
        <f>_xlfn.RANK.AVG(Table2[[#This Row],[6M Return vs Nifty Z-Score]],Table2[6M Return vs Nifty Z-Score])</f>
        <v>617</v>
      </c>
      <c r="AU570">
        <f>_xlfn.RANK.AVG(Table2[[#This Row],[Sharpe Ratio Z-Score]],Table2[Sharpe Ratio Z-Score])</f>
        <v>646</v>
      </c>
      <c r="AV570">
        <f>(Table2[[#This Row],[Rank 1Y]]+Table2[[#This Row],[Rank 6M]]+Table2[[#This Row],[Rank Sharpe]])/3</f>
        <v>532.66666666666663</v>
      </c>
    </row>
    <row r="571" spans="1:48" x14ac:dyDescent="0.3">
      <c r="A571" t="s">
        <v>593</v>
      </c>
      <c r="B571" t="s">
        <v>594</v>
      </c>
      <c r="C571" t="s">
        <v>10145</v>
      </c>
      <c r="D571" t="s">
        <v>595</v>
      </c>
      <c r="E571">
        <v>31477.195249500001</v>
      </c>
      <c r="F571">
        <v>4304.3</v>
      </c>
      <c r="G571">
        <v>-15.5505742523472</v>
      </c>
      <c r="H571">
        <f>(Table2[[#This Row],[1Y Return vs Nifty]]-AVERAGE(Table2[1Y Return vs Nifty]))/_xlfn.STDEV.P(Table2[1Y Return vs Nifty])</f>
        <v>-0.74383299149600224</v>
      </c>
      <c r="I571">
        <v>2.75606178703852</v>
      </c>
      <c r="J571">
        <f>(Table2[[#This Row],[1M Return vs Nifty]]-AVERAGE(Table2[1M Return vs Nifty]))/_xlfn.STDEV.P(Table2[1M Return vs Nifty])</f>
        <v>0.29530349975681608</v>
      </c>
      <c r="K571">
        <v>-10.623944367435801</v>
      </c>
      <c r="L571">
        <f>(Table2[[#This Row],[6M Return vs Nifty]]-AVERAGE(Table2[6M Return vs Nifty]))/_xlfn.STDEV.P(Table2[6M Return vs Nifty])</f>
        <v>-0.56523515088581344</v>
      </c>
      <c r="M571">
        <v>1.26162271279718</v>
      </c>
      <c r="N571">
        <f>(Table2[[#This Row],[1W Return vs Nifty]]-AVERAGE(Table2[1W Return vs Nifty]))/_xlfn.STDEV.P(Table2[1W Return vs Nifty])</f>
        <v>0.69860534119502482</v>
      </c>
      <c r="O571">
        <v>4303.62</v>
      </c>
      <c r="P571">
        <v>4307.8519540018797</v>
      </c>
      <c r="Q571">
        <v>4272.6700030348002</v>
      </c>
      <c r="R571">
        <v>47.949375343204999</v>
      </c>
      <c r="S571" s="2">
        <f>(Table2[[#This Row],[Close Price]]-Table2[[#This Row],[20D EMA]])/Table2[[#This Row],[20D EMA]]</f>
        <v>1.5800651544520451E-4</v>
      </c>
      <c r="T571" s="2">
        <f>(Table2[[#This Row],[Close Price]]-Table2[[#This Row],[50D EMA]])/Table2[[#This Row],[50D EMA]]</f>
        <v>-8.2453019272861114E-4</v>
      </c>
      <c r="U571" s="2">
        <f>(Table2[[#This Row],[Close Price]]-Table2[[#This Row],[200D EMA]])/Table2[[#This Row],[200D EMA]]</f>
        <v>7.402864471801893E-3</v>
      </c>
      <c r="V571">
        <v>1.8318949131478901</v>
      </c>
      <c r="W571">
        <v>4296.75</v>
      </c>
      <c r="X571">
        <v>4351.5</v>
      </c>
      <c r="Y571">
        <v>4289.5</v>
      </c>
      <c r="Z571">
        <v>4607.8500000000004</v>
      </c>
      <c r="AA571">
        <v>4215</v>
      </c>
      <c r="AB571">
        <v>4607.8500000000004</v>
      </c>
      <c r="AC571" s="2">
        <f>(Table2[[#This Row],[Close Price]]/Table2[[#This Row],[Day Low]])-1</f>
        <v>1.7571420259498982E-3</v>
      </c>
      <c r="AD571" s="2">
        <f>(Table2[[#This Row],[Day High]]/Table2[[#This Row],[Close Price]])-1</f>
        <v>1.0965778407638904E-2</v>
      </c>
      <c r="AE571" s="2">
        <f>(Table2[[#This Row],[Close Price]]/Table2[[#This Row],[Current Week Low]])-1</f>
        <v>3.4502855810700783E-3</v>
      </c>
      <c r="AF571" s="2">
        <f>(Table2[[#This Row],[Current Week High]]/Table2[[#This Row],[Close Price]])-1</f>
        <v>7.0522500755058948E-2</v>
      </c>
      <c r="AG571" s="2">
        <f>(Table2[[#This Row],[Close Price]]/Table2[[#This Row],[Current Month Low]])-1</f>
        <v>2.1186239620403446E-2</v>
      </c>
      <c r="AH571" s="2">
        <f>(Table2[[#This Row],[Current Month High]]/Table2[[#This Row],[Close Price]])-1</f>
        <v>7.0522500755058948E-2</v>
      </c>
      <c r="AI571">
        <v>22.400854958994401</v>
      </c>
      <c r="AJ571">
        <v>17.581336902778101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-0.11</v>
      </c>
      <c r="AM571" t="s">
        <v>10190</v>
      </c>
      <c r="AN571">
        <v>-2.96</v>
      </c>
      <c r="AO571" t="s">
        <v>10190</v>
      </c>
      <c r="AP571">
        <v>5.928127201744E-3</v>
      </c>
      <c r="AQ571">
        <f>(Table2[[#This Row],[Sharpe Ratio]]-AVERAGE(Table2[Sharpe Ratio]))/_xlfn.STDEV.P(Table2[Sharpe Ratio])</f>
        <v>-0.53826717275210811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600</v>
      </c>
      <c r="AT571">
        <f>_xlfn.RANK.AVG(Table2[[#This Row],[6M Return vs Nifty Z-Score]],Table2[6M Return vs Nifty Z-Score])</f>
        <v>519</v>
      </c>
      <c r="AU571">
        <f>_xlfn.RANK.AVG(Table2[[#This Row],[Sharpe Ratio Z-Score]],Table2[Sharpe Ratio Z-Score])</f>
        <v>483</v>
      </c>
      <c r="AV571">
        <f>(Table2[[#This Row],[Rank 1Y]]+Table2[[#This Row],[Rank 6M]]+Table2[[#This Row],[Rank Sharpe]])/3</f>
        <v>534</v>
      </c>
    </row>
    <row r="572" spans="1:48" x14ac:dyDescent="0.3">
      <c r="A572" t="s">
        <v>1093</v>
      </c>
      <c r="B572" t="s">
        <v>1094</v>
      </c>
      <c r="C572" t="s">
        <v>10146</v>
      </c>
      <c r="D572" t="s">
        <v>21</v>
      </c>
      <c r="E572">
        <v>11476.80182162</v>
      </c>
      <c r="F572">
        <v>1827.85</v>
      </c>
      <c r="G572">
        <v>-2.8918451925257802</v>
      </c>
      <c r="H572">
        <f>(Table2[[#This Row],[1Y Return vs Nifty]]-AVERAGE(Table2[1Y Return vs Nifty]))/_xlfn.STDEV.P(Table2[1Y Return vs Nifty])</f>
        <v>-0.58162127242156814</v>
      </c>
      <c r="I572">
        <v>14.0215785412347</v>
      </c>
      <c r="J572">
        <f>(Table2[[#This Row],[1M Return vs Nifty]]-AVERAGE(Table2[1M Return vs Nifty]))/_xlfn.STDEV.P(Table2[1M Return vs Nifty])</f>
        <v>1.3519688940802308</v>
      </c>
      <c r="K572">
        <v>-0.89583490492686602</v>
      </c>
      <c r="L572">
        <f>(Table2[[#This Row],[6M Return vs Nifty]]-AVERAGE(Table2[6M Return vs Nifty]))/_xlfn.STDEV.P(Table2[6M Return vs Nifty])</f>
        <v>-0.2500291170151388</v>
      </c>
      <c r="M572">
        <v>0.80849141809664105</v>
      </c>
      <c r="N572">
        <f>(Table2[[#This Row],[1W Return vs Nifty]]-AVERAGE(Table2[1W Return vs Nifty]))/_xlfn.STDEV.P(Table2[1W Return vs Nifty])</f>
        <v>0.58130976853137728</v>
      </c>
      <c r="O572">
        <v>1746.17</v>
      </c>
      <c r="P572">
        <v>1651.4657295037</v>
      </c>
      <c r="Q572">
        <v>1572.5690604825099</v>
      </c>
      <c r="R572">
        <v>66.305046738631106</v>
      </c>
      <c r="S572" s="2">
        <f>(Table2[[#This Row],[Close Price]]-Table2[[#This Row],[20D EMA]])/Table2[[#This Row],[20D EMA]]</f>
        <v>4.6776659775394053E-2</v>
      </c>
      <c r="T572" s="2">
        <f>(Table2[[#This Row],[Close Price]]-Table2[[#This Row],[50D EMA]])/Table2[[#This Row],[50D EMA]]</f>
        <v>0.10680468104494488</v>
      </c>
      <c r="U572" s="2">
        <f>(Table2[[#This Row],[Close Price]]-Table2[[#This Row],[200D EMA]])/Table2[[#This Row],[200D EMA]]</f>
        <v>0.16233369073098916</v>
      </c>
      <c r="V572">
        <v>0.98767916718774496</v>
      </c>
      <c r="W572">
        <v>1809.05</v>
      </c>
      <c r="X572">
        <v>1839.85</v>
      </c>
      <c r="Y572">
        <v>1780.45</v>
      </c>
      <c r="Z572">
        <v>1942.45</v>
      </c>
      <c r="AA572">
        <v>1751.25</v>
      </c>
      <c r="AB572">
        <v>1942.45</v>
      </c>
      <c r="AC572" s="2">
        <f>(Table2[[#This Row],[Close Price]]/Table2[[#This Row],[Day Low]])-1</f>
        <v>1.0392194798374721E-2</v>
      </c>
      <c r="AD572" s="2">
        <f>(Table2[[#This Row],[Day High]]/Table2[[#This Row],[Close Price]])-1</f>
        <v>6.5650901332166001E-3</v>
      </c>
      <c r="AE572" s="2">
        <f>(Table2[[#This Row],[Close Price]]/Table2[[#This Row],[Current Week Low]])-1</f>
        <v>2.6622483080120052E-2</v>
      </c>
      <c r="AF572" s="2">
        <f>(Table2[[#This Row],[Current Week High]]/Table2[[#This Row],[Close Price]])-1</f>
        <v>6.2696610772218886E-2</v>
      </c>
      <c r="AG572" s="2">
        <f>(Table2[[#This Row],[Close Price]]/Table2[[#This Row],[Current Month Low]])-1</f>
        <v>4.3740185581727209E-2</v>
      </c>
      <c r="AH572" s="2">
        <f>(Table2[[#This Row],[Current Month High]]/Table2[[#This Row],[Close Price]])-1</f>
        <v>6.2696610772218886E-2</v>
      </c>
      <c r="AI572">
        <v>6.2696610772218797</v>
      </c>
      <c r="AJ572">
        <v>31.874751993073801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0.01</v>
      </c>
      <c r="AM572" t="s">
        <v>10189</v>
      </c>
      <c r="AN572">
        <v>-0.44</v>
      </c>
      <c r="AO572" t="s">
        <v>10190</v>
      </c>
      <c r="AP572">
        <v>-6.8364811451724003E-2</v>
      </c>
      <c r="AQ572">
        <f>(Table2[[#This Row],[Sharpe Ratio]]-AVERAGE(Table2[Sharpe Ratio]))/_xlfn.STDEV.P(Table2[Sharpe Ratio])</f>
        <v>-1.38943111292991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-0.28780283975500875</v>
      </c>
      <c r="AS572">
        <f>_xlfn.RANK.AVG(Table2[[#This Row],[1Y Return vs Nifty Z-Score]],Table2[1Y Return vs Nifty Z-Score])</f>
        <v>525</v>
      </c>
      <c r="AT572">
        <f>_xlfn.RANK.AVG(Table2[[#This Row],[6M Return vs Nifty Z-Score]],Table2[6M Return vs Nifty Z-Score])</f>
        <v>410</v>
      </c>
      <c r="AU572">
        <f>_xlfn.RANK.AVG(Table2[[#This Row],[Sharpe Ratio Z-Score]],Table2[Sharpe Ratio Z-Score])</f>
        <v>670</v>
      </c>
      <c r="AV572">
        <f>(Table2[[#This Row],[Rank 1Y]]+Table2[[#This Row],[Rank 6M]]+Table2[[#This Row],[Rank Sharpe]])/3</f>
        <v>535</v>
      </c>
    </row>
    <row r="573" spans="1:48" x14ac:dyDescent="0.3">
      <c r="A573" t="s">
        <v>437</v>
      </c>
      <c r="B573" t="s">
        <v>438</v>
      </c>
      <c r="C573" t="s">
        <v>10146</v>
      </c>
      <c r="D573" t="s">
        <v>27</v>
      </c>
      <c r="E573">
        <v>53307.824999999997</v>
      </c>
      <c r="F573">
        <v>1870.45</v>
      </c>
      <c r="G573">
        <v>-8.8105809911046595</v>
      </c>
      <c r="H573">
        <f>(Table2[[#This Row],[1Y Return vs Nifty]]-AVERAGE(Table2[1Y Return vs Nifty]))/_xlfn.STDEV.P(Table2[1Y Return vs Nifty])</f>
        <v>-0.65746524570654641</v>
      </c>
      <c r="I573">
        <v>-6.5955864423075603</v>
      </c>
      <c r="J573">
        <f>(Table2[[#This Row],[1M Return vs Nifty]]-AVERAGE(Table2[1M Return vs Nifty]))/_xlfn.STDEV.P(Table2[1M Return vs Nifty])</f>
        <v>-0.581847835547457</v>
      </c>
      <c r="K573">
        <v>-9.8566569528372092</v>
      </c>
      <c r="L573">
        <f>(Table2[[#This Row],[6M Return vs Nifty]]-AVERAGE(Table2[6M Return vs Nifty]))/_xlfn.STDEV.P(Table2[6M Return vs Nifty])</f>
        <v>-0.54037383289524366</v>
      </c>
      <c r="M573">
        <v>-2.25280591704098</v>
      </c>
      <c r="N573">
        <f>(Table2[[#This Row],[1W Return vs Nifty]]-AVERAGE(Table2[1W Return vs Nifty]))/_xlfn.STDEV.P(Table2[1W Return vs Nifty])</f>
        <v>-0.21112418652345569</v>
      </c>
      <c r="O573">
        <v>1858.13</v>
      </c>
      <c r="P573">
        <v>1844.12609927774</v>
      </c>
      <c r="Q573">
        <v>1777.97035593501</v>
      </c>
      <c r="R573">
        <v>54.162640195270001</v>
      </c>
      <c r="S573" s="2">
        <f>(Table2[[#This Row],[Close Price]]-Table2[[#This Row],[20D EMA]])/Table2[[#This Row],[20D EMA]]</f>
        <v>6.6303218827530562E-3</v>
      </c>
      <c r="T573" s="2">
        <f>(Table2[[#This Row],[Close Price]]-Table2[[#This Row],[50D EMA]])/Table2[[#This Row],[50D EMA]]</f>
        <v>1.4274458092952509E-2</v>
      </c>
      <c r="U573" s="2">
        <f>(Table2[[#This Row],[Close Price]]-Table2[[#This Row],[200D EMA]])/Table2[[#This Row],[200D EMA]]</f>
        <v>5.2014165340994241E-2</v>
      </c>
      <c r="V573">
        <v>0.641811061204133</v>
      </c>
      <c r="W573">
        <v>1837.6</v>
      </c>
      <c r="X573">
        <v>1883.9</v>
      </c>
      <c r="Y573">
        <v>1825.55</v>
      </c>
      <c r="Z573">
        <v>1888</v>
      </c>
      <c r="AA573">
        <v>1810.05</v>
      </c>
      <c r="AB573">
        <v>1905.5</v>
      </c>
      <c r="AC573" s="2">
        <f>(Table2[[#This Row],[Close Price]]/Table2[[#This Row],[Day Low]])-1</f>
        <v>1.7876578145407107E-2</v>
      </c>
      <c r="AD573" s="2">
        <f>(Table2[[#This Row],[Day High]]/Table2[[#This Row],[Close Price]])-1</f>
        <v>7.1907829666657541E-3</v>
      </c>
      <c r="AE573" s="2">
        <f>(Table2[[#This Row],[Close Price]]/Table2[[#This Row],[Current Week Low]])-1</f>
        <v>2.4595327435567471E-2</v>
      </c>
      <c r="AF573" s="2">
        <f>(Table2[[#This Row],[Current Week High]]/Table2[[#This Row],[Close Price]])-1</f>
        <v>9.3827688524150687E-3</v>
      </c>
      <c r="AG573" s="2">
        <f>(Table2[[#This Row],[Close Price]]/Table2[[#This Row],[Current Month Low]])-1</f>
        <v>3.3369243943537574E-2</v>
      </c>
      <c r="AH573" s="2">
        <f>(Table2[[#This Row],[Current Month High]]/Table2[[#This Row],[Close Price]])-1</f>
        <v>1.87388061696383E-2</v>
      </c>
      <c r="AI573">
        <v>11.4517896762811</v>
      </c>
      <c r="AJ573">
        <v>21.190229363742301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-0.02</v>
      </c>
      <c r="AM573" t="s">
        <v>10190</v>
      </c>
      <c r="AN573">
        <v>0.79</v>
      </c>
      <c r="AO573" t="s">
        <v>10189</v>
      </c>
      <c r="AP573">
        <v>-1.270449560306E-3</v>
      </c>
      <c r="AQ573">
        <f>(Table2[[#This Row],[Sharpe Ratio]]-AVERAGE(Table2[Sharpe Ratio]))/_xlfn.STDEV.P(Table2[Sharpe Ratio])</f>
        <v>-0.62074027277361099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-2.6115513734463138</v>
      </c>
      <c r="AS573">
        <f>_xlfn.RANK.AVG(Table2[[#This Row],[1Y Return vs Nifty Z-Score]],Table2[1Y Return vs Nifty Z-Score])</f>
        <v>555</v>
      </c>
      <c r="AT573">
        <f>_xlfn.RANK.AVG(Table2[[#This Row],[6M Return vs Nifty Z-Score]],Table2[6M Return vs Nifty Z-Score])</f>
        <v>510</v>
      </c>
      <c r="AU573">
        <f>_xlfn.RANK.AVG(Table2[[#This Row],[Sharpe Ratio Z-Score]],Table2[Sharpe Ratio Z-Score])</f>
        <v>542</v>
      </c>
      <c r="AV573">
        <f>(Table2[[#This Row],[Rank 1Y]]+Table2[[#This Row],[Rank 6M]]+Table2[[#This Row],[Rank Sharpe]])/3</f>
        <v>535.66666666666663</v>
      </c>
    </row>
    <row r="574" spans="1:48" x14ac:dyDescent="0.3">
      <c r="A574" t="s">
        <v>1750</v>
      </c>
      <c r="B574" t="s">
        <v>1751</v>
      </c>
      <c r="C574" t="s">
        <v>10150</v>
      </c>
      <c r="D574" t="s">
        <v>62</v>
      </c>
      <c r="E574">
        <v>4266.2059499999996</v>
      </c>
      <c r="F574">
        <v>346</v>
      </c>
      <c r="G574">
        <v>-13.003452907304901</v>
      </c>
      <c r="H574">
        <f>(Table2[[#This Row],[1Y Return vs Nifty]]-AVERAGE(Table2[1Y Return vs Nifty]))/_xlfn.STDEV.P(Table2[1Y Return vs Nifty])</f>
        <v>-0.71119362224195126</v>
      </c>
      <c r="I574">
        <v>13.952038517351699</v>
      </c>
      <c r="J574">
        <f>(Table2[[#This Row],[1M Return vs Nifty]]-AVERAGE(Table2[1M Return vs Nifty]))/_xlfn.STDEV.P(Table2[1M Return vs Nifty])</f>
        <v>1.3454462872295314</v>
      </c>
      <c r="K574">
        <v>3.0593304450380501</v>
      </c>
      <c r="L574">
        <f>(Table2[[#This Row],[6M Return vs Nifty]]-AVERAGE(Table2[6M Return vs Nifty]))/_xlfn.STDEV.P(Table2[6M Return vs Nifty])</f>
        <v>-0.12187554431226433</v>
      </c>
      <c r="M574">
        <v>-0.68250193473313403</v>
      </c>
      <c r="N574">
        <f>(Table2[[#This Row],[1W Return vs Nifty]]-AVERAGE(Table2[1W Return vs Nifty]))/_xlfn.STDEV.P(Table2[1W Return vs Nifty])</f>
        <v>0.19535779124974234</v>
      </c>
      <c r="O574">
        <v>341.9</v>
      </c>
      <c r="P574">
        <v>322.54143624124498</v>
      </c>
      <c r="Q574">
        <v>303.02457062858002</v>
      </c>
      <c r="R574">
        <v>48.377483050700697</v>
      </c>
      <c r="S574" s="2">
        <f>(Table2[[#This Row],[Close Price]]-Table2[[#This Row],[20D EMA]])/Table2[[#This Row],[20D EMA]]</f>
        <v>1.1991810470897991E-2</v>
      </c>
      <c r="T574" s="2">
        <f>(Table2[[#This Row],[Close Price]]-Table2[[#This Row],[50D EMA]])/Table2[[#This Row],[50D EMA]]</f>
        <v>7.2730387860024212E-2</v>
      </c>
      <c r="U574" s="2">
        <f>(Table2[[#This Row],[Close Price]]-Table2[[#This Row],[200D EMA]])/Table2[[#This Row],[200D EMA]]</f>
        <v>0.14182159975434913</v>
      </c>
      <c r="V574">
        <v>1.32824205187912</v>
      </c>
      <c r="W574">
        <v>336.8</v>
      </c>
      <c r="X574">
        <v>346.8</v>
      </c>
      <c r="Y574">
        <v>343</v>
      </c>
      <c r="Z574">
        <v>365</v>
      </c>
      <c r="AA574">
        <v>333.2</v>
      </c>
      <c r="AB574">
        <v>377.95</v>
      </c>
      <c r="AC574" s="2">
        <f>(Table2[[#This Row],[Close Price]]/Table2[[#This Row],[Day Low]])-1</f>
        <v>2.7315914489311144E-2</v>
      </c>
      <c r="AD574" s="2">
        <f>(Table2[[#This Row],[Day High]]/Table2[[#This Row],[Close Price]])-1</f>
        <v>2.3121387283238093E-3</v>
      </c>
      <c r="AE574" s="2">
        <f>(Table2[[#This Row],[Close Price]]/Table2[[#This Row],[Current Week Low]])-1</f>
        <v>8.7463556851312685E-3</v>
      </c>
      <c r="AF574" s="2">
        <f>(Table2[[#This Row],[Current Week High]]/Table2[[#This Row],[Close Price]])-1</f>
        <v>5.4913294797687806E-2</v>
      </c>
      <c r="AG574" s="2">
        <f>(Table2[[#This Row],[Close Price]]/Table2[[#This Row],[Current Month Low]])-1</f>
        <v>3.8415366146458574E-2</v>
      </c>
      <c r="AH574" s="2">
        <f>(Table2[[#This Row],[Current Month High]]/Table2[[#This Row],[Close Price]])-1</f>
        <v>9.2341040462427637E-2</v>
      </c>
      <c r="AI574">
        <v>9.2341040462427593</v>
      </c>
      <c r="AJ574">
        <v>38.344662135145903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0.04</v>
      </c>
      <c r="AM574" t="s">
        <v>10189</v>
      </c>
      <c r="AN574">
        <v>0.04</v>
      </c>
      <c r="AO574" t="s">
        <v>10189</v>
      </c>
      <c r="AP574">
        <v>-6.3466575759635005E-2</v>
      </c>
      <c r="AQ574">
        <f>(Table2[[#This Row],[Sharpe Ratio]]-AVERAGE(Table2[Sharpe Ratio]))/_xlfn.STDEV.P(Table2[Sharpe Ratio])</f>
        <v>-1.3333127029280545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-0.62557779100299626</v>
      </c>
      <c r="AS574">
        <f>_xlfn.RANK.AVG(Table2[[#This Row],[1Y Return vs Nifty Z-Score]],Table2[1Y Return vs Nifty Z-Score])</f>
        <v>583</v>
      </c>
      <c r="AT574">
        <f>_xlfn.RANK.AVG(Table2[[#This Row],[6M Return vs Nifty Z-Score]],Table2[6M Return vs Nifty Z-Score])</f>
        <v>361</v>
      </c>
      <c r="AU574">
        <f>_xlfn.RANK.AVG(Table2[[#This Row],[Sharpe Ratio Z-Score]],Table2[Sharpe Ratio Z-Score])</f>
        <v>664</v>
      </c>
      <c r="AV574">
        <f>(Table2[[#This Row],[Rank 1Y]]+Table2[[#This Row],[Rank 6M]]+Table2[[#This Row],[Rank Sharpe]])/3</f>
        <v>536</v>
      </c>
    </row>
    <row r="575" spans="1:48" x14ac:dyDescent="0.3">
      <c r="A575" t="s">
        <v>1062</v>
      </c>
      <c r="B575" t="s">
        <v>1063</v>
      </c>
      <c r="C575" t="s">
        <v>10145</v>
      </c>
      <c r="D575" t="s">
        <v>24</v>
      </c>
      <c r="E575">
        <v>11766.313866944</v>
      </c>
      <c r="F575">
        <v>158.86000000000001</v>
      </c>
      <c r="G575">
        <v>-3.3316747778757998</v>
      </c>
      <c r="H575">
        <f>(Table2[[#This Row],[1Y Return vs Nifty]]-AVERAGE(Table2[1Y Return vs Nifty]))/_xlfn.STDEV.P(Table2[1Y Return vs Nifty])</f>
        <v>-0.58725734479520564</v>
      </c>
      <c r="I575">
        <v>-0.98203175505256102</v>
      </c>
      <c r="J575">
        <f>(Table2[[#This Row],[1M Return vs Nifty]]-AVERAGE(Table2[1M Return vs Nifty]))/_xlfn.STDEV.P(Table2[1M Return vs Nifty])</f>
        <v>-5.5316376175658891E-2</v>
      </c>
      <c r="K575">
        <v>-4.8132660204597304</v>
      </c>
      <c r="L575">
        <f>(Table2[[#This Row],[6M Return vs Nifty]]-AVERAGE(Table2[6M Return vs Nifty]))/_xlfn.STDEV.P(Table2[6M Return vs Nifty])</f>
        <v>-0.37696004122476678</v>
      </c>
      <c r="M575">
        <v>-4.9616316395332403</v>
      </c>
      <c r="N575">
        <f>(Table2[[#This Row],[1W Return vs Nifty]]-AVERAGE(Table2[1W Return vs Nifty]))/_xlfn.STDEV.P(Table2[1W Return vs Nifty])</f>
        <v>-0.91231889119669785</v>
      </c>
      <c r="O575">
        <v>162.04</v>
      </c>
      <c r="P575">
        <v>157.40910350148499</v>
      </c>
      <c r="Q575">
        <v>148.14386168908101</v>
      </c>
      <c r="R575">
        <v>36.565365045888001</v>
      </c>
      <c r="S575" s="2">
        <f>(Table2[[#This Row],[Close Price]]-Table2[[#This Row],[20D EMA]])/Table2[[#This Row],[20D EMA]]</f>
        <v>-1.962478400394951E-2</v>
      </c>
      <c r="T575" s="2">
        <f>(Table2[[#This Row],[Close Price]]-Table2[[#This Row],[50D EMA]])/Table2[[#This Row],[50D EMA]]</f>
        <v>9.2173607894370218E-3</v>
      </c>
      <c r="U575" s="2">
        <f>(Table2[[#This Row],[Close Price]]-Table2[[#This Row],[200D EMA]])/Table2[[#This Row],[200D EMA]]</f>
        <v>7.2336026540266996E-2</v>
      </c>
      <c r="V575">
        <v>0.65649989321184299</v>
      </c>
      <c r="W575">
        <v>153.51</v>
      </c>
      <c r="X575">
        <v>158.85</v>
      </c>
      <c r="Y575">
        <v>157.6</v>
      </c>
      <c r="Z575">
        <v>163.38999999999999</v>
      </c>
      <c r="AA575">
        <v>157.6</v>
      </c>
      <c r="AB575">
        <v>174.75</v>
      </c>
      <c r="AC575" s="2">
        <f>(Table2[[#This Row],[Close Price]]/Table2[[#This Row],[Day Low]])-1</f>
        <v>3.4851149762230582E-2</v>
      </c>
      <c r="AD575" s="2">
        <f>(Table2[[#This Row],[Day High]]/Table2[[#This Row],[Close Price]])-1</f>
        <v>-6.2948508120497237E-5</v>
      </c>
      <c r="AE575" s="2">
        <f>(Table2[[#This Row],[Close Price]]/Table2[[#This Row],[Current Week Low]])-1</f>
        <v>7.9949238578680415E-3</v>
      </c>
      <c r="AF575" s="2">
        <f>(Table2[[#This Row],[Current Week High]]/Table2[[#This Row],[Close Price]])-1</f>
        <v>2.8515674178521744E-2</v>
      </c>
      <c r="AG575" s="2">
        <f>(Table2[[#This Row],[Close Price]]/Table2[[#This Row],[Current Month Low]])-1</f>
        <v>7.9949238578680415E-3</v>
      </c>
      <c r="AH575" s="2">
        <f>(Table2[[#This Row],[Current Month High]]/Table2[[#This Row],[Close Price]])-1</f>
        <v>0.10002517940324807</v>
      </c>
      <c r="AI575">
        <v>10.0025179403248</v>
      </c>
      <c r="AJ575">
        <v>32.328196584756299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-0.06</v>
      </c>
      <c r="AM575" t="s">
        <v>10190</v>
      </c>
      <c r="AN575">
        <v>-4.34</v>
      </c>
      <c r="AO575" t="s">
        <v>10190</v>
      </c>
      <c r="AP575">
        <v>-4.2966976131262997E-2</v>
      </c>
      <c r="AQ575">
        <f>(Table2[[#This Row],[Sharpe Ratio]]-AVERAGE(Table2[Sharpe Ratio]))/_xlfn.STDEV.P(Table2[Sharpe Ratio])</f>
        <v>-1.0984516204618002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-3.0303042738541293</v>
      </c>
      <c r="AS575">
        <f>_xlfn.RANK.AVG(Table2[[#This Row],[1Y Return vs Nifty Z-Score]],Table2[1Y Return vs Nifty Z-Score])</f>
        <v>528</v>
      </c>
      <c r="AT575">
        <f>_xlfn.RANK.AVG(Table2[[#This Row],[6M Return vs Nifty Z-Score]],Table2[6M Return vs Nifty Z-Score])</f>
        <v>452</v>
      </c>
      <c r="AU575">
        <f>_xlfn.RANK.AVG(Table2[[#This Row],[Sharpe Ratio Z-Score]],Table2[Sharpe Ratio Z-Score])</f>
        <v>629</v>
      </c>
      <c r="AV575">
        <f>(Table2[[#This Row],[Rank 1Y]]+Table2[[#This Row],[Rank 6M]]+Table2[[#This Row],[Rank Sharpe]])/3</f>
        <v>536.33333333333337</v>
      </c>
    </row>
    <row r="576" spans="1:48" x14ac:dyDescent="0.3">
      <c r="A576" t="s">
        <v>2169</v>
      </c>
      <c r="B576" t="s">
        <v>2170</v>
      </c>
      <c r="C576" t="s">
        <v>10161</v>
      </c>
      <c r="D576" t="s">
        <v>1778</v>
      </c>
      <c r="E576">
        <v>2538.7784920499998</v>
      </c>
      <c r="F576">
        <v>53.25</v>
      </c>
      <c r="G576">
        <v>31.2696134710881</v>
      </c>
      <c r="H576">
        <f>(Table2[[#This Row],[1Y Return vs Nifty]]-AVERAGE(Table2[1Y Return vs Nifty]))/_xlfn.STDEV.P(Table2[1Y Return vs Nifty])</f>
        <v>-0.14386887960803543</v>
      </c>
      <c r="I576">
        <v>-4.6476835980448401</v>
      </c>
      <c r="J576">
        <f>(Table2[[#This Row],[1M Return vs Nifty]]-AVERAGE(Table2[1M Return vs Nifty]))/_xlfn.STDEV.P(Table2[1M Return vs Nifty])</f>
        <v>-0.39914147844493891</v>
      </c>
      <c r="K576">
        <v>-28.970319128111701</v>
      </c>
      <c r="L576">
        <f>(Table2[[#This Row],[6M Return vs Nifty]]-AVERAGE(Table2[6M Return vs Nifty]))/_xlfn.STDEV.P(Table2[6M Return vs Nifty])</f>
        <v>-1.1596865236324208</v>
      </c>
      <c r="M576">
        <v>-1.7363374365786901</v>
      </c>
      <c r="N576">
        <f>(Table2[[#This Row],[1W Return vs Nifty]]-AVERAGE(Table2[1W Return vs Nifty]))/_xlfn.STDEV.P(Table2[1W Return vs Nifty])</f>
        <v>-7.7433428707703214E-2</v>
      </c>
      <c r="O576">
        <v>54.24</v>
      </c>
      <c r="P576">
        <v>53.334401876700603</v>
      </c>
      <c r="Q576">
        <v>51.479991628948397</v>
      </c>
      <c r="R576">
        <v>41.239442306309797</v>
      </c>
      <c r="S576" s="2">
        <f>(Table2[[#This Row],[Close Price]]-Table2[[#This Row],[20D EMA]])/Table2[[#This Row],[20D EMA]]</f>
        <v>-1.8252212389380566E-2</v>
      </c>
      <c r="T576" s="2">
        <f>(Table2[[#This Row],[Close Price]]-Table2[[#This Row],[50D EMA]])/Table2[[#This Row],[50D EMA]]</f>
        <v>-1.5825034823813177E-3</v>
      </c>
      <c r="U576" s="2">
        <f>(Table2[[#This Row],[Close Price]]-Table2[[#This Row],[200D EMA]])/Table2[[#This Row],[200D EMA]]</f>
        <v>3.4382452580980716E-2</v>
      </c>
      <c r="V576">
        <v>1.1412841055454599</v>
      </c>
      <c r="W576">
        <v>52.45</v>
      </c>
      <c r="X576">
        <v>54.08</v>
      </c>
      <c r="Y576">
        <v>53.12</v>
      </c>
      <c r="Z576">
        <v>57.7</v>
      </c>
      <c r="AA576">
        <v>53.12</v>
      </c>
      <c r="AB576">
        <v>57.7</v>
      </c>
      <c r="AC576" s="2">
        <f>(Table2[[#This Row],[Close Price]]/Table2[[#This Row],[Day Low]])-1</f>
        <v>1.5252621544327827E-2</v>
      </c>
      <c r="AD576" s="2">
        <f>(Table2[[#This Row],[Day High]]/Table2[[#This Row],[Close Price]])-1</f>
        <v>1.5586854460093891E-2</v>
      </c>
      <c r="AE576" s="2">
        <f>(Table2[[#This Row],[Close Price]]/Table2[[#This Row],[Current Week Low]])-1</f>
        <v>2.4472891566265087E-3</v>
      </c>
      <c r="AF576" s="2">
        <f>(Table2[[#This Row],[Current Week High]]/Table2[[#This Row],[Close Price]])-1</f>
        <v>8.3568075117370855E-2</v>
      </c>
      <c r="AG576" s="2">
        <f>(Table2[[#This Row],[Close Price]]/Table2[[#This Row],[Current Month Low]])-1</f>
        <v>2.4472891566265087E-3</v>
      </c>
      <c r="AH576" s="2">
        <f>(Table2[[#This Row],[Current Month High]]/Table2[[#This Row],[Close Price]])-1</f>
        <v>8.3568075117370855E-2</v>
      </c>
      <c r="AI576">
        <v>30.328638497652499</v>
      </c>
      <c r="AJ576">
        <v>58.246656760772602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-0.04</v>
      </c>
      <c r="AM576" t="s">
        <v>10190</v>
      </c>
      <c r="AN576">
        <v>-1.33</v>
      </c>
      <c r="AO576" t="s">
        <v>10190</v>
      </c>
      <c r="AP576">
        <v>-3.0234996360518001E-2</v>
      </c>
      <c r="AQ576">
        <f>(Table2[[#This Row],[Sharpe Ratio]]-AVERAGE(Table2[Sharpe Ratio]))/_xlfn.STDEV.P(Table2[Sharpe Ratio])</f>
        <v>-0.95258308619262166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-2.7327133965857202</v>
      </c>
      <c r="AS576">
        <f>_xlfn.RANK.AVG(Table2[[#This Row],[1Y Return vs Nifty Z-Score]],Table2[1Y Return vs Nifty Z-Score])</f>
        <v>334</v>
      </c>
      <c r="AT576">
        <f>_xlfn.RANK.AVG(Table2[[#This Row],[6M Return vs Nifty Z-Score]],Table2[6M Return vs Nifty Z-Score])</f>
        <v>675</v>
      </c>
      <c r="AU576">
        <f>_xlfn.RANK.AVG(Table2[[#This Row],[Sharpe Ratio Z-Score]],Table2[Sharpe Ratio Z-Score])</f>
        <v>603</v>
      </c>
      <c r="AV576">
        <f>(Table2[[#This Row],[Rank 1Y]]+Table2[[#This Row],[Rank 6M]]+Table2[[#This Row],[Rank Sharpe]])/3</f>
        <v>537.33333333333337</v>
      </c>
    </row>
    <row r="577" spans="1:48" x14ac:dyDescent="0.3">
      <c r="A577" t="s">
        <v>1629</v>
      </c>
      <c r="B577" t="s">
        <v>1630</v>
      </c>
      <c r="C577" t="s">
        <v>10159</v>
      </c>
      <c r="D577" t="s">
        <v>269</v>
      </c>
      <c r="E577">
        <v>5171.71599186</v>
      </c>
      <c r="F577">
        <v>540.1</v>
      </c>
      <c r="G577">
        <v>-23.5286220067707</v>
      </c>
      <c r="H577">
        <f>(Table2[[#This Row],[1Y Return vs Nifty]]-AVERAGE(Table2[1Y Return vs Nifty]))/_xlfn.STDEV.P(Table2[1Y Return vs Nifty])</f>
        <v>-0.84606543797520839</v>
      </c>
      <c r="I577">
        <v>-2.8530354492342001E-2</v>
      </c>
      <c r="J577">
        <f>(Table2[[#This Row],[1M Return vs Nifty]]-AVERAGE(Table2[1M Return vs Nifty]))/_xlfn.STDEV.P(Table2[1M Return vs Nifty])</f>
        <v>3.4118663103440895E-2</v>
      </c>
      <c r="K577">
        <v>-24.206847772467899</v>
      </c>
      <c r="L577">
        <f>(Table2[[#This Row],[6M Return vs Nifty]]-AVERAGE(Table2[6M Return vs Nifty]))/_xlfn.STDEV.P(Table2[6M Return vs Nifty])</f>
        <v>-1.0053425661291087</v>
      </c>
      <c r="M577">
        <v>-0.87786823127618296</v>
      </c>
      <c r="N577">
        <f>(Table2[[#This Row],[1W Return vs Nifty]]-AVERAGE(Table2[1W Return vs Nifty]))/_xlfn.STDEV.P(Table2[1W Return vs Nifty])</f>
        <v>0.14478613155597272</v>
      </c>
      <c r="O577">
        <v>549.19000000000005</v>
      </c>
      <c r="P577">
        <v>534.439275000424</v>
      </c>
      <c r="Q577">
        <v>530.18333023868001</v>
      </c>
      <c r="R577">
        <v>38.902573275416103</v>
      </c>
      <c r="S577" s="2">
        <f>(Table2[[#This Row],[Close Price]]-Table2[[#This Row],[20D EMA]])/Table2[[#This Row],[20D EMA]]</f>
        <v>-1.6551648791857155E-2</v>
      </c>
      <c r="T577" s="2">
        <f>(Table2[[#This Row],[Close Price]]-Table2[[#This Row],[50D EMA]])/Table2[[#This Row],[50D EMA]]</f>
        <v>1.0591895589207076E-2</v>
      </c>
      <c r="U577" s="2">
        <f>(Table2[[#This Row],[Close Price]]-Table2[[#This Row],[200D EMA]])/Table2[[#This Row],[200D EMA]]</f>
        <v>1.8704227756190833E-2</v>
      </c>
      <c r="V577">
        <v>0.95264011815919802</v>
      </c>
      <c r="W577">
        <v>535</v>
      </c>
      <c r="X577">
        <v>542.95000000000005</v>
      </c>
      <c r="Y577">
        <v>537.6</v>
      </c>
      <c r="Z577">
        <v>564.75</v>
      </c>
      <c r="AA577">
        <v>531.54999999999995</v>
      </c>
      <c r="AB577">
        <v>580</v>
      </c>
      <c r="AC577" s="2">
        <f>(Table2[[#This Row],[Close Price]]/Table2[[#This Row],[Day Low]])-1</f>
        <v>9.5327102803739461E-3</v>
      </c>
      <c r="AD577" s="2">
        <f>(Table2[[#This Row],[Day High]]/Table2[[#This Row],[Close Price]])-1</f>
        <v>5.276800592482811E-3</v>
      </c>
      <c r="AE577" s="2">
        <f>(Table2[[#This Row],[Close Price]]/Table2[[#This Row],[Current Week Low]])-1</f>
        <v>4.6502976190476719E-3</v>
      </c>
      <c r="AF577" s="2">
        <f>(Table2[[#This Row],[Current Week High]]/Table2[[#This Row],[Close Price]])-1</f>
        <v>4.5639696352527181E-2</v>
      </c>
      <c r="AG577" s="2">
        <f>(Table2[[#This Row],[Close Price]]/Table2[[#This Row],[Current Month Low]])-1</f>
        <v>1.6085034333553017E-2</v>
      </c>
      <c r="AH577" s="2">
        <f>(Table2[[#This Row],[Current Month High]]/Table2[[#This Row],[Close Price]])-1</f>
        <v>7.3875208294760242E-2</v>
      </c>
      <c r="AI577">
        <v>22.181077578226201</v>
      </c>
      <c r="AJ577">
        <v>24.175192550867902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-0.05</v>
      </c>
      <c r="AM577" t="s">
        <v>10190</v>
      </c>
      <c r="AN577">
        <v>-4.4400000000000004</v>
      </c>
      <c r="AO577" t="s">
        <v>10190</v>
      </c>
      <c r="AP577">
        <v>5.2673462847670001E-2</v>
      </c>
      <c r="AQ577">
        <f>(Table2[[#This Row],[Sharpe Ratio]]-AVERAGE(Table2[Sharpe Ratio]))/_xlfn.STDEV.P(Table2[Sharpe Ratio])</f>
        <v>-2.7123166047815393E-3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-1.675215526049685</v>
      </c>
      <c r="AS577">
        <f>_xlfn.RANK.AVG(Table2[[#This Row],[1Y Return vs Nifty Z-Score]],Table2[1Y Return vs Nifty Z-Score])</f>
        <v>638</v>
      </c>
      <c r="AT577">
        <f>_xlfn.RANK.AVG(Table2[[#This Row],[6M Return vs Nifty Z-Score]],Table2[6M Return vs Nifty Z-Score])</f>
        <v>634</v>
      </c>
      <c r="AU577">
        <f>_xlfn.RANK.AVG(Table2[[#This Row],[Sharpe Ratio Z-Score]],Table2[Sharpe Ratio Z-Score])</f>
        <v>341</v>
      </c>
      <c r="AV577">
        <f>(Table2[[#This Row],[Rank 1Y]]+Table2[[#This Row],[Rank 6M]]+Table2[[#This Row],[Rank Sharpe]])/3</f>
        <v>537.66666666666663</v>
      </c>
    </row>
    <row r="578" spans="1:48" x14ac:dyDescent="0.3">
      <c r="A578" t="s">
        <v>223</v>
      </c>
      <c r="B578" t="s">
        <v>224</v>
      </c>
      <c r="C578" t="s">
        <v>10147</v>
      </c>
      <c r="D578" t="s">
        <v>182</v>
      </c>
      <c r="E578">
        <v>114287.499403785</v>
      </c>
      <c r="F578">
        <v>644.85</v>
      </c>
      <c r="G578">
        <v>-13.819594074925799</v>
      </c>
      <c r="H578">
        <f>(Table2[[#This Row],[1Y Return vs Nifty]]-AVERAGE(Table2[1Y Return vs Nifty]))/_xlfn.STDEV.P(Table2[1Y Return vs Nifty])</f>
        <v>-0.72165183342425698</v>
      </c>
      <c r="I578">
        <v>-9.0295623494818594E-2</v>
      </c>
      <c r="J578">
        <f>(Table2[[#This Row],[1M Return vs Nifty]]-AVERAGE(Table2[1M Return vs Nifty]))/_xlfn.STDEV.P(Table2[1M Return vs Nifty])</f>
        <v>2.8325300601744405E-2</v>
      </c>
      <c r="K578">
        <v>3.9827337780776699</v>
      </c>
      <c r="L578">
        <f>(Table2[[#This Row],[6M Return vs Nifty]]-AVERAGE(Table2[6M Return vs Nifty]))/_xlfn.STDEV.P(Table2[6M Return vs Nifty])</f>
        <v>-9.1955825235078531E-2</v>
      </c>
      <c r="M578">
        <v>-0.42535044261396499</v>
      </c>
      <c r="N578">
        <f>(Table2[[#This Row],[1W Return vs Nifty]]-AVERAGE(Table2[1W Return vs Nifty]))/_xlfn.STDEV.P(Table2[1W Return vs Nifty])</f>
        <v>0.26192289474665054</v>
      </c>
      <c r="O578">
        <v>618.01</v>
      </c>
      <c r="P578">
        <v>592.71737922927196</v>
      </c>
      <c r="Q578">
        <v>558.63173894091005</v>
      </c>
      <c r="R578">
        <v>80.912869223698095</v>
      </c>
      <c r="S578" s="2">
        <f>(Table2[[#This Row],[Close Price]]-Table2[[#This Row],[20D EMA]])/Table2[[#This Row],[20D EMA]]</f>
        <v>4.342971796572876E-2</v>
      </c>
      <c r="T578" s="2">
        <f>(Table2[[#This Row],[Close Price]]-Table2[[#This Row],[50D EMA]])/Table2[[#This Row],[50D EMA]]</f>
        <v>8.795527615289038E-2</v>
      </c>
      <c r="U578" s="2">
        <f>(Table2[[#This Row],[Close Price]]-Table2[[#This Row],[200D EMA]])/Table2[[#This Row],[200D EMA]]</f>
        <v>0.15433827877833811</v>
      </c>
      <c r="V578">
        <v>0.68341843580125095</v>
      </c>
      <c r="W578">
        <v>636</v>
      </c>
      <c r="X578">
        <v>647.20000000000005</v>
      </c>
      <c r="Y578">
        <v>630</v>
      </c>
      <c r="Z578">
        <v>651</v>
      </c>
      <c r="AA578">
        <v>600.70000000000005</v>
      </c>
      <c r="AB578">
        <v>651</v>
      </c>
      <c r="AC578" s="2">
        <f>(Table2[[#This Row],[Close Price]]/Table2[[#This Row],[Day Low]])-1</f>
        <v>1.391509433962268E-2</v>
      </c>
      <c r="AD578" s="2">
        <f>(Table2[[#This Row],[Day High]]/Table2[[#This Row],[Close Price]])-1</f>
        <v>3.6442583546560936E-3</v>
      </c>
      <c r="AE578" s="2">
        <f>(Table2[[#This Row],[Close Price]]/Table2[[#This Row],[Current Week Low]])-1</f>
        <v>2.3571428571428577E-2</v>
      </c>
      <c r="AF578" s="2">
        <f>(Table2[[#This Row],[Current Week High]]/Table2[[#This Row],[Close Price]])-1</f>
        <v>9.5371016515468643E-3</v>
      </c>
      <c r="AG578" s="2">
        <f>(Table2[[#This Row],[Close Price]]/Table2[[#This Row],[Current Month Low]])-1</f>
        <v>7.34975861494922E-2</v>
      </c>
      <c r="AH578" s="2">
        <f>(Table2[[#This Row],[Current Month High]]/Table2[[#This Row],[Close Price]])-1</f>
        <v>9.5371016515468643E-3</v>
      </c>
      <c r="AI578">
        <v>0.95371016515468598</v>
      </c>
      <c r="AJ578">
        <v>31.817252657399798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0.13</v>
      </c>
      <c r="AM578" t="s">
        <v>10189</v>
      </c>
      <c r="AN578">
        <v>5.55</v>
      </c>
      <c r="AO578" t="s">
        <v>10189</v>
      </c>
      <c r="AP578">
        <v>-7.5053931001050997E-2</v>
      </c>
      <c r="AQ578">
        <f>(Table2[[#This Row],[Sharpe Ratio]]-AVERAGE(Table2[Sharpe Ratio]))/_xlfn.STDEV.P(Table2[Sharpe Ratio])</f>
        <v>-1.4660674320083953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-1.9894268953193357</v>
      </c>
      <c r="AS578">
        <f>_xlfn.RANK.AVG(Table2[[#This Row],[1Y Return vs Nifty Z-Score]],Table2[1Y Return vs Nifty Z-Score])</f>
        <v>587</v>
      </c>
      <c r="AT578">
        <f>_xlfn.RANK.AVG(Table2[[#This Row],[6M Return vs Nifty Z-Score]],Table2[6M Return vs Nifty Z-Score])</f>
        <v>348</v>
      </c>
      <c r="AU578">
        <f>_xlfn.RANK.AVG(Table2[[#This Row],[Sharpe Ratio Z-Score]],Table2[Sharpe Ratio Z-Score])</f>
        <v>679</v>
      </c>
      <c r="AV578">
        <f>(Table2[[#This Row],[Rank 1Y]]+Table2[[#This Row],[Rank 6M]]+Table2[[#This Row],[Rank Sharpe]])/3</f>
        <v>538</v>
      </c>
    </row>
    <row r="579" spans="1:48" x14ac:dyDescent="0.3">
      <c r="A579" t="s">
        <v>1304</v>
      </c>
      <c r="B579" t="s">
        <v>1305</v>
      </c>
      <c r="C579" t="s">
        <v>10161</v>
      </c>
      <c r="D579" t="s">
        <v>1148</v>
      </c>
      <c r="E579">
        <v>8409.0905046080006</v>
      </c>
      <c r="F579">
        <v>80.319999999999993</v>
      </c>
      <c r="G579">
        <v>-0.76128804434941699</v>
      </c>
      <c r="H579">
        <f>(Table2[[#This Row],[1Y Return vs Nifty]]-AVERAGE(Table2[1Y Return vs Nifty]))/_xlfn.STDEV.P(Table2[1Y Return vs Nifty])</f>
        <v>-0.55431984777152621</v>
      </c>
      <c r="I579">
        <v>-6.8263549217825501</v>
      </c>
      <c r="J579">
        <f>(Table2[[#This Row],[1M Return vs Nifty]]-AVERAGE(Table2[1M Return vs Nifty]))/_xlfn.STDEV.P(Table2[1M Return vs Nifty])</f>
        <v>-0.60349309796038875</v>
      </c>
      <c r="K579">
        <v>-51.9358830015723</v>
      </c>
      <c r="L579">
        <f>(Table2[[#This Row],[6M Return vs Nifty]]-AVERAGE(Table2[6M Return vs Nifty]))/_xlfn.STDEV.P(Table2[6M Return vs Nifty])</f>
        <v>-1.9038068824806664</v>
      </c>
      <c r="M579">
        <v>-1.36998955530454</v>
      </c>
      <c r="N579">
        <f>(Table2[[#This Row],[1W Return vs Nifty]]-AVERAGE(Table2[1W Return vs Nifty]))/_xlfn.STDEV.P(Table2[1W Return vs Nifty])</f>
        <v>1.7397771500094424E-2</v>
      </c>
      <c r="O579">
        <v>83.28</v>
      </c>
      <c r="P579">
        <v>83.840982301405205</v>
      </c>
      <c r="Q579">
        <v>85.1602694185611</v>
      </c>
      <c r="R579">
        <v>34.6626124060137</v>
      </c>
      <c r="S579" s="2">
        <f>(Table2[[#This Row],[Close Price]]-Table2[[#This Row],[20D EMA]])/Table2[[#This Row],[20D EMA]]</f>
        <v>-3.5542747358309416E-2</v>
      </c>
      <c r="T579" s="2">
        <f>(Table2[[#This Row],[Close Price]]-Table2[[#This Row],[50D EMA]])/Table2[[#This Row],[50D EMA]]</f>
        <v>-4.1995957165046227E-2</v>
      </c>
      <c r="U579" s="2">
        <f>(Table2[[#This Row],[Close Price]]-Table2[[#This Row],[200D EMA]])/Table2[[#This Row],[200D EMA]]</f>
        <v>-5.68371783181107E-2</v>
      </c>
      <c r="V579">
        <v>1.3037385252476299</v>
      </c>
      <c r="W579">
        <v>79.56</v>
      </c>
      <c r="X579">
        <v>80.64</v>
      </c>
      <c r="Y579">
        <v>79.55</v>
      </c>
      <c r="Z579">
        <v>86.63</v>
      </c>
      <c r="AA579">
        <v>79.55</v>
      </c>
      <c r="AB579">
        <v>90</v>
      </c>
      <c r="AC579" s="2">
        <f>(Table2[[#This Row],[Close Price]]/Table2[[#This Row],[Day Low]])-1</f>
        <v>9.5525389643036362E-3</v>
      </c>
      <c r="AD579" s="2">
        <f>(Table2[[#This Row],[Day High]]/Table2[[#This Row],[Close Price]])-1</f>
        <v>3.9840637450199168E-3</v>
      </c>
      <c r="AE579" s="2">
        <f>(Table2[[#This Row],[Close Price]]/Table2[[#This Row],[Current Week Low]])-1</f>
        <v>9.6794468887491103E-3</v>
      </c>
      <c r="AF579" s="2">
        <f>(Table2[[#This Row],[Current Week High]]/Table2[[#This Row],[Close Price]])-1</f>
        <v>7.8560756972111623E-2</v>
      </c>
      <c r="AG579" s="2">
        <f>(Table2[[#This Row],[Close Price]]/Table2[[#This Row],[Current Month Low]])-1</f>
        <v>9.6794468887491103E-3</v>
      </c>
      <c r="AH579" s="2">
        <f>(Table2[[#This Row],[Current Month High]]/Table2[[#This Row],[Close Price]])-1</f>
        <v>0.1205179282868527</v>
      </c>
      <c r="AI579">
        <v>68.949203187251001</v>
      </c>
      <c r="AJ579">
        <v>40.542432195975401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-0.14000000000000001</v>
      </c>
      <c r="AM579" t="s">
        <v>10190</v>
      </c>
      <c r="AN579">
        <v>-2.2799999999999998</v>
      </c>
      <c r="AO579" t="s">
        <v>10190</v>
      </c>
      <c r="AP579">
        <v>4.0335177584415002E-2</v>
      </c>
      <c r="AQ579">
        <f>(Table2[[#This Row],[Sharpe Ratio]]-AVERAGE(Table2[Sharpe Ratio]))/_xlfn.STDEV.P(Table2[Sharpe Ratio])</f>
        <v>-0.14407034726089693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512</v>
      </c>
      <c r="AT579">
        <f>_xlfn.RANK.AVG(Table2[[#This Row],[6M Return vs Nifty Z-Score]],Table2[6M Return vs Nifty Z-Score])</f>
        <v>726</v>
      </c>
      <c r="AU579">
        <f>_xlfn.RANK.AVG(Table2[[#This Row],[Sharpe Ratio Z-Score]],Table2[Sharpe Ratio Z-Score])</f>
        <v>380</v>
      </c>
      <c r="AV579">
        <f>(Table2[[#This Row],[Rank 1Y]]+Table2[[#This Row],[Rank 6M]]+Table2[[#This Row],[Rank Sharpe]])/3</f>
        <v>539.33333333333337</v>
      </c>
    </row>
    <row r="580" spans="1:48" x14ac:dyDescent="0.3">
      <c r="A580" t="s">
        <v>720</v>
      </c>
      <c r="B580" t="s">
        <v>721</v>
      </c>
      <c r="C580" t="s">
        <v>10145</v>
      </c>
      <c r="D580" t="s">
        <v>49</v>
      </c>
      <c r="E580">
        <v>22405.557104650001</v>
      </c>
      <c r="F580">
        <v>766.1</v>
      </c>
      <c r="G580">
        <v>-9.1058688404695491</v>
      </c>
      <c r="H580">
        <f>(Table2[[#This Row],[1Y Return vs Nifty]]-AVERAGE(Table2[1Y Return vs Nifty]))/_xlfn.STDEV.P(Table2[1Y Return vs Nifty])</f>
        <v>-0.66124912870466679</v>
      </c>
      <c r="I580">
        <v>-10.393135120737901</v>
      </c>
      <c r="J580">
        <f>(Table2[[#This Row],[1M Return vs Nifty]]-AVERAGE(Table2[1M Return vs Nifty]))/_xlfn.STDEV.P(Table2[1M Return vs Nifty])</f>
        <v>-0.93804439175614518</v>
      </c>
      <c r="K580">
        <v>-13.3953969433651</v>
      </c>
      <c r="L580">
        <f>(Table2[[#This Row],[6M Return vs Nifty]]-AVERAGE(Table2[6M Return vs Nifty]))/_xlfn.STDEV.P(Table2[6M Return vs Nifty])</f>
        <v>-0.65503456955868244</v>
      </c>
      <c r="M580">
        <v>-7.7013753400629996</v>
      </c>
      <c r="N580">
        <f>(Table2[[#This Row],[1W Return vs Nifty]]-AVERAGE(Table2[1W Return vs Nifty]))/_xlfn.STDEV.P(Table2[1W Return vs Nifty])</f>
        <v>-1.6215168875911776</v>
      </c>
      <c r="O580">
        <v>796.44</v>
      </c>
      <c r="P580">
        <v>778.662280024815</v>
      </c>
      <c r="Q580">
        <v>731.90533949095698</v>
      </c>
      <c r="R580">
        <v>34.598235497659701</v>
      </c>
      <c r="S580" s="2">
        <f>(Table2[[#This Row],[Close Price]]-Table2[[#This Row],[20D EMA]])/Table2[[#This Row],[20D EMA]]</f>
        <v>-3.8094520616744551E-2</v>
      </c>
      <c r="T580" s="2">
        <f>(Table2[[#This Row],[Close Price]]-Table2[[#This Row],[50D EMA]])/Table2[[#This Row],[50D EMA]]</f>
        <v>-1.6133155986976327E-2</v>
      </c>
      <c r="U580" s="2">
        <f>(Table2[[#This Row],[Close Price]]-Table2[[#This Row],[200D EMA]])/Table2[[#This Row],[200D EMA]]</f>
        <v>4.6720058816384052E-2</v>
      </c>
      <c r="V580">
        <v>1.08203655869563</v>
      </c>
      <c r="W580">
        <v>745.45</v>
      </c>
      <c r="X580">
        <v>769.3</v>
      </c>
      <c r="Y580">
        <v>760.1</v>
      </c>
      <c r="Z580">
        <v>823</v>
      </c>
      <c r="AA580">
        <v>760.1</v>
      </c>
      <c r="AB580">
        <v>839.95</v>
      </c>
      <c r="AC580" s="2">
        <f>(Table2[[#This Row],[Close Price]]/Table2[[#This Row],[Day Low]])-1</f>
        <v>2.7701388423100104E-2</v>
      </c>
      <c r="AD580" s="2">
        <f>(Table2[[#This Row],[Day High]]/Table2[[#This Row],[Close Price]])-1</f>
        <v>4.1770003915937437E-3</v>
      </c>
      <c r="AE580" s="2">
        <f>(Table2[[#This Row],[Close Price]]/Table2[[#This Row],[Current Week Low]])-1</f>
        <v>7.8936981976056586E-3</v>
      </c>
      <c r="AF580" s="2">
        <f>(Table2[[#This Row],[Current Week High]]/Table2[[#This Row],[Close Price]])-1</f>
        <v>7.4272288213026894E-2</v>
      </c>
      <c r="AG580" s="2">
        <f>(Table2[[#This Row],[Close Price]]/Table2[[#This Row],[Current Month Low]])-1</f>
        <v>7.8936981976056586E-3</v>
      </c>
      <c r="AH580" s="2">
        <f>(Table2[[#This Row],[Current Month High]]/Table2[[#This Row],[Close Price]])-1</f>
        <v>9.6397337162250407E-2</v>
      </c>
      <c r="AI580">
        <v>14.4171779141104</v>
      </c>
      <c r="AJ580">
        <v>27.672693942171399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-0.04</v>
      </c>
      <c r="AM580" t="s">
        <v>10190</v>
      </c>
      <c r="AN580">
        <v>-6.87</v>
      </c>
      <c r="AO580" t="s">
        <v>10190</v>
      </c>
      <c r="AQ580">
        <f>(Table2[[#This Row],[Sharpe Ratio]]-AVERAGE(Table2[Sharpe Ratio]))/_xlfn.STDEV.P(Table2[Sharpe Ratio])</f>
        <v>-0.60618490757812304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-4.4820298851887959</v>
      </c>
      <c r="AS580">
        <f>_xlfn.RANK.AVG(Table2[[#This Row],[1Y Return vs Nifty Z-Score]],Table2[1Y Return vs Nifty Z-Score])</f>
        <v>556</v>
      </c>
      <c r="AT580">
        <f>_xlfn.RANK.AVG(Table2[[#This Row],[6M Return vs Nifty Z-Score]],Table2[6M Return vs Nifty Z-Score])</f>
        <v>547</v>
      </c>
      <c r="AU580">
        <f>_xlfn.RANK.AVG(Table2[[#This Row],[Sharpe Ratio Z-Score]],Table2[Sharpe Ratio Z-Score])</f>
        <v>518.5</v>
      </c>
      <c r="AV580">
        <f>(Table2[[#This Row],[Rank 1Y]]+Table2[[#This Row],[Rank 6M]]+Table2[[#This Row],[Rank Sharpe]])/3</f>
        <v>540.5</v>
      </c>
    </row>
    <row r="581" spans="1:48" x14ac:dyDescent="0.3">
      <c r="A581" t="s">
        <v>1816</v>
      </c>
      <c r="B581" t="s">
        <v>1817</v>
      </c>
      <c r="C581" t="s">
        <v>10155</v>
      </c>
      <c r="D581" t="s">
        <v>312</v>
      </c>
      <c r="E581">
        <v>3896.2519730160002</v>
      </c>
      <c r="F581">
        <v>177.06</v>
      </c>
      <c r="G581">
        <v>-2.1058895144738998</v>
      </c>
      <c r="H581">
        <f>(Table2[[#This Row],[1Y Return vs Nifty]]-AVERAGE(Table2[1Y Return vs Nifty]))/_xlfn.STDEV.P(Table2[1Y Return vs Nifty])</f>
        <v>-0.57154986469567226</v>
      </c>
      <c r="I581">
        <v>-11.726250917026199</v>
      </c>
      <c r="J581">
        <f>(Table2[[#This Row],[1M Return vs Nifty]]-AVERAGE(Table2[1M Return vs Nifty]))/_xlfn.STDEV.P(Table2[1M Return vs Nifty])</f>
        <v>-1.0630859108714623</v>
      </c>
      <c r="K581">
        <v>-18.563080215952699</v>
      </c>
      <c r="L581">
        <f>(Table2[[#This Row],[6M Return vs Nifty]]-AVERAGE(Table2[6M Return vs Nifty]))/_xlfn.STDEV.P(Table2[6M Return vs Nifty])</f>
        <v>-0.82247562837177557</v>
      </c>
      <c r="M581">
        <v>-6.7484972865549899</v>
      </c>
      <c r="N581">
        <f>(Table2[[#This Row],[1W Return vs Nifty]]-AVERAGE(Table2[1W Return vs Nifty]))/_xlfn.STDEV.P(Table2[1W Return vs Nifty])</f>
        <v>-1.3748590683851392</v>
      </c>
      <c r="O581">
        <v>186.67</v>
      </c>
      <c r="P581">
        <v>189.559299425723</v>
      </c>
      <c r="Q581">
        <v>183.47469465221201</v>
      </c>
      <c r="R581">
        <v>21.8410590309635</v>
      </c>
      <c r="S581" s="2">
        <f>(Table2[[#This Row],[Close Price]]-Table2[[#This Row],[20D EMA]])/Table2[[#This Row],[20D EMA]]</f>
        <v>-5.1481223549579395E-2</v>
      </c>
      <c r="T581" s="2">
        <f>(Table2[[#This Row],[Close Price]]-Table2[[#This Row],[50D EMA]])/Table2[[#This Row],[50D EMA]]</f>
        <v>-6.5938729799013246E-2</v>
      </c>
      <c r="U581" s="2">
        <f>(Table2[[#This Row],[Close Price]]-Table2[[#This Row],[200D EMA]])/Table2[[#This Row],[200D EMA]]</f>
        <v>-3.4962285476868998E-2</v>
      </c>
      <c r="V581">
        <v>0.94510179144456996</v>
      </c>
      <c r="W581">
        <v>174</v>
      </c>
      <c r="X581">
        <v>178.61</v>
      </c>
      <c r="Y581">
        <v>175.77</v>
      </c>
      <c r="Z581">
        <v>188.25</v>
      </c>
      <c r="AA581">
        <v>175.77</v>
      </c>
      <c r="AB581">
        <v>194.62</v>
      </c>
      <c r="AC581" s="2">
        <f>(Table2[[#This Row],[Close Price]]/Table2[[#This Row],[Day Low]])-1</f>
        <v>1.758620689655177E-2</v>
      </c>
      <c r="AD581" s="2">
        <f>(Table2[[#This Row],[Day High]]/Table2[[#This Row],[Close Price]])-1</f>
        <v>8.7540946571784684E-3</v>
      </c>
      <c r="AE581" s="2">
        <f>(Table2[[#This Row],[Close Price]]/Table2[[#This Row],[Current Week Low]])-1</f>
        <v>7.3391363713943836E-3</v>
      </c>
      <c r="AF581" s="2">
        <f>(Table2[[#This Row],[Current Week High]]/Table2[[#This Row],[Close Price]])-1</f>
        <v>6.3198915621823115E-2</v>
      </c>
      <c r="AG581" s="2">
        <f>(Table2[[#This Row],[Close Price]]/Table2[[#This Row],[Current Month Low]])-1</f>
        <v>7.3391363713943836E-3</v>
      </c>
      <c r="AH581" s="2">
        <f>(Table2[[#This Row],[Current Month High]]/Table2[[#This Row],[Close Price]])-1</f>
        <v>9.9175420761323796E-2</v>
      </c>
      <c r="AI581">
        <v>34.332994465153</v>
      </c>
      <c r="AJ581">
        <v>39.143418467583402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-0.17</v>
      </c>
      <c r="AM581" t="s">
        <v>10190</v>
      </c>
      <c r="AN581">
        <v>-6.6</v>
      </c>
      <c r="AO581" t="s">
        <v>10190</v>
      </c>
      <c r="AQ581">
        <f>(Table2[[#This Row],[Sharpe Ratio]]-AVERAGE(Table2[Sharpe Ratio]))/_xlfn.STDEV.P(Table2[Sharpe Ratio])</f>
        <v>-0.60618490757812304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518</v>
      </c>
      <c r="AT581">
        <f>_xlfn.RANK.AVG(Table2[[#This Row],[6M Return vs Nifty Z-Score]],Table2[6M Return vs Nifty Z-Score])</f>
        <v>585</v>
      </c>
      <c r="AU581">
        <f>_xlfn.RANK.AVG(Table2[[#This Row],[Sharpe Ratio Z-Score]],Table2[Sharpe Ratio Z-Score])</f>
        <v>518.5</v>
      </c>
      <c r="AV581">
        <f>(Table2[[#This Row],[Rank 1Y]]+Table2[[#This Row],[Rank 6M]]+Table2[[#This Row],[Rank Sharpe]])/3</f>
        <v>540.5</v>
      </c>
    </row>
    <row r="582" spans="1:48" x14ac:dyDescent="0.3">
      <c r="A582" t="s">
        <v>1116</v>
      </c>
      <c r="B582" t="s">
        <v>1117</v>
      </c>
      <c r="C582" t="s">
        <v>10154</v>
      </c>
      <c r="D582" t="s">
        <v>220</v>
      </c>
      <c r="E582">
        <v>10837.48419918</v>
      </c>
      <c r="F582">
        <v>554.70000000000005</v>
      </c>
      <c r="G582">
        <v>9.2535871576915696</v>
      </c>
      <c r="H582">
        <f>(Table2[[#This Row],[1Y Return vs Nifty]]-AVERAGE(Table2[1Y Return vs Nifty]))/_xlfn.STDEV.P(Table2[1Y Return vs Nifty])</f>
        <v>-0.42598704949754945</v>
      </c>
      <c r="I582">
        <v>-8.3024995195129101</v>
      </c>
      <c r="J582">
        <f>(Table2[[#This Row],[1M Return vs Nifty]]-AVERAGE(Table2[1M Return vs Nifty]))/_xlfn.STDEV.P(Table2[1M Return vs Nifty])</f>
        <v>-0.7419502098241777</v>
      </c>
      <c r="K582">
        <v>-13.165283505074401</v>
      </c>
      <c r="L582">
        <f>(Table2[[#This Row],[6M Return vs Nifty]]-AVERAGE(Table2[6M Return vs Nifty]))/_xlfn.STDEV.P(Table2[6M Return vs Nifty])</f>
        <v>-0.64757853254517117</v>
      </c>
      <c r="M582">
        <v>-2.8300914029414899</v>
      </c>
      <c r="N582">
        <f>(Table2[[#This Row],[1W Return vs Nifty]]-AVERAGE(Table2[1W Return vs Nifty]))/_xlfn.STDEV.P(Table2[1W Return vs Nifty])</f>
        <v>-0.36055776670436512</v>
      </c>
      <c r="O582">
        <v>566.95000000000005</v>
      </c>
      <c r="P582">
        <v>579.38281479249201</v>
      </c>
      <c r="Q582">
        <v>554.16539964052799</v>
      </c>
      <c r="R582">
        <v>34.149017151048703</v>
      </c>
      <c r="S582" s="2">
        <f>(Table2[[#This Row],[Close Price]]-Table2[[#This Row],[20D EMA]])/Table2[[#This Row],[20D EMA]]</f>
        <v>-2.1606843637005026E-2</v>
      </c>
      <c r="T582" s="2">
        <f>(Table2[[#This Row],[Close Price]]-Table2[[#This Row],[50D EMA]])/Table2[[#This Row],[50D EMA]]</f>
        <v>-4.2601910450747842E-2</v>
      </c>
      <c r="U582" s="2">
        <f>(Table2[[#This Row],[Close Price]]-Table2[[#This Row],[200D EMA]])/Table2[[#This Row],[200D EMA]]</f>
        <v>9.6469458363664009E-4</v>
      </c>
      <c r="V582">
        <v>0.69898936022402602</v>
      </c>
      <c r="W582">
        <v>536</v>
      </c>
      <c r="X582">
        <v>550.04999999999995</v>
      </c>
      <c r="Y582">
        <v>552.5</v>
      </c>
      <c r="Z582">
        <v>569.70000000000005</v>
      </c>
      <c r="AA582">
        <v>551</v>
      </c>
      <c r="AB582">
        <v>587.15</v>
      </c>
      <c r="AC582" s="2">
        <f>(Table2[[#This Row],[Close Price]]/Table2[[#This Row],[Day Low]])-1</f>
        <v>3.4888059701492669E-2</v>
      </c>
      <c r="AD582" s="2">
        <f>(Table2[[#This Row],[Day High]]/Table2[[#This Row],[Close Price]])-1</f>
        <v>-8.3829096809087122E-3</v>
      </c>
      <c r="AE582" s="2">
        <f>(Table2[[#This Row],[Close Price]]/Table2[[#This Row],[Current Week Low]])-1</f>
        <v>3.9819004524888069E-3</v>
      </c>
      <c r="AF582" s="2">
        <f>(Table2[[#This Row],[Current Week High]]/Table2[[#This Row],[Close Price]])-1</f>
        <v>2.7041644131963194E-2</v>
      </c>
      <c r="AG582" s="2">
        <f>(Table2[[#This Row],[Close Price]]/Table2[[#This Row],[Current Month Low]])-1</f>
        <v>6.7150635208712561E-3</v>
      </c>
      <c r="AH582" s="2">
        <f>(Table2[[#This Row],[Current Month High]]/Table2[[#This Row],[Close Price]])-1</f>
        <v>5.8500090138813743E-2</v>
      </c>
      <c r="AI582">
        <v>27.888948981431302</v>
      </c>
      <c r="AJ582">
        <v>36.979874058525702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-0.25</v>
      </c>
      <c r="AM582" t="s">
        <v>10190</v>
      </c>
      <c r="AN582">
        <v>-3.24</v>
      </c>
      <c r="AO582" t="s">
        <v>10190</v>
      </c>
      <c r="AP582">
        <v>-5.7003225126013003E-2</v>
      </c>
      <c r="AQ582">
        <f>(Table2[[#This Row],[Sharpe Ratio]]-AVERAGE(Table2[Sharpe Ratio]))/_xlfn.STDEV.P(Table2[Sharpe Ratio])</f>
        <v>-1.2592629871438263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439</v>
      </c>
      <c r="AT582">
        <f>_xlfn.RANK.AVG(Table2[[#This Row],[6M Return vs Nifty Z-Score]],Table2[6M Return vs Nifty Z-Score])</f>
        <v>542</v>
      </c>
      <c r="AU582">
        <f>_xlfn.RANK.AVG(Table2[[#This Row],[Sharpe Ratio Z-Score]],Table2[Sharpe Ratio Z-Score])</f>
        <v>648</v>
      </c>
      <c r="AV582">
        <f>(Table2[[#This Row],[Rank 1Y]]+Table2[[#This Row],[Rank 6M]]+Table2[[#This Row],[Rank Sharpe]])/3</f>
        <v>543</v>
      </c>
    </row>
    <row r="583" spans="1:48" x14ac:dyDescent="0.3">
      <c r="A583" t="s">
        <v>1589</v>
      </c>
      <c r="B583" t="s">
        <v>1590</v>
      </c>
      <c r="C583" t="s">
        <v>10157</v>
      </c>
      <c r="D583" t="s">
        <v>348</v>
      </c>
      <c r="E583">
        <v>5652.0626645100001</v>
      </c>
      <c r="F583">
        <v>264.89999999999998</v>
      </c>
      <c r="G583">
        <v>-13.5939116315703</v>
      </c>
      <c r="H583">
        <f>(Table2[[#This Row],[1Y Return vs Nifty]]-AVERAGE(Table2[1Y Return vs Nifty]))/_xlfn.STDEV.P(Table2[1Y Return vs Nifty])</f>
        <v>-0.71875988930185619</v>
      </c>
      <c r="I583">
        <v>2.7168754569664402</v>
      </c>
      <c r="J583">
        <f>(Table2[[#This Row],[1M Return vs Nifty]]-AVERAGE(Table2[1M Return vs Nifty]))/_xlfn.STDEV.P(Table2[1M Return vs Nifty])</f>
        <v>0.29162796140192626</v>
      </c>
      <c r="K583">
        <v>5.9580764861195803</v>
      </c>
      <c r="L583">
        <f>(Table2[[#This Row],[6M Return vs Nifty]]-AVERAGE(Table2[6M Return vs Nifty]))/_xlfn.STDEV.P(Table2[6M Return vs Nifty])</f>
        <v>-2.7951617332522084E-2</v>
      </c>
      <c r="M583">
        <v>0.31086833038943101</v>
      </c>
      <c r="N583">
        <f>(Table2[[#This Row],[1W Return vs Nifty]]-AVERAGE(Table2[1W Return vs Nifty]))/_xlfn.STDEV.P(Table2[1W Return vs Nifty])</f>
        <v>0.45249724614348091</v>
      </c>
      <c r="O583">
        <v>262.7</v>
      </c>
      <c r="P583">
        <v>248.563034639177</v>
      </c>
      <c r="Q583">
        <v>231.239414045936</v>
      </c>
      <c r="R583">
        <v>49.685610126721002</v>
      </c>
      <c r="S583" s="2">
        <f>(Table2[[#This Row],[Close Price]]-Table2[[#This Row],[20D EMA]])/Table2[[#This Row],[20D EMA]]</f>
        <v>8.3745717548534028E-3</v>
      </c>
      <c r="T583" s="2">
        <f>(Table2[[#This Row],[Close Price]]-Table2[[#This Row],[50D EMA]])/Table2[[#This Row],[50D EMA]]</f>
        <v>6.5725643334449538E-2</v>
      </c>
      <c r="U583" s="2">
        <f>(Table2[[#This Row],[Close Price]]-Table2[[#This Row],[200D EMA]])/Table2[[#This Row],[200D EMA]]</f>
        <v>0.14556595419921475</v>
      </c>
      <c r="V583">
        <v>0.64243444177981202</v>
      </c>
      <c r="W583">
        <v>259.89999999999998</v>
      </c>
      <c r="X583">
        <v>266.3</v>
      </c>
      <c r="Y583">
        <v>260.95</v>
      </c>
      <c r="Z583">
        <v>267.95</v>
      </c>
      <c r="AA583">
        <v>258.25</v>
      </c>
      <c r="AB583">
        <v>287.05</v>
      </c>
      <c r="AC583" s="2">
        <f>(Table2[[#This Row],[Close Price]]/Table2[[#This Row],[Day Low]])-1</f>
        <v>1.9238168526356292E-2</v>
      </c>
      <c r="AD583" s="2">
        <f>(Table2[[#This Row],[Day High]]/Table2[[#This Row],[Close Price]])-1</f>
        <v>5.2850132125330518E-3</v>
      </c>
      <c r="AE583" s="2">
        <f>(Table2[[#This Row],[Close Price]]/Table2[[#This Row],[Current Week Low]])-1</f>
        <v>1.51369994251771E-2</v>
      </c>
      <c r="AF583" s="2">
        <f>(Table2[[#This Row],[Current Week High]]/Table2[[#This Row],[Close Price]])-1</f>
        <v>1.1513778784447037E-2</v>
      </c>
      <c r="AG583" s="2">
        <f>(Table2[[#This Row],[Close Price]]/Table2[[#This Row],[Current Month Low]])-1</f>
        <v>2.5750242013552693E-2</v>
      </c>
      <c r="AH583" s="2">
        <f>(Table2[[#This Row],[Current Month High]]/Table2[[#This Row],[Close Price]])-1</f>
        <v>8.3616459041147673E-2</v>
      </c>
      <c r="AI583">
        <v>8.3616459041147593</v>
      </c>
      <c r="AJ583">
        <v>40.158730158730101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0.08</v>
      </c>
      <c r="AM583" t="s">
        <v>10189</v>
      </c>
      <c r="AN583">
        <v>-6.41</v>
      </c>
      <c r="AO583" t="s">
        <v>10190</v>
      </c>
      <c r="AP583">
        <v>-0.10627377134019</v>
      </c>
      <c r="AQ583">
        <f>(Table2[[#This Row],[Sharpe Ratio]]-AVERAGE(Table2[Sharpe Ratio]))/_xlfn.STDEV.P(Table2[Sharpe Ratio])</f>
        <v>-1.8237488321039212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-1.8263351311928928</v>
      </c>
      <c r="AS583">
        <f>_xlfn.RANK.AVG(Table2[[#This Row],[1Y Return vs Nifty Z-Score]],Table2[1Y Return vs Nifty Z-Score])</f>
        <v>586</v>
      </c>
      <c r="AT583">
        <f>_xlfn.RANK.AVG(Table2[[#This Row],[6M Return vs Nifty Z-Score]],Table2[6M Return vs Nifty Z-Score])</f>
        <v>330</v>
      </c>
      <c r="AU583">
        <f>_xlfn.RANK.AVG(Table2[[#This Row],[Sharpe Ratio Z-Score]],Table2[Sharpe Ratio Z-Score])</f>
        <v>714</v>
      </c>
      <c r="AV583">
        <f>(Table2[[#This Row],[Rank 1Y]]+Table2[[#This Row],[Rank 6M]]+Table2[[#This Row],[Rank Sharpe]])/3</f>
        <v>543.33333333333337</v>
      </c>
    </row>
    <row r="584" spans="1:48" x14ac:dyDescent="0.3">
      <c r="A584" t="s">
        <v>1585</v>
      </c>
      <c r="B584" t="s">
        <v>1586</v>
      </c>
      <c r="C584" t="s">
        <v>10145</v>
      </c>
      <c r="D584" t="s">
        <v>407</v>
      </c>
      <c r="E584">
        <v>5666.766941979</v>
      </c>
      <c r="F584">
        <v>63.03</v>
      </c>
      <c r="G584">
        <v>2.7919792360054299</v>
      </c>
      <c r="H584">
        <f>(Table2[[#This Row],[1Y Return vs Nifty]]-AVERAGE(Table2[1Y Return vs Nifty]))/_xlfn.STDEV.P(Table2[1Y Return vs Nifty])</f>
        <v>-0.50878750474139334</v>
      </c>
      <c r="I584">
        <v>-13.979221074466301</v>
      </c>
      <c r="J584">
        <f>(Table2[[#This Row],[1M Return vs Nifty]]-AVERAGE(Table2[1M Return vs Nifty]))/_xlfn.STDEV.P(Table2[1M Return vs Nifty])</f>
        <v>-1.2744064966691437</v>
      </c>
      <c r="K584">
        <v>-30.207005225507601</v>
      </c>
      <c r="L584">
        <f>(Table2[[#This Row],[6M Return vs Nifty]]-AVERAGE(Table2[6M Return vs Nifty]))/_xlfn.STDEV.P(Table2[6M Return vs Nifty])</f>
        <v>-1.1997570965844884</v>
      </c>
      <c r="M584">
        <v>-7.2619819426550603</v>
      </c>
      <c r="N584">
        <f>(Table2[[#This Row],[1W Return vs Nifty]]-AVERAGE(Table2[1W Return vs Nifty]))/_xlfn.STDEV.P(Table2[1W Return vs Nifty])</f>
        <v>-1.5077774465586389</v>
      </c>
      <c r="O584">
        <v>66.23</v>
      </c>
      <c r="P584">
        <v>69.287824483712896</v>
      </c>
      <c r="Q584">
        <v>67.667705485024001</v>
      </c>
      <c r="R584">
        <v>29.210478329671002</v>
      </c>
      <c r="S584" s="2">
        <f>(Table2[[#This Row],[Close Price]]-Table2[[#This Row],[20D EMA]])/Table2[[#This Row],[20D EMA]]</f>
        <v>-4.8316472897478521E-2</v>
      </c>
      <c r="T584" s="2">
        <f>(Table2[[#This Row],[Close Price]]-Table2[[#This Row],[50D EMA]])/Table2[[#This Row],[50D EMA]]</f>
        <v>-9.031636554246103E-2</v>
      </c>
      <c r="U584" s="2">
        <f>(Table2[[#This Row],[Close Price]]-Table2[[#This Row],[200D EMA]])/Table2[[#This Row],[200D EMA]]</f>
        <v>-6.8536467311580446E-2</v>
      </c>
      <c r="V584">
        <v>0.62527068801566399</v>
      </c>
      <c r="W584">
        <v>61</v>
      </c>
      <c r="X584">
        <v>63.33</v>
      </c>
      <c r="Y584">
        <v>62.25</v>
      </c>
      <c r="Z584">
        <v>66.12</v>
      </c>
      <c r="AA584">
        <v>62.25</v>
      </c>
      <c r="AB584">
        <v>67.989999999999995</v>
      </c>
      <c r="AC584" s="2">
        <f>(Table2[[#This Row],[Close Price]]/Table2[[#This Row],[Day Low]])-1</f>
        <v>3.327868852459015E-2</v>
      </c>
      <c r="AD584" s="2">
        <f>(Table2[[#This Row],[Day High]]/Table2[[#This Row],[Close Price]])-1</f>
        <v>4.7596382674917059E-3</v>
      </c>
      <c r="AE584" s="2">
        <f>(Table2[[#This Row],[Close Price]]/Table2[[#This Row],[Current Week Low]])-1</f>
        <v>1.2530120481927698E-2</v>
      </c>
      <c r="AF584" s="2">
        <f>(Table2[[#This Row],[Current Week High]]/Table2[[#This Row],[Close Price]])-1</f>
        <v>4.9024274155164305E-2</v>
      </c>
      <c r="AG584" s="2">
        <f>(Table2[[#This Row],[Close Price]]/Table2[[#This Row],[Current Month Low]])-1</f>
        <v>1.2530120481927698E-2</v>
      </c>
      <c r="AH584" s="2">
        <f>(Table2[[#This Row],[Current Month High]]/Table2[[#This Row],[Close Price]])-1</f>
        <v>7.8692686022528768E-2</v>
      </c>
      <c r="AI584">
        <v>39.298746628589498</v>
      </c>
      <c r="AJ584">
        <v>44.233409610983898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-0.24</v>
      </c>
      <c r="AM584" t="s">
        <v>10190</v>
      </c>
      <c r="AN584">
        <v>-4.46</v>
      </c>
      <c r="AO584" t="s">
        <v>10190</v>
      </c>
      <c r="AP584">
        <v>1.0193026072472E-2</v>
      </c>
      <c r="AQ584">
        <f>(Table2[[#This Row],[Sharpe Ratio]]-AVERAGE(Table2[Sharpe Ratio]))/_xlfn.STDEV.P(Table2[Sharpe Ratio])</f>
        <v>-0.48940481526479607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482</v>
      </c>
      <c r="AT584">
        <f>_xlfn.RANK.AVG(Table2[[#This Row],[6M Return vs Nifty Z-Score]],Table2[6M Return vs Nifty Z-Score])</f>
        <v>683</v>
      </c>
      <c r="AU584">
        <f>_xlfn.RANK.AVG(Table2[[#This Row],[Sharpe Ratio Z-Score]],Table2[Sharpe Ratio Z-Score])</f>
        <v>467</v>
      </c>
      <c r="AV584">
        <f>(Table2[[#This Row],[Rank 1Y]]+Table2[[#This Row],[Rank 6M]]+Table2[[#This Row],[Rank Sharpe]])/3</f>
        <v>544</v>
      </c>
    </row>
    <row r="585" spans="1:48" x14ac:dyDescent="0.3">
      <c r="A585" t="s">
        <v>1968</v>
      </c>
      <c r="B585" t="s">
        <v>1969</v>
      </c>
      <c r="C585" t="s">
        <v>10158</v>
      </c>
      <c r="D585" t="s">
        <v>135</v>
      </c>
      <c r="E585">
        <v>3233.6075809049998</v>
      </c>
      <c r="F585">
        <v>425.45</v>
      </c>
      <c r="G585">
        <v>-12.5923696643037</v>
      </c>
      <c r="H585">
        <f>(Table2[[#This Row],[1Y Return vs Nifty]]-AVERAGE(Table2[1Y Return vs Nifty]))/_xlfn.STDEV.P(Table2[1Y Return vs Nifty])</f>
        <v>-0.70592591177790731</v>
      </c>
      <c r="I585">
        <v>-6.5288789734250203</v>
      </c>
      <c r="J585">
        <f>(Table2[[#This Row],[1M Return vs Nifty]]-AVERAGE(Table2[1M Return vs Nifty]))/_xlfn.STDEV.P(Table2[1M Return vs Nifty])</f>
        <v>-0.57559091227894998</v>
      </c>
      <c r="K585">
        <v>-36.724853038097898</v>
      </c>
      <c r="L585">
        <f>(Table2[[#This Row],[6M Return vs Nifty]]-AVERAGE(Table2[6M Return vs Nifty]))/_xlfn.STDEV.P(Table2[6M Return vs Nifty])</f>
        <v>-1.4109456082163654</v>
      </c>
      <c r="M585">
        <v>0.121357425225343</v>
      </c>
      <c r="N585">
        <f>(Table2[[#This Row],[1W Return vs Nifty]]-AVERAGE(Table2[1W Return vs Nifty]))/_xlfn.STDEV.P(Table2[1W Return vs Nifty])</f>
        <v>0.40344128729182349</v>
      </c>
      <c r="O585">
        <v>428.7</v>
      </c>
      <c r="P585">
        <v>450.768454366615</v>
      </c>
      <c r="Q585">
        <v>462.853785585379</v>
      </c>
      <c r="R585">
        <v>51.521990176654398</v>
      </c>
      <c r="S585" s="2">
        <f>(Table2[[#This Row],[Close Price]]-Table2[[#This Row],[20D EMA]])/Table2[[#This Row],[20D EMA]]</f>
        <v>-7.5810590156286453E-3</v>
      </c>
      <c r="T585" s="2">
        <f>(Table2[[#This Row],[Close Price]]-Table2[[#This Row],[50D EMA]])/Table2[[#This Row],[50D EMA]]</f>
        <v>-5.6167316326938964E-2</v>
      </c>
      <c r="U585" s="2">
        <f>(Table2[[#This Row],[Close Price]]-Table2[[#This Row],[200D EMA]])/Table2[[#This Row],[200D EMA]]</f>
        <v>-8.0811234023016168E-2</v>
      </c>
      <c r="V585">
        <v>1.11512713465756</v>
      </c>
      <c r="W585">
        <v>417.8</v>
      </c>
      <c r="X585">
        <v>426.95</v>
      </c>
      <c r="Y585">
        <v>403.55</v>
      </c>
      <c r="Z585">
        <v>432.45</v>
      </c>
      <c r="AA585">
        <v>403.55</v>
      </c>
      <c r="AB585">
        <v>438.25</v>
      </c>
      <c r="AC585" s="2">
        <f>(Table2[[#This Row],[Close Price]]/Table2[[#This Row],[Day Low]])-1</f>
        <v>1.8310196266156042E-2</v>
      </c>
      <c r="AD585" s="2">
        <f>(Table2[[#This Row],[Day High]]/Table2[[#This Row],[Close Price]])-1</f>
        <v>3.5256786931483486E-3</v>
      </c>
      <c r="AE585" s="2">
        <f>(Table2[[#This Row],[Close Price]]/Table2[[#This Row],[Current Week Low]])-1</f>
        <v>5.4268368231941366E-2</v>
      </c>
      <c r="AF585" s="2">
        <f>(Table2[[#This Row],[Current Week High]]/Table2[[#This Row],[Close Price]])-1</f>
        <v>1.6453167234692589E-2</v>
      </c>
      <c r="AG585" s="2">
        <f>(Table2[[#This Row],[Close Price]]/Table2[[#This Row],[Current Month Low]])-1</f>
        <v>5.4268368231941366E-2</v>
      </c>
      <c r="AH585" s="2">
        <f>(Table2[[#This Row],[Current Month High]]/Table2[[#This Row],[Close Price]])-1</f>
        <v>3.0085791514866678E-2</v>
      </c>
      <c r="AI585">
        <v>37.501469032788798</v>
      </c>
      <c r="AJ585">
        <v>17.592592592592499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-0.34</v>
      </c>
      <c r="AM585" t="s">
        <v>10190</v>
      </c>
      <c r="AN585">
        <v>-0.32</v>
      </c>
      <c r="AO585" t="s">
        <v>10190</v>
      </c>
      <c r="AP585">
        <v>5.1993430655024001E-2</v>
      </c>
      <c r="AQ585">
        <f>(Table2[[#This Row],[Sharpe Ratio]]-AVERAGE(Table2[Sharpe Ratio]))/_xlfn.STDEV.P(Table2[Sharpe Ratio])</f>
        <v>-1.0503351540687931E-2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582</v>
      </c>
      <c r="AT585">
        <f>_xlfn.RANK.AVG(Table2[[#This Row],[6M Return vs Nifty Z-Score]],Table2[6M Return vs Nifty Z-Score])</f>
        <v>706</v>
      </c>
      <c r="AU585">
        <f>_xlfn.RANK.AVG(Table2[[#This Row],[Sharpe Ratio Z-Score]],Table2[Sharpe Ratio Z-Score])</f>
        <v>344</v>
      </c>
      <c r="AV585">
        <f>(Table2[[#This Row],[Rank 1Y]]+Table2[[#This Row],[Rank 6M]]+Table2[[#This Row],[Rank Sharpe]])/3</f>
        <v>544</v>
      </c>
    </row>
    <row r="586" spans="1:48" x14ac:dyDescent="0.3">
      <c r="A586" t="s">
        <v>691</v>
      </c>
      <c r="B586" t="s">
        <v>692</v>
      </c>
      <c r="C586" t="s">
        <v>10150</v>
      </c>
      <c r="D586" t="s">
        <v>62</v>
      </c>
      <c r="E586">
        <v>24639.580649799998</v>
      </c>
      <c r="F586">
        <v>457</v>
      </c>
      <c r="G586">
        <v>3.8647287499154901</v>
      </c>
      <c r="H586">
        <f>(Table2[[#This Row],[1Y Return vs Nifty]]-AVERAGE(Table2[1Y Return vs Nifty]))/_xlfn.STDEV.P(Table2[1Y Return vs Nifty])</f>
        <v>-0.49504105816170257</v>
      </c>
      <c r="I586">
        <v>1.4478896110842601</v>
      </c>
      <c r="J586">
        <f>(Table2[[#This Row],[1M Return vs Nifty]]-AVERAGE(Table2[1M Return vs Nifty]))/_xlfn.STDEV.P(Table2[1M Return vs Nifty])</f>
        <v>0.17260160349158274</v>
      </c>
      <c r="K586">
        <v>-5.44846898369779</v>
      </c>
      <c r="L586">
        <f>(Table2[[#This Row],[6M Return vs Nifty]]-AVERAGE(Table2[6M Return vs Nifty]))/_xlfn.STDEV.P(Table2[6M Return vs Nifty])</f>
        <v>-0.39754161542649574</v>
      </c>
      <c r="M586">
        <v>-3.91338819854121</v>
      </c>
      <c r="N586">
        <f>(Table2[[#This Row],[1W Return vs Nifty]]-AVERAGE(Table2[1W Return vs Nifty]))/_xlfn.STDEV.P(Table2[1W Return vs Nifty])</f>
        <v>-0.64097520750049797</v>
      </c>
      <c r="O586">
        <v>454.31</v>
      </c>
      <c r="P586">
        <v>443.35527834880702</v>
      </c>
      <c r="Q586">
        <v>417.646592874416</v>
      </c>
      <c r="R586">
        <v>48.121716049366597</v>
      </c>
      <c r="S586" s="2">
        <f>(Table2[[#This Row],[Close Price]]-Table2[[#This Row],[20D EMA]])/Table2[[#This Row],[20D EMA]]</f>
        <v>5.9210671127644067E-3</v>
      </c>
      <c r="T586" s="2">
        <f>(Table2[[#This Row],[Close Price]]-Table2[[#This Row],[50D EMA]])/Table2[[#This Row],[50D EMA]]</f>
        <v>3.0776044219006864E-2</v>
      </c>
      <c r="U586" s="2">
        <f>(Table2[[#This Row],[Close Price]]-Table2[[#This Row],[200D EMA]])/Table2[[#This Row],[200D EMA]]</f>
        <v>9.4226572889623328E-2</v>
      </c>
      <c r="V586">
        <v>1.71482910844642</v>
      </c>
      <c r="W586">
        <v>449.45</v>
      </c>
      <c r="X586">
        <v>458.4</v>
      </c>
      <c r="Y586">
        <v>452.65</v>
      </c>
      <c r="Z586">
        <v>470.75</v>
      </c>
      <c r="AA586">
        <v>425.1</v>
      </c>
      <c r="AB586">
        <v>484.3</v>
      </c>
      <c r="AC586" s="2">
        <f>(Table2[[#This Row],[Close Price]]/Table2[[#This Row],[Day Low]])-1</f>
        <v>1.6798309044387505E-2</v>
      </c>
      <c r="AD586" s="2">
        <f>(Table2[[#This Row],[Day High]]/Table2[[#This Row],[Close Price]])-1</f>
        <v>3.0634573304157975E-3</v>
      </c>
      <c r="AE586" s="2">
        <f>(Table2[[#This Row],[Close Price]]/Table2[[#This Row],[Current Week Low]])-1</f>
        <v>9.6100740086160208E-3</v>
      </c>
      <c r="AF586" s="2">
        <f>(Table2[[#This Row],[Current Week High]]/Table2[[#This Row],[Close Price]])-1</f>
        <v>3.0087527352297583E-2</v>
      </c>
      <c r="AG586" s="2">
        <f>(Table2[[#This Row],[Close Price]]/Table2[[#This Row],[Current Month Low]])-1</f>
        <v>7.5041166784286073E-2</v>
      </c>
      <c r="AH586" s="2">
        <f>(Table2[[#This Row],[Current Month High]]/Table2[[#This Row],[Close Price]])-1</f>
        <v>5.9737417943107163E-2</v>
      </c>
      <c r="AI586">
        <v>5.9737417943107101</v>
      </c>
      <c r="AJ586">
        <v>39.265579765351198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-0.05</v>
      </c>
      <c r="AM586" t="s">
        <v>10190</v>
      </c>
      <c r="AN586">
        <v>6.08</v>
      </c>
      <c r="AO586" t="s">
        <v>10189</v>
      </c>
      <c r="AP586">
        <v>-9.6952821831630995E-2</v>
      </c>
      <c r="AQ586">
        <f>(Table2[[#This Row],[Sharpe Ratio]]-AVERAGE(Table2[Sharpe Ratio]))/_xlfn.STDEV.P(Table2[Sharpe Ratio])</f>
        <v>-1.7169600005716381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-3.0779162781687521</v>
      </c>
      <c r="AS586">
        <f>_xlfn.RANK.AVG(Table2[[#This Row],[1Y Return vs Nifty Z-Score]],Table2[1Y Return vs Nifty Z-Score])</f>
        <v>471</v>
      </c>
      <c r="AT586">
        <f>_xlfn.RANK.AVG(Table2[[#This Row],[6M Return vs Nifty Z-Score]],Table2[6M Return vs Nifty Z-Score])</f>
        <v>457</v>
      </c>
      <c r="AU586">
        <f>_xlfn.RANK.AVG(Table2[[#This Row],[Sharpe Ratio Z-Score]],Table2[Sharpe Ratio Z-Score])</f>
        <v>709</v>
      </c>
      <c r="AV586">
        <f>(Table2[[#This Row],[Rank 1Y]]+Table2[[#This Row],[Rank 6M]]+Table2[[#This Row],[Rank Sharpe]])/3</f>
        <v>545.66666666666663</v>
      </c>
    </row>
    <row r="587" spans="1:48" x14ac:dyDescent="0.3">
      <c r="A587" t="s">
        <v>2165</v>
      </c>
      <c r="B587" t="s">
        <v>2166</v>
      </c>
      <c r="C587" t="s">
        <v>10153</v>
      </c>
      <c r="D587" t="s">
        <v>77</v>
      </c>
      <c r="E587">
        <v>2541.1528619999999</v>
      </c>
      <c r="F587">
        <v>98.37</v>
      </c>
      <c r="G587">
        <v>-8.05181114132413</v>
      </c>
      <c r="H587">
        <f>(Table2[[#This Row],[1Y Return vs Nifty]]-AVERAGE(Table2[1Y Return vs Nifty]))/_xlfn.STDEV.P(Table2[1Y Return vs Nifty])</f>
        <v>-0.64774220312201014</v>
      </c>
      <c r="I587">
        <v>-13.3778101049281</v>
      </c>
      <c r="J587">
        <f>(Table2[[#This Row],[1M Return vs Nifty]]-AVERAGE(Table2[1M Return vs Nifty]))/_xlfn.STDEV.P(Table2[1M Return vs Nifty])</f>
        <v>-1.21799628725369</v>
      </c>
      <c r="K587">
        <v>-33.8869427650828</v>
      </c>
      <c r="L587">
        <f>(Table2[[#This Row],[6M Return vs Nifty]]-AVERAGE(Table2[6M Return vs Nifty]))/_xlfn.STDEV.P(Table2[6M Return vs Nifty])</f>
        <v>-1.318992855722642</v>
      </c>
      <c r="M587">
        <v>1.9062506135194801</v>
      </c>
      <c r="N587">
        <f>(Table2[[#This Row],[1W Return vs Nifty]]-AVERAGE(Table2[1W Return vs Nifty]))/_xlfn.STDEV.P(Table2[1W Return vs Nifty])</f>
        <v>0.86547088249505089</v>
      </c>
      <c r="O587">
        <v>98.29</v>
      </c>
      <c r="P587">
        <v>97.497635345352904</v>
      </c>
      <c r="Q587">
        <v>100.600937158066</v>
      </c>
      <c r="R587">
        <v>49.944573117088403</v>
      </c>
      <c r="S587" s="2">
        <f>(Table2[[#This Row],[Close Price]]-Table2[[#This Row],[20D EMA]])/Table2[[#This Row],[20D EMA]]</f>
        <v>8.1391799776170815E-4</v>
      </c>
      <c r="T587" s="2">
        <f>(Table2[[#This Row],[Close Price]]-Table2[[#This Row],[50D EMA]])/Table2[[#This Row],[50D EMA]]</f>
        <v>8.9475467949252201E-3</v>
      </c>
      <c r="U587" s="2">
        <f>(Table2[[#This Row],[Close Price]]-Table2[[#This Row],[200D EMA]])/Table2[[#This Row],[200D EMA]]</f>
        <v>-2.2176107112806612E-2</v>
      </c>
      <c r="V587">
        <v>1.0084945116063699</v>
      </c>
      <c r="W587">
        <v>96.73</v>
      </c>
      <c r="X587">
        <v>98.98</v>
      </c>
      <c r="Y587">
        <v>95.5</v>
      </c>
      <c r="Z587">
        <v>102.25</v>
      </c>
      <c r="AA587">
        <v>94.52</v>
      </c>
      <c r="AB587">
        <v>103.09</v>
      </c>
      <c r="AC587" s="2">
        <f>(Table2[[#This Row],[Close Price]]/Table2[[#This Row],[Day Low]])-1</f>
        <v>1.6954409180192309E-2</v>
      </c>
      <c r="AD587" s="2">
        <f>(Table2[[#This Row],[Day High]]/Table2[[#This Row],[Close Price]])-1</f>
        <v>6.2010775642979965E-3</v>
      </c>
      <c r="AE587" s="2">
        <f>(Table2[[#This Row],[Close Price]]/Table2[[#This Row],[Current Week Low]])-1</f>
        <v>3.0052356020942472E-2</v>
      </c>
      <c r="AF587" s="2">
        <f>(Table2[[#This Row],[Current Week High]]/Table2[[#This Row],[Close Price]])-1</f>
        <v>3.944291958930557E-2</v>
      </c>
      <c r="AG587" s="2">
        <f>(Table2[[#This Row],[Close Price]]/Table2[[#This Row],[Current Month Low]])-1</f>
        <v>4.073212018620409E-2</v>
      </c>
      <c r="AH587" s="2">
        <f>(Table2[[#This Row],[Current Month High]]/Table2[[#This Row],[Close Price]])-1</f>
        <v>4.7982108366371845E-2</v>
      </c>
      <c r="AI587">
        <v>58.584934431229001</v>
      </c>
      <c r="AJ587">
        <v>22.5794392523364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-0.03</v>
      </c>
      <c r="AM587" t="s">
        <v>10190</v>
      </c>
      <c r="AN587">
        <v>-1.71</v>
      </c>
      <c r="AO587" t="s">
        <v>10190</v>
      </c>
      <c r="AP587">
        <v>3.6849512906638002E-2</v>
      </c>
      <c r="AQ587">
        <f>(Table2[[#This Row],[Sharpe Ratio]]-AVERAGE(Table2[Sharpe Ratio]))/_xlfn.STDEV.P(Table2[Sharpe Ratio])</f>
        <v>-0.18400512619209439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551</v>
      </c>
      <c r="AT587">
        <f>_xlfn.RANK.AVG(Table2[[#This Row],[6M Return vs Nifty Z-Score]],Table2[6M Return vs Nifty Z-Score])</f>
        <v>698</v>
      </c>
      <c r="AU587">
        <f>_xlfn.RANK.AVG(Table2[[#This Row],[Sharpe Ratio Z-Score]],Table2[Sharpe Ratio Z-Score])</f>
        <v>393</v>
      </c>
      <c r="AV587">
        <f>(Table2[[#This Row],[Rank 1Y]]+Table2[[#This Row],[Rank 6M]]+Table2[[#This Row],[Rank Sharpe]])/3</f>
        <v>547.33333333333337</v>
      </c>
    </row>
    <row r="588" spans="1:48" x14ac:dyDescent="0.3">
      <c r="A588" t="s">
        <v>306</v>
      </c>
      <c r="B588" t="s">
        <v>307</v>
      </c>
      <c r="C588" t="s">
        <v>10150</v>
      </c>
      <c r="D588" t="s">
        <v>62</v>
      </c>
      <c r="E588">
        <v>85689.846491129996</v>
      </c>
      <c r="F588">
        <v>2138.85</v>
      </c>
      <c r="G588">
        <v>-9.5827060945759808</v>
      </c>
      <c r="H588">
        <f>(Table2[[#This Row],[1Y Return vs Nifty]]-AVERAGE(Table2[1Y Return vs Nifty]))/_xlfn.STDEV.P(Table2[1Y Return vs Nifty])</f>
        <v>-0.66735942542891225</v>
      </c>
      <c r="I588">
        <v>-11.284723559689199</v>
      </c>
      <c r="J588">
        <f>(Table2[[#This Row],[1M Return vs Nifty]]-AVERAGE(Table2[1M Return vs Nifty]))/_xlfn.STDEV.P(Table2[1M Return vs Nifty])</f>
        <v>-1.0216722154924824</v>
      </c>
      <c r="K588">
        <v>-15.7400232307903</v>
      </c>
      <c r="L588">
        <f>(Table2[[#This Row],[6M Return vs Nifty]]-AVERAGE(Table2[6M Return vs Nifty]))/_xlfn.STDEV.P(Table2[6M Return vs Nifty])</f>
        <v>-0.73100414574575168</v>
      </c>
      <c r="M588">
        <v>-4.26001488435071</v>
      </c>
      <c r="N588">
        <f>(Table2[[#This Row],[1W Return vs Nifty]]-AVERAGE(Table2[1W Return vs Nifty]))/_xlfn.STDEV.P(Table2[1W Return vs Nifty])</f>
        <v>-0.73070146584554796</v>
      </c>
      <c r="O588">
        <v>2140.9899999999998</v>
      </c>
      <c r="P588">
        <v>2161.1967489561798</v>
      </c>
      <c r="Q588">
        <v>2052.2959796903701</v>
      </c>
      <c r="R588">
        <v>50.582325385229602</v>
      </c>
      <c r="S588" s="2">
        <f>(Table2[[#This Row],[Close Price]]-Table2[[#This Row],[20D EMA]])/Table2[[#This Row],[20D EMA]]</f>
        <v>-9.9953759709287427E-4</v>
      </c>
      <c r="T588" s="2">
        <f>(Table2[[#This Row],[Close Price]]-Table2[[#This Row],[50D EMA]])/Table2[[#This Row],[50D EMA]]</f>
        <v>-1.0339988234284081E-2</v>
      </c>
      <c r="U588" s="2">
        <f>(Table2[[#This Row],[Close Price]]-Table2[[#This Row],[200D EMA]])/Table2[[#This Row],[200D EMA]]</f>
        <v>4.2174238592373105E-2</v>
      </c>
      <c r="V588">
        <v>0.79088180798395802</v>
      </c>
      <c r="W588">
        <v>2126.65</v>
      </c>
      <c r="X588">
        <v>2151.8000000000002</v>
      </c>
      <c r="Y588">
        <v>2110.5</v>
      </c>
      <c r="Z588">
        <v>2173.5</v>
      </c>
      <c r="AA588">
        <v>2055.5500000000002</v>
      </c>
      <c r="AB588">
        <v>2214.25</v>
      </c>
      <c r="AC588" s="2">
        <f>(Table2[[#This Row],[Close Price]]/Table2[[#This Row],[Day Low]])-1</f>
        <v>5.7367220746242786E-3</v>
      </c>
      <c r="AD588" s="2">
        <f>(Table2[[#This Row],[Day High]]/Table2[[#This Row],[Close Price]])-1</f>
        <v>6.0546555391918222E-3</v>
      </c>
      <c r="AE588" s="2">
        <f>(Table2[[#This Row],[Close Price]]/Table2[[#This Row],[Current Week Low]])-1</f>
        <v>1.3432835820895495E-2</v>
      </c>
      <c r="AF588" s="2">
        <f>(Table2[[#This Row],[Current Week High]]/Table2[[#This Row],[Close Price]])-1</f>
        <v>1.6200294550809957E-2</v>
      </c>
      <c r="AG588" s="2">
        <f>(Table2[[#This Row],[Close Price]]/Table2[[#This Row],[Current Month Low]])-1</f>
        <v>4.0524433849821184E-2</v>
      </c>
      <c r="AH588" s="2">
        <f>(Table2[[#This Row],[Current Month High]]/Table2[[#This Row],[Close Price]])-1</f>
        <v>3.5252589008111901E-2</v>
      </c>
      <c r="AI588">
        <v>16.417701101058899</v>
      </c>
      <c r="AJ588">
        <v>27.081786043195301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-0.17</v>
      </c>
      <c r="AM588" t="s">
        <v>10190</v>
      </c>
      <c r="AN588">
        <v>-1.02</v>
      </c>
      <c r="AO588" t="s">
        <v>10190</v>
      </c>
      <c r="AQ588">
        <f>(Table2[[#This Row],[Sharpe Ratio]]-AVERAGE(Table2[Sharpe Ratio]))/_xlfn.STDEV.P(Table2[Sharpe Ratio])</f>
        <v>-0.60618490757812304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560</v>
      </c>
      <c r="AT588">
        <f>_xlfn.RANK.AVG(Table2[[#This Row],[6M Return vs Nifty Z-Score]],Table2[6M Return vs Nifty Z-Score])</f>
        <v>567</v>
      </c>
      <c r="AU588">
        <f>_xlfn.RANK.AVG(Table2[[#This Row],[Sharpe Ratio Z-Score]],Table2[Sharpe Ratio Z-Score])</f>
        <v>518.5</v>
      </c>
      <c r="AV588">
        <f>(Table2[[#This Row],[Rank 1Y]]+Table2[[#This Row],[Rank 6M]]+Table2[[#This Row],[Rank Sharpe]])/3</f>
        <v>548.5</v>
      </c>
    </row>
    <row r="589" spans="1:48" x14ac:dyDescent="0.3">
      <c r="A589" t="s">
        <v>981</v>
      </c>
      <c r="B589" t="s">
        <v>982</v>
      </c>
      <c r="C589" t="s">
        <v>10145</v>
      </c>
      <c r="D589" t="s">
        <v>483</v>
      </c>
      <c r="E589">
        <v>14049.67182865</v>
      </c>
      <c r="F589">
        <v>1775.3</v>
      </c>
      <c r="G589">
        <v>-11.2350112953494</v>
      </c>
      <c r="H589">
        <f>(Table2[[#This Row],[1Y Return vs Nifty]]-AVERAGE(Table2[1Y Return vs Nifty]))/_xlfn.STDEV.P(Table2[1Y Return vs Nifty])</f>
        <v>-0.68853242516581203</v>
      </c>
      <c r="I589">
        <v>-9.6962456073492191</v>
      </c>
      <c r="J589">
        <f>(Table2[[#This Row],[1M Return vs Nifty]]-AVERAGE(Table2[1M Return vs Nifty]))/_xlfn.STDEV.P(Table2[1M Return vs Nifty])</f>
        <v>-0.87267863459365924</v>
      </c>
      <c r="K589">
        <v>2.70698030817405</v>
      </c>
      <c r="L589">
        <f>(Table2[[#This Row],[6M Return vs Nifty]]-AVERAGE(Table2[6M Return vs Nifty]))/_xlfn.STDEV.P(Table2[6M Return vs Nifty])</f>
        <v>-0.13329224244901072</v>
      </c>
      <c r="M589">
        <v>-2.7268870552972899</v>
      </c>
      <c r="N589">
        <f>(Table2[[#This Row],[1W Return vs Nifty]]-AVERAGE(Table2[1W Return vs Nifty]))/_xlfn.STDEV.P(Table2[1W Return vs Nifty])</f>
        <v>-0.33384274348729798</v>
      </c>
      <c r="O589">
        <v>1798.51</v>
      </c>
      <c r="P589">
        <v>1737.59482515729</v>
      </c>
      <c r="Q589">
        <v>1618.5295536982001</v>
      </c>
      <c r="R589">
        <v>36.136114425471099</v>
      </c>
      <c r="S589" s="2">
        <f>(Table2[[#This Row],[Close Price]]-Table2[[#This Row],[20D EMA]])/Table2[[#This Row],[20D EMA]]</f>
        <v>-1.2905127021812521E-2</v>
      </c>
      <c r="T589" s="2">
        <f>(Table2[[#This Row],[Close Price]]-Table2[[#This Row],[50D EMA]])/Table2[[#This Row],[50D EMA]]</f>
        <v>2.1699635782062632E-2</v>
      </c>
      <c r="U589" s="2">
        <f>(Table2[[#This Row],[Close Price]]-Table2[[#This Row],[200D EMA]])/Table2[[#This Row],[200D EMA]]</f>
        <v>9.68597984161568E-2</v>
      </c>
      <c r="V589">
        <v>0.832498235612256</v>
      </c>
      <c r="W589">
        <v>1731.75</v>
      </c>
      <c r="X589">
        <v>1773.85</v>
      </c>
      <c r="Y589">
        <v>1762.1</v>
      </c>
      <c r="Z589">
        <v>1799</v>
      </c>
      <c r="AA589">
        <v>1760</v>
      </c>
      <c r="AB589">
        <v>1917.75</v>
      </c>
      <c r="AC589" s="2">
        <f>(Table2[[#This Row],[Close Price]]/Table2[[#This Row],[Day Low]])-1</f>
        <v>2.5147971704922778E-2</v>
      </c>
      <c r="AD589" s="2">
        <f>(Table2[[#This Row],[Day High]]/Table2[[#This Row],[Close Price]])-1</f>
        <v>-8.167633639385441E-4</v>
      </c>
      <c r="AE589" s="2">
        <f>(Table2[[#This Row],[Close Price]]/Table2[[#This Row],[Current Week Low]])-1</f>
        <v>7.4910618012598018E-3</v>
      </c>
      <c r="AF589" s="2">
        <f>(Table2[[#This Row],[Current Week High]]/Table2[[#This Row],[Close Price]])-1</f>
        <v>1.3349856362304902E-2</v>
      </c>
      <c r="AG589" s="2">
        <f>(Table2[[#This Row],[Close Price]]/Table2[[#This Row],[Current Month Low]])-1</f>
        <v>8.6931818181816833E-3</v>
      </c>
      <c r="AH589" s="2">
        <f>(Table2[[#This Row],[Current Month High]]/Table2[[#This Row],[Close Price]])-1</f>
        <v>8.0239959443474396E-2</v>
      </c>
      <c r="AI589">
        <v>11.4713006252464</v>
      </c>
      <c r="AJ589">
        <v>35.8301453710788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0.01</v>
      </c>
      <c r="AM589" t="s">
        <v>10189</v>
      </c>
      <c r="AN589">
        <v>-4.3</v>
      </c>
      <c r="AO589" t="s">
        <v>10190</v>
      </c>
      <c r="AP589">
        <v>-0.100772425697879</v>
      </c>
      <c r="AQ589">
        <f>(Table2[[#This Row],[Sharpe Ratio]]-AVERAGE(Table2[Sharpe Ratio]))/_xlfn.STDEV.P(Table2[Sharpe Ratio])</f>
        <v>-1.7607206746765955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-3.7890667203723756</v>
      </c>
      <c r="AS589">
        <f>_xlfn.RANK.AVG(Table2[[#This Row],[1Y Return vs Nifty Z-Score]],Table2[1Y Return vs Nifty Z-Score])</f>
        <v>571</v>
      </c>
      <c r="AT589">
        <f>_xlfn.RANK.AVG(Table2[[#This Row],[6M Return vs Nifty Z-Score]],Table2[6M Return vs Nifty Z-Score])</f>
        <v>365</v>
      </c>
      <c r="AU589">
        <f>_xlfn.RANK.AVG(Table2[[#This Row],[Sharpe Ratio Z-Score]],Table2[Sharpe Ratio Z-Score])</f>
        <v>710</v>
      </c>
      <c r="AV589">
        <f>(Table2[[#This Row],[Rank 1Y]]+Table2[[#This Row],[Rank 6M]]+Table2[[#This Row],[Rank Sharpe]])/3</f>
        <v>548.66666666666663</v>
      </c>
    </row>
    <row r="590" spans="1:48" x14ac:dyDescent="0.3">
      <c r="A590" t="s">
        <v>1272</v>
      </c>
      <c r="B590" t="s">
        <v>1273</v>
      </c>
      <c r="C590" t="s">
        <v>10144</v>
      </c>
      <c r="D590" t="s">
        <v>21</v>
      </c>
      <c r="E590">
        <v>8663.9199413250008</v>
      </c>
      <c r="F590">
        <v>2807.75</v>
      </c>
      <c r="G590">
        <v>4.6660015601406899</v>
      </c>
      <c r="H590">
        <f>(Table2[[#This Row],[1Y Return vs Nifty]]-AVERAGE(Table2[1Y Return vs Nifty]))/_xlfn.STDEV.P(Table2[1Y Return vs Nifty])</f>
        <v>-0.48477337335859122</v>
      </c>
      <c r="I590">
        <v>-1.2879444629296599</v>
      </c>
      <c r="J590">
        <f>(Table2[[#This Row],[1M Return vs Nifty]]-AVERAGE(Table2[1M Return vs Nifty]))/_xlfn.STDEV.P(Table2[1M Return vs Nifty])</f>
        <v>-8.4009899886153136E-2</v>
      </c>
      <c r="K590">
        <v>-18.816779248583899</v>
      </c>
      <c r="L590">
        <f>(Table2[[#This Row],[6M Return vs Nifty]]-AVERAGE(Table2[6M Return vs Nifty]))/_xlfn.STDEV.P(Table2[6M Return vs Nifty])</f>
        <v>-0.83069587570561698</v>
      </c>
      <c r="M590">
        <v>-1.73830078479421</v>
      </c>
      <c r="N590">
        <f>(Table2[[#This Row],[1W Return vs Nifty]]-AVERAGE(Table2[1W Return vs Nifty]))/_xlfn.STDEV.P(Table2[1W Return vs Nifty])</f>
        <v>-7.7941652385853169E-2</v>
      </c>
      <c r="O590">
        <v>2790.22</v>
      </c>
      <c r="P590">
        <v>2710.4903412069002</v>
      </c>
      <c r="Q590">
        <v>2573.1129901310901</v>
      </c>
      <c r="R590">
        <v>48.678756410595703</v>
      </c>
      <c r="S590" s="2">
        <f>(Table2[[#This Row],[Close Price]]-Table2[[#This Row],[20D EMA]])/Table2[[#This Row],[20D EMA]]</f>
        <v>6.2826587150834707E-3</v>
      </c>
      <c r="T590" s="2">
        <f>(Table2[[#This Row],[Close Price]]-Table2[[#This Row],[50D EMA]])/Table2[[#This Row],[50D EMA]]</f>
        <v>3.5882680456183799E-2</v>
      </c>
      <c r="U590" s="2">
        <f>(Table2[[#This Row],[Close Price]]-Table2[[#This Row],[200D EMA]])/Table2[[#This Row],[200D EMA]]</f>
        <v>9.1187993208551657E-2</v>
      </c>
      <c r="V590">
        <v>1.5914373089870599</v>
      </c>
      <c r="W590">
        <v>2757</v>
      </c>
      <c r="X590">
        <v>2820</v>
      </c>
      <c r="Y590">
        <v>2692</v>
      </c>
      <c r="Z590">
        <v>2991</v>
      </c>
      <c r="AA590">
        <v>2692</v>
      </c>
      <c r="AB590">
        <v>2991</v>
      </c>
      <c r="AC590" s="2">
        <f>(Table2[[#This Row],[Close Price]]/Table2[[#This Row],[Day Low]])-1</f>
        <v>1.840768951759153E-2</v>
      </c>
      <c r="AD590" s="2">
        <f>(Table2[[#This Row],[Day High]]/Table2[[#This Row],[Close Price]])-1</f>
        <v>4.3629240495057786E-3</v>
      </c>
      <c r="AE590" s="2">
        <f>(Table2[[#This Row],[Close Price]]/Table2[[#This Row],[Current Week Low]])-1</f>
        <v>4.2997771173848509E-2</v>
      </c>
      <c r="AF590" s="2">
        <f>(Table2[[#This Row],[Current Week High]]/Table2[[#This Row],[Close Price]])-1</f>
        <v>6.5265782209954493E-2</v>
      </c>
      <c r="AG590" s="2">
        <f>(Table2[[#This Row],[Close Price]]/Table2[[#This Row],[Current Month Low]])-1</f>
        <v>4.2997771173848509E-2</v>
      </c>
      <c r="AH590" s="2">
        <f>(Table2[[#This Row],[Current Month High]]/Table2[[#This Row],[Close Price]])-1</f>
        <v>6.5265782209954493E-2</v>
      </c>
      <c r="AI590">
        <v>12.011397026088501</v>
      </c>
      <c r="AJ590">
        <v>42.960794297352301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-0.13</v>
      </c>
      <c r="AM590" t="s">
        <v>10190</v>
      </c>
      <c r="AN590">
        <v>0.08</v>
      </c>
      <c r="AO590" t="s">
        <v>10189</v>
      </c>
      <c r="AP590">
        <v>-2.5775744918170002E-2</v>
      </c>
      <c r="AQ590">
        <f>(Table2[[#This Row],[Sharpe Ratio]]-AVERAGE(Table2[Sharpe Ratio]))/_xlfn.STDEV.P(Table2[Sharpe Ratio])</f>
        <v>-0.90149405812743155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-2.3789148594636464</v>
      </c>
      <c r="AS590">
        <f>_xlfn.RANK.AVG(Table2[[#This Row],[1Y Return vs Nifty Z-Score]],Table2[1Y Return vs Nifty Z-Score])</f>
        <v>468</v>
      </c>
      <c r="AT590">
        <f>_xlfn.RANK.AVG(Table2[[#This Row],[6M Return vs Nifty Z-Score]],Table2[6M Return vs Nifty Z-Score])</f>
        <v>587</v>
      </c>
      <c r="AU590">
        <f>_xlfn.RANK.AVG(Table2[[#This Row],[Sharpe Ratio Z-Score]],Table2[Sharpe Ratio Z-Score])</f>
        <v>592</v>
      </c>
      <c r="AV590">
        <f>(Table2[[#This Row],[Rank 1Y]]+Table2[[#This Row],[Rank 6M]]+Table2[[#This Row],[Rank Sharpe]])/3</f>
        <v>549</v>
      </c>
    </row>
    <row r="591" spans="1:48" x14ac:dyDescent="0.3">
      <c r="A591" t="s">
        <v>120</v>
      </c>
      <c r="B591" t="s">
        <v>121</v>
      </c>
      <c r="C591" t="s">
        <v>10147</v>
      </c>
      <c r="D591" t="s">
        <v>122</v>
      </c>
      <c r="E591">
        <v>253288.90671780001</v>
      </c>
      <c r="F591">
        <v>2627.05</v>
      </c>
      <c r="G591">
        <v>-11.245540142639801</v>
      </c>
      <c r="H591">
        <f>(Table2[[#This Row],[1Y Return vs Nifty]]-AVERAGE(Table2[1Y Return vs Nifty]))/_xlfn.STDEV.P(Table2[1Y Return vs Nifty])</f>
        <v>-0.68866734411468733</v>
      </c>
      <c r="I591">
        <v>-2.9829583551686301</v>
      </c>
      <c r="J591">
        <f>(Table2[[#This Row],[1M Return vs Nifty]]-AVERAGE(Table2[1M Return vs Nifty]))/_xlfn.STDEV.P(Table2[1M Return vs Nifty])</f>
        <v>-0.24299617294453035</v>
      </c>
      <c r="K591">
        <v>-10.5576833830492</v>
      </c>
      <c r="L591">
        <f>(Table2[[#This Row],[6M Return vs Nifty]]-AVERAGE(Table2[6M Return vs Nifty]))/_xlfn.STDEV.P(Table2[6M Return vs Nifty])</f>
        <v>-0.56308819086553819</v>
      </c>
      <c r="M591">
        <v>-2.4104808775970898</v>
      </c>
      <c r="N591">
        <f>(Table2[[#This Row],[1W Return vs Nifty]]-AVERAGE(Table2[1W Return vs Nifty]))/_xlfn.STDEV.P(Table2[1W Return vs Nifty])</f>
        <v>-0.25193923286751685</v>
      </c>
      <c r="O591">
        <v>2576.3200000000002</v>
      </c>
      <c r="P591">
        <v>2542.5215142000802</v>
      </c>
      <c r="Q591">
        <v>2463.61826414901</v>
      </c>
      <c r="R591">
        <v>67.545942010711698</v>
      </c>
      <c r="S591" s="2">
        <f>(Table2[[#This Row],[Close Price]]-Table2[[#This Row],[20D EMA]])/Table2[[#This Row],[20D EMA]]</f>
        <v>1.9690876909700665E-2</v>
      </c>
      <c r="T591" s="2">
        <f>(Table2[[#This Row],[Close Price]]-Table2[[#This Row],[50D EMA]])/Table2[[#This Row],[50D EMA]]</f>
        <v>3.3245927449512276E-2</v>
      </c>
      <c r="U591" s="2">
        <f>(Table2[[#This Row],[Close Price]]-Table2[[#This Row],[200D EMA]])/Table2[[#This Row],[200D EMA]]</f>
        <v>6.6338092321069575E-2</v>
      </c>
      <c r="V591">
        <v>0.75823254188376499</v>
      </c>
      <c r="W591">
        <v>2620.3000000000002</v>
      </c>
      <c r="X591">
        <v>2645.5</v>
      </c>
      <c r="Y591">
        <v>2569.0500000000002</v>
      </c>
      <c r="Z591">
        <v>2634.9</v>
      </c>
      <c r="AA591">
        <v>2532.5</v>
      </c>
      <c r="AB591">
        <v>2649.95</v>
      </c>
      <c r="AC591" s="2">
        <f>(Table2[[#This Row],[Close Price]]/Table2[[#This Row],[Day Low]])-1</f>
        <v>2.5760409113460003E-3</v>
      </c>
      <c r="AD591" s="2">
        <f>(Table2[[#This Row],[Day High]]/Table2[[#This Row],[Close Price]])-1</f>
        <v>7.0230867322662593E-3</v>
      </c>
      <c r="AE591" s="2">
        <f>(Table2[[#This Row],[Close Price]]/Table2[[#This Row],[Current Week Low]])-1</f>
        <v>2.2576438761409801E-2</v>
      </c>
      <c r="AF591" s="2">
        <f>(Table2[[#This Row],[Current Week High]]/Table2[[#This Row],[Close Price]])-1</f>
        <v>2.9881425934032979E-3</v>
      </c>
      <c r="AG591" s="2">
        <f>(Table2[[#This Row],[Close Price]]/Table2[[#This Row],[Current Month Low]])-1</f>
        <v>3.7334649555774924E-2</v>
      </c>
      <c r="AH591" s="2">
        <f>(Table2[[#This Row],[Current Month High]]/Table2[[#This Row],[Close Price]])-1</f>
        <v>8.717001960373727E-3</v>
      </c>
      <c r="AI591">
        <v>5.4148189033326402</v>
      </c>
      <c r="AJ591">
        <v>22.473193473193401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-7.0000000000000007E-2</v>
      </c>
      <c r="AM591" t="s">
        <v>10190</v>
      </c>
      <c r="AN591">
        <v>2.2999999999999998</v>
      </c>
      <c r="AO591" t="s">
        <v>10189</v>
      </c>
      <c r="AP591">
        <v>-8.2299003919469992E-3</v>
      </c>
      <c r="AQ591">
        <f>(Table2[[#This Row],[Sharpe Ratio]]-AVERAGE(Table2[Sharpe Ratio]))/_xlfn.STDEV.P(Table2[Sharpe Ratio])</f>
        <v>-0.70047374002765828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-2.447164680819931</v>
      </c>
      <c r="AS591">
        <f>_xlfn.RANK.AVG(Table2[[#This Row],[1Y Return vs Nifty Z-Score]],Table2[1Y Return vs Nifty Z-Score])</f>
        <v>573</v>
      </c>
      <c r="AT591">
        <f>_xlfn.RANK.AVG(Table2[[#This Row],[6M Return vs Nifty Z-Score]],Table2[6M Return vs Nifty Z-Score])</f>
        <v>518</v>
      </c>
      <c r="AU591">
        <f>_xlfn.RANK.AVG(Table2[[#This Row],[Sharpe Ratio Z-Score]],Table2[Sharpe Ratio Z-Score])</f>
        <v>560</v>
      </c>
      <c r="AV591">
        <f>(Table2[[#This Row],[Rank 1Y]]+Table2[[#This Row],[Rank 6M]]+Table2[[#This Row],[Rank Sharpe]])/3</f>
        <v>550.33333333333337</v>
      </c>
    </row>
    <row r="592" spans="1:48" x14ac:dyDescent="0.3">
      <c r="A592" t="s">
        <v>662</v>
      </c>
      <c r="B592" t="s">
        <v>663</v>
      </c>
      <c r="C592" t="s">
        <v>10159</v>
      </c>
      <c r="D592" t="s">
        <v>168</v>
      </c>
      <c r="E592">
        <v>27018.177063290001</v>
      </c>
      <c r="F592">
        <v>1060.55</v>
      </c>
      <c r="G592">
        <v>-19.295183316231299</v>
      </c>
      <c r="H592">
        <f>(Table2[[#This Row],[1Y Return vs Nifty]]-AVERAGE(Table2[1Y Return vs Nifty]))/_xlfn.STDEV.P(Table2[1Y Return vs Nifty])</f>
        <v>-0.79181722993288339</v>
      </c>
      <c r="I592">
        <v>-9.0757883912810406</v>
      </c>
      <c r="J592">
        <f>(Table2[[#This Row],[1M Return vs Nifty]]-AVERAGE(Table2[1M Return vs Nifty]))/_xlfn.STDEV.P(Table2[1M Return vs Nifty])</f>
        <v>-0.81448195501095955</v>
      </c>
      <c r="K592">
        <v>-16.0902688035757</v>
      </c>
      <c r="L592">
        <f>(Table2[[#This Row],[6M Return vs Nifty]]-AVERAGE(Table2[6M Return vs Nifty]))/_xlfn.STDEV.P(Table2[6M Return vs Nifty])</f>
        <v>-0.74235265269912398</v>
      </c>
      <c r="M592">
        <v>-2.45641393903181</v>
      </c>
      <c r="N592">
        <f>(Table2[[#This Row],[1W Return vs Nifty]]-AVERAGE(Table2[1W Return vs Nifty]))/_xlfn.STDEV.P(Table2[1W Return vs Nifty])</f>
        <v>-0.26382926299386378</v>
      </c>
      <c r="O592">
        <v>1081.3699999999999</v>
      </c>
      <c r="P592">
        <v>1084.6029387860401</v>
      </c>
      <c r="Q592">
        <v>1058.0690789753201</v>
      </c>
      <c r="R592">
        <v>32.447778787384898</v>
      </c>
      <c r="S592" s="2">
        <f>(Table2[[#This Row],[Close Price]]-Table2[[#This Row],[20D EMA]])/Table2[[#This Row],[20D EMA]]</f>
        <v>-1.9253354540998861E-2</v>
      </c>
      <c r="T592" s="2">
        <f>(Table2[[#This Row],[Close Price]]-Table2[[#This Row],[50D EMA]])/Table2[[#This Row],[50D EMA]]</f>
        <v>-2.2176722859484237E-2</v>
      </c>
      <c r="U592" s="2">
        <f>(Table2[[#This Row],[Close Price]]-Table2[[#This Row],[200D EMA]])/Table2[[#This Row],[200D EMA]]</f>
        <v>2.3447628080035497E-3</v>
      </c>
      <c r="V592">
        <v>0.80472391107377494</v>
      </c>
      <c r="W592">
        <v>1048.5</v>
      </c>
      <c r="X592">
        <v>1061.75</v>
      </c>
      <c r="Y592">
        <v>1047.1500000000001</v>
      </c>
      <c r="Z592">
        <v>1077.95</v>
      </c>
      <c r="AA592">
        <v>1043.25</v>
      </c>
      <c r="AB592">
        <v>1120</v>
      </c>
      <c r="AC592" s="2">
        <f>(Table2[[#This Row],[Close Price]]/Table2[[#This Row],[Day Low]])-1</f>
        <v>1.149260848831668E-2</v>
      </c>
      <c r="AD592" s="2">
        <f>(Table2[[#This Row],[Day High]]/Table2[[#This Row],[Close Price]])-1</f>
        <v>1.1314883786714969E-3</v>
      </c>
      <c r="AE592" s="2">
        <f>(Table2[[#This Row],[Close Price]]/Table2[[#This Row],[Current Week Low]])-1</f>
        <v>1.2796638494962487E-2</v>
      </c>
      <c r="AF592" s="2">
        <f>(Table2[[#This Row],[Current Week High]]/Table2[[#This Row],[Close Price]])-1</f>
        <v>1.6406581490735928E-2</v>
      </c>
      <c r="AG592" s="2">
        <f>(Table2[[#This Row],[Close Price]]/Table2[[#This Row],[Current Month Low]])-1</f>
        <v>1.6582794152887548E-2</v>
      </c>
      <c r="AH592" s="2">
        <f>(Table2[[#This Row],[Current Month High]]/Table2[[#This Row],[Close Price]])-1</f>
        <v>5.6055820093347863E-2</v>
      </c>
      <c r="AI592">
        <v>27.198151902314802</v>
      </c>
      <c r="AJ592">
        <v>13.670953912111401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</v>
      </c>
      <c r="AM592" t="s">
        <v>10190</v>
      </c>
      <c r="AN592">
        <v>-4.2300000000000004</v>
      </c>
      <c r="AO592" t="s">
        <v>10190</v>
      </c>
      <c r="AP592">
        <v>1.3132694706295E-2</v>
      </c>
      <c r="AQ592">
        <f>(Table2[[#This Row],[Sharpe Ratio]]-AVERAGE(Table2[Sharpe Ratio]))/_xlfn.STDEV.P(Table2[Sharpe Ratio])</f>
        <v>-0.45572543762094131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620</v>
      </c>
      <c r="AT592">
        <f>_xlfn.RANK.AVG(Table2[[#This Row],[6M Return vs Nifty Z-Score]],Table2[6M Return vs Nifty Z-Score])</f>
        <v>570</v>
      </c>
      <c r="AU592">
        <f>_xlfn.RANK.AVG(Table2[[#This Row],[Sharpe Ratio Z-Score]],Table2[Sharpe Ratio Z-Score])</f>
        <v>461</v>
      </c>
      <c r="AV592">
        <f>(Table2[[#This Row],[Rank 1Y]]+Table2[[#This Row],[Rank 6M]]+Table2[[#This Row],[Rank Sharpe]])/3</f>
        <v>550.33333333333337</v>
      </c>
    </row>
    <row r="593" spans="1:48" x14ac:dyDescent="0.3">
      <c r="A593" t="s">
        <v>1037</v>
      </c>
      <c r="B593" t="s">
        <v>1038</v>
      </c>
      <c r="C593" t="s">
        <v>10157</v>
      </c>
      <c r="D593" t="s">
        <v>348</v>
      </c>
      <c r="E593">
        <v>12336.647779999999</v>
      </c>
      <c r="F593">
        <v>890</v>
      </c>
      <c r="G593">
        <v>-11.329655634539799</v>
      </c>
      <c r="H593">
        <f>(Table2[[#This Row],[1Y Return vs Nifty]]-AVERAGE(Table2[1Y Return vs Nifty]))/_xlfn.STDEV.P(Table2[1Y Return vs Nifty])</f>
        <v>-0.6897452184002818</v>
      </c>
      <c r="I593">
        <v>12.4723091273588</v>
      </c>
      <c r="J593">
        <f>(Table2[[#This Row],[1M Return vs Nifty]]-AVERAGE(Table2[1M Return vs Nifty]))/_xlfn.STDEV.P(Table2[1M Return vs Nifty])</f>
        <v>1.2066529346044605</v>
      </c>
      <c r="K593">
        <v>-0.41985057038609502</v>
      </c>
      <c r="L593">
        <f>(Table2[[#This Row],[6M Return vs Nifty]]-AVERAGE(Table2[6M Return vs Nifty]))/_xlfn.STDEV.P(Table2[6M Return vs Nifty])</f>
        <v>-0.23460647658809797</v>
      </c>
      <c r="M593">
        <v>-0.87248807302990905</v>
      </c>
      <c r="N593">
        <f>(Table2[[#This Row],[1W Return vs Nifty]]-AVERAGE(Table2[1W Return vs Nifty]))/_xlfn.STDEV.P(Table2[1W Return vs Nifty])</f>
        <v>0.14617881564091281</v>
      </c>
      <c r="O593">
        <v>842.99</v>
      </c>
      <c r="P593">
        <v>788.32543783046799</v>
      </c>
      <c r="Q593">
        <v>757.94076272160601</v>
      </c>
      <c r="R593">
        <v>81.711894129357404</v>
      </c>
      <c r="S593" s="2">
        <f>(Table2[[#This Row],[Close Price]]-Table2[[#This Row],[20D EMA]])/Table2[[#This Row],[20D EMA]]</f>
        <v>5.5765786071009134E-2</v>
      </c>
      <c r="T593" s="2">
        <f>(Table2[[#This Row],[Close Price]]-Table2[[#This Row],[50D EMA]])/Table2[[#This Row],[50D EMA]]</f>
        <v>0.1289753663783173</v>
      </c>
      <c r="U593" s="2">
        <f>(Table2[[#This Row],[Close Price]]-Table2[[#This Row],[200D EMA]])/Table2[[#This Row],[200D EMA]]</f>
        <v>0.17423424596428488</v>
      </c>
      <c r="V593">
        <v>1.1041679015591499</v>
      </c>
      <c r="W593">
        <v>875</v>
      </c>
      <c r="X593">
        <v>890</v>
      </c>
      <c r="Y593">
        <v>860</v>
      </c>
      <c r="Z593">
        <v>907.7</v>
      </c>
      <c r="AA593">
        <v>783.3</v>
      </c>
      <c r="AB593">
        <v>907.7</v>
      </c>
      <c r="AC593" s="2">
        <f>(Table2[[#This Row],[Close Price]]/Table2[[#This Row],[Day Low]])-1</f>
        <v>1.7142857142857126E-2</v>
      </c>
      <c r="AD593" s="2">
        <f>(Table2[[#This Row],[Day High]]/Table2[[#This Row],[Close Price]])-1</f>
        <v>0</v>
      </c>
      <c r="AE593" s="2">
        <f>(Table2[[#This Row],[Close Price]]/Table2[[#This Row],[Current Week Low]])-1</f>
        <v>3.488372093023262E-2</v>
      </c>
      <c r="AF593" s="2">
        <f>(Table2[[#This Row],[Current Week High]]/Table2[[#This Row],[Close Price]])-1</f>
        <v>1.988764044943836E-2</v>
      </c>
      <c r="AG593" s="2">
        <f>(Table2[[#This Row],[Close Price]]/Table2[[#This Row],[Current Month Low]])-1</f>
        <v>0.13621856249202091</v>
      </c>
      <c r="AH593" s="2">
        <f>(Table2[[#This Row],[Current Month High]]/Table2[[#This Row],[Close Price]])-1</f>
        <v>1.988764044943836E-2</v>
      </c>
      <c r="AI593">
        <v>1.98876404494383</v>
      </c>
      <c r="AJ593">
        <v>37.526075871127198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0.14000000000000001</v>
      </c>
      <c r="AM593" t="s">
        <v>10189</v>
      </c>
      <c r="AN593">
        <v>7.84</v>
      </c>
      <c r="AO593" t="s">
        <v>10189</v>
      </c>
      <c r="AP593">
        <v>-6.8941450333895996E-2</v>
      </c>
      <c r="AQ593">
        <f>(Table2[[#This Row],[Sharpe Ratio]]-AVERAGE(Table2[Sharpe Ratio]))/_xlfn.STDEV.P(Table2[Sharpe Ratio])</f>
        <v>-1.3960375849837154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-0.96755752972672171</v>
      </c>
      <c r="AS593">
        <f>_xlfn.RANK.AVG(Table2[[#This Row],[1Y Return vs Nifty Z-Score]],Table2[1Y Return vs Nifty Z-Score])</f>
        <v>574</v>
      </c>
      <c r="AT593">
        <f>_xlfn.RANK.AVG(Table2[[#This Row],[6M Return vs Nifty Z-Score]],Table2[6M Return vs Nifty Z-Score])</f>
        <v>404</v>
      </c>
      <c r="AU593">
        <f>_xlfn.RANK.AVG(Table2[[#This Row],[Sharpe Ratio Z-Score]],Table2[Sharpe Ratio Z-Score])</f>
        <v>674</v>
      </c>
      <c r="AV593">
        <f>(Table2[[#This Row],[Rank 1Y]]+Table2[[#This Row],[Rank 6M]]+Table2[[#This Row],[Rank Sharpe]])/3</f>
        <v>550.66666666666663</v>
      </c>
    </row>
    <row r="594" spans="1:48" x14ac:dyDescent="0.3">
      <c r="A594" t="s">
        <v>154</v>
      </c>
      <c r="B594" t="s">
        <v>155</v>
      </c>
      <c r="C594" t="s">
        <v>10144</v>
      </c>
      <c r="D594" t="s">
        <v>21</v>
      </c>
      <c r="E594">
        <v>170451.87892319</v>
      </c>
      <c r="F594">
        <v>5756.9</v>
      </c>
      <c r="G594">
        <v>-10.467168512354499</v>
      </c>
      <c r="H594">
        <f>(Table2[[#This Row],[1Y Return vs Nifty]]-AVERAGE(Table2[1Y Return vs Nifty]))/_xlfn.STDEV.P(Table2[1Y Return vs Nifty])</f>
        <v>-0.67869312003336946</v>
      </c>
      <c r="I594">
        <v>4.54319906778003</v>
      </c>
      <c r="J594">
        <f>(Table2[[#This Row],[1M Return vs Nifty]]-AVERAGE(Table2[1M Return vs Nifty]))/_xlfn.STDEV.P(Table2[1M Return vs Nifty])</f>
        <v>0.46293061892659659</v>
      </c>
      <c r="K594">
        <v>-12.8089421654219</v>
      </c>
      <c r="L594">
        <f>(Table2[[#This Row],[6M Return vs Nifty]]-AVERAGE(Table2[6M Return vs Nifty]))/_xlfn.STDEV.P(Table2[6M Return vs Nifty])</f>
        <v>-0.63603251316608223</v>
      </c>
      <c r="M594">
        <v>1.6263647368629901</v>
      </c>
      <c r="N594">
        <f>(Table2[[#This Row],[1W Return vs Nifty]]-AVERAGE(Table2[1W Return vs Nifty]))/_xlfn.STDEV.P(Table2[1W Return vs Nifty])</f>
        <v>0.79302085627343233</v>
      </c>
      <c r="O594">
        <v>5378.61</v>
      </c>
      <c r="P594">
        <v>5173.7734866015599</v>
      </c>
      <c r="Q594">
        <v>5158.9053096790003</v>
      </c>
      <c r="R594">
        <v>80.3028606410181</v>
      </c>
      <c r="S594" s="2">
        <f>(Table2[[#This Row],[Close Price]]-Table2[[#This Row],[20D EMA]])/Table2[[#This Row],[20D EMA]]</f>
        <v>7.0332297749790371E-2</v>
      </c>
      <c r="T594" s="2">
        <f>(Table2[[#This Row],[Close Price]]-Table2[[#This Row],[50D EMA]])/Table2[[#This Row],[50D EMA]]</f>
        <v>0.11270816453572105</v>
      </c>
      <c r="U594" s="2">
        <f>(Table2[[#This Row],[Close Price]]-Table2[[#This Row],[200D EMA]])/Table2[[#This Row],[200D EMA]]</f>
        <v>0.11591503515272081</v>
      </c>
      <c r="V594">
        <v>1.1769476133635199</v>
      </c>
      <c r="W594">
        <v>5751.3</v>
      </c>
      <c r="X594">
        <v>5838.7</v>
      </c>
      <c r="Y594">
        <v>5438.3</v>
      </c>
      <c r="Z594">
        <v>5778</v>
      </c>
      <c r="AA594">
        <v>5320.35</v>
      </c>
      <c r="AB594">
        <v>5778</v>
      </c>
      <c r="AC594" s="2">
        <f>(Table2[[#This Row],[Close Price]]/Table2[[#This Row],[Day Low]])-1</f>
        <v>9.736929042127862E-4</v>
      </c>
      <c r="AD594" s="2">
        <f>(Table2[[#This Row],[Day High]]/Table2[[#This Row],[Close Price]])-1</f>
        <v>1.4209036113185913E-2</v>
      </c>
      <c r="AE594" s="2">
        <f>(Table2[[#This Row],[Close Price]]/Table2[[#This Row],[Current Week Low]])-1</f>
        <v>5.8584484121876113E-2</v>
      </c>
      <c r="AF594" s="2">
        <f>(Table2[[#This Row],[Current Week High]]/Table2[[#This Row],[Close Price]])-1</f>
        <v>3.6651670169709494E-3</v>
      </c>
      <c r="AG594" s="2">
        <f>(Table2[[#This Row],[Close Price]]/Table2[[#This Row],[Current Month Low]])-1</f>
        <v>8.205287246139803E-2</v>
      </c>
      <c r="AH594" s="2">
        <f>(Table2[[#This Row],[Current Month High]]/Table2[[#This Row],[Close Price]])-1</f>
        <v>3.6651670169709494E-3</v>
      </c>
      <c r="AI594">
        <v>11.9005020062881</v>
      </c>
      <c r="AJ594">
        <v>27.547052763345899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0.02</v>
      </c>
      <c r="AM594" t="s">
        <v>10189</v>
      </c>
      <c r="AN594">
        <v>5.68</v>
      </c>
      <c r="AO594" t="s">
        <v>10189</v>
      </c>
      <c r="AP594">
        <v>-3.7447207224789998E-3</v>
      </c>
      <c r="AQ594">
        <f>(Table2[[#This Row],[Sharpe Ratio]]-AVERAGE(Table2[Sharpe Ratio]))/_xlfn.STDEV.P(Table2[Sharpe Ratio])</f>
        <v>-0.64908765584438644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-0.7078618138438092</v>
      </c>
      <c r="AS594">
        <f>_xlfn.RANK.AVG(Table2[[#This Row],[1Y Return vs Nifty Z-Score]],Table2[1Y Return vs Nifty Z-Score])</f>
        <v>568</v>
      </c>
      <c r="AT594">
        <f>_xlfn.RANK.AVG(Table2[[#This Row],[6M Return vs Nifty Z-Score]],Table2[6M Return vs Nifty Z-Score])</f>
        <v>537</v>
      </c>
      <c r="AU594">
        <f>_xlfn.RANK.AVG(Table2[[#This Row],[Sharpe Ratio Z-Score]],Table2[Sharpe Ratio Z-Score])</f>
        <v>548</v>
      </c>
      <c r="AV594">
        <f>(Table2[[#This Row],[Rank 1Y]]+Table2[[#This Row],[Rank 6M]]+Table2[[#This Row],[Rank Sharpe]])/3</f>
        <v>551</v>
      </c>
    </row>
    <row r="595" spans="1:48" x14ac:dyDescent="0.3">
      <c r="A595" t="s">
        <v>856</v>
      </c>
      <c r="B595" t="s">
        <v>857</v>
      </c>
      <c r="C595" t="s">
        <v>10145</v>
      </c>
      <c r="D595" t="s">
        <v>49</v>
      </c>
      <c r="E595">
        <v>17806.329295619998</v>
      </c>
      <c r="F595">
        <v>215.85</v>
      </c>
      <c r="G595">
        <v>-17.043180605311701</v>
      </c>
      <c r="H595">
        <f>(Table2[[#This Row],[1Y Return vs Nifty]]-AVERAGE(Table2[1Y Return vs Nifty]))/_xlfn.STDEV.P(Table2[1Y Return vs Nifty])</f>
        <v>-0.76295957531587966</v>
      </c>
      <c r="I595">
        <v>-10.8490796427507</v>
      </c>
      <c r="J595">
        <f>(Table2[[#This Row],[1M Return vs Nifty]]-AVERAGE(Table2[1M Return vs Nifty]))/_xlfn.STDEV.P(Table2[1M Return vs Nifty])</f>
        <v>-0.98081036589246717</v>
      </c>
      <c r="K595">
        <v>-25.052540327682198</v>
      </c>
      <c r="L595">
        <f>(Table2[[#This Row],[6M Return vs Nifty]]-AVERAGE(Table2[6M Return vs Nifty]))/_xlfn.STDEV.P(Table2[6M Return vs Nifty])</f>
        <v>-1.0327443338857707</v>
      </c>
      <c r="M595">
        <v>-4.8149063895058202</v>
      </c>
      <c r="N595">
        <f>(Table2[[#This Row],[1W Return vs Nifty]]-AVERAGE(Table2[1W Return vs Nifty]))/_xlfn.STDEV.P(Table2[1W Return vs Nifty])</f>
        <v>-0.87433823872916783</v>
      </c>
      <c r="O595">
        <v>217.49</v>
      </c>
      <c r="P595">
        <v>218.36779392791701</v>
      </c>
      <c r="Q595">
        <v>212.79985879329399</v>
      </c>
      <c r="R595">
        <v>45.887813900917699</v>
      </c>
      <c r="S595" s="2">
        <f>(Table2[[#This Row],[Close Price]]-Table2[[#This Row],[20D EMA]])/Table2[[#This Row],[20D EMA]]</f>
        <v>-7.5405765782335498E-3</v>
      </c>
      <c r="T595" s="2">
        <f>(Table2[[#This Row],[Close Price]]-Table2[[#This Row],[50D EMA]])/Table2[[#This Row],[50D EMA]]</f>
        <v>-1.1530060741228778E-2</v>
      </c>
      <c r="U595" s="2">
        <f>(Table2[[#This Row],[Close Price]]-Table2[[#This Row],[200D EMA]])/Table2[[#This Row],[200D EMA]]</f>
        <v>1.4333379843399226E-2</v>
      </c>
      <c r="V595">
        <v>0.72762458823249798</v>
      </c>
      <c r="W595">
        <v>212.06</v>
      </c>
      <c r="X595">
        <v>215.85</v>
      </c>
      <c r="Y595">
        <v>215.27</v>
      </c>
      <c r="Z595">
        <v>227.3</v>
      </c>
      <c r="AA595">
        <v>207.8</v>
      </c>
      <c r="AB595">
        <v>229.5</v>
      </c>
      <c r="AC595" s="2">
        <f>(Table2[[#This Row],[Close Price]]/Table2[[#This Row],[Day Low]])-1</f>
        <v>1.7872300292369969E-2</v>
      </c>
      <c r="AD595" s="2">
        <f>(Table2[[#This Row],[Day High]]/Table2[[#This Row],[Close Price]])-1</f>
        <v>0</v>
      </c>
      <c r="AE595" s="2">
        <f>(Table2[[#This Row],[Close Price]]/Table2[[#This Row],[Current Week Low]])-1</f>
        <v>2.694290890509432E-3</v>
      </c>
      <c r="AF595" s="2">
        <f>(Table2[[#This Row],[Current Week High]]/Table2[[#This Row],[Close Price]])-1</f>
        <v>5.3046096826499856E-2</v>
      </c>
      <c r="AG595" s="2">
        <f>(Table2[[#This Row],[Close Price]]/Table2[[#This Row],[Current Month Low]])-1</f>
        <v>3.8739172281039291E-2</v>
      </c>
      <c r="AH595" s="2">
        <f>(Table2[[#This Row],[Current Month High]]/Table2[[#This Row],[Close Price]])-1</f>
        <v>6.323835997220284E-2</v>
      </c>
      <c r="AI595">
        <v>34.005096131572799</v>
      </c>
      <c r="AJ595">
        <v>17.934708373172999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-0.12</v>
      </c>
      <c r="AM595" t="s">
        <v>10190</v>
      </c>
      <c r="AN595">
        <v>1.44</v>
      </c>
      <c r="AO595" t="s">
        <v>10189</v>
      </c>
      <c r="AP595">
        <v>3.453211856018E-2</v>
      </c>
      <c r="AQ595">
        <f>(Table2[[#This Row],[Sharpe Ratio]]-AVERAGE(Table2[Sharpe Ratio]))/_xlfn.STDEV.P(Table2[Sharpe Ratio])</f>
        <v>-0.21055519324594188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611</v>
      </c>
      <c r="AT595">
        <f>_xlfn.RANK.AVG(Table2[[#This Row],[6M Return vs Nifty Z-Score]],Table2[6M Return vs Nifty Z-Score])</f>
        <v>642</v>
      </c>
      <c r="AU595">
        <f>_xlfn.RANK.AVG(Table2[[#This Row],[Sharpe Ratio Z-Score]],Table2[Sharpe Ratio Z-Score])</f>
        <v>400</v>
      </c>
      <c r="AV595">
        <f>(Table2[[#This Row],[Rank 1Y]]+Table2[[#This Row],[Rank 6M]]+Table2[[#This Row],[Rank Sharpe]])/3</f>
        <v>551</v>
      </c>
    </row>
    <row r="596" spans="1:48" x14ac:dyDescent="0.3">
      <c r="A596" t="s">
        <v>1008</v>
      </c>
      <c r="B596" t="s">
        <v>1009</v>
      </c>
      <c r="C596" t="s">
        <v>10155</v>
      </c>
      <c r="D596" t="s">
        <v>536</v>
      </c>
      <c r="E596">
        <v>13229.91009075</v>
      </c>
      <c r="F596">
        <v>851.25</v>
      </c>
      <c r="G596">
        <v>-30.832184987081099</v>
      </c>
      <c r="H596">
        <f>(Table2[[#This Row],[1Y Return vs Nifty]]-AVERAGE(Table2[1Y Return vs Nifty]))/_xlfn.STDEV.P(Table2[1Y Return vs Nifty])</f>
        <v>-0.93965488923890894</v>
      </c>
      <c r="I596">
        <v>0.351099636230848</v>
      </c>
      <c r="J596">
        <f>(Table2[[#This Row],[1M Return vs Nifty]]-AVERAGE(Table2[1M Return vs Nifty]))/_xlfn.STDEV.P(Table2[1M Return vs Nifty])</f>
        <v>6.9726605694720292E-2</v>
      </c>
      <c r="K596">
        <v>-15.107280946133899</v>
      </c>
      <c r="L596">
        <f>(Table2[[#This Row],[6M Return vs Nifty]]-AVERAGE(Table2[6M Return vs Nifty]))/_xlfn.STDEV.P(Table2[6M Return vs Nifty])</f>
        <v>-0.71050230139691395</v>
      </c>
      <c r="M596">
        <v>-3.7654544234782401</v>
      </c>
      <c r="N596">
        <f>(Table2[[#This Row],[1W Return vs Nifty]]-AVERAGE(Table2[1W Return vs Nifty]))/_xlfn.STDEV.P(Table2[1W Return vs Nifty])</f>
        <v>-0.60268172156112221</v>
      </c>
      <c r="O596">
        <v>842.45</v>
      </c>
      <c r="P596">
        <v>835.20541431109905</v>
      </c>
      <c r="Q596">
        <v>826.56561444043996</v>
      </c>
      <c r="R596">
        <v>56.191078168022301</v>
      </c>
      <c r="S596" s="2">
        <f>(Table2[[#This Row],[Close Price]]-Table2[[#This Row],[20D EMA]])/Table2[[#This Row],[20D EMA]]</f>
        <v>1.044572378182676E-2</v>
      </c>
      <c r="T596" s="2">
        <f>(Table2[[#This Row],[Close Price]]-Table2[[#This Row],[50D EMA]])/Table2[[#This Row],[50D EMA]]</f>
        <v>1.9210346836813764E-2</v>
      </c>
      <c r="U596" s="2">
        <f>(Table2[[#This Row],[Close Price]]-Table2[[#This Row],[200D EMA]])/Table2[[#This Row],[200D EMA]]</f>
        <v>2.9863794390080731E-2</v>
      </c>
      <c r="V596">
        <v>0.71771291837926399</v>
      </c>
      <c r="W596">
        <v>848</v>
      </c>
      <c r="X596">
        <v>855.4</v>
      </c>
      <c r="Y596">
        <v>841.05</v>
      </c>
      <c r="Z596">
        <v>863.4</v>
      </c>
      <c r="AA596">
        <v>816</v>
      </c>
      <c r="AB596">
        <v>878.4</v>
      </c>
      <c r="AC596" s="2">
        <f>(Table2[[#This Row],[Close Price]]/Table2[[#This Row],[Day Low]])-1</f>
        <v>3.8325471698112956E-3</v>
      </c>
      <c r="AD596" s="2">
        <f>(Table2[[#This Row],[Day High]]/Table2[[#This Row],[Close Price]])-1</f>
        <v>4.8751835535976173E-3</v>
      </c>
      <c r="AE596" s="2">
        <f>(Table2[[#This Row],[Close Price]]/Table2[[#This Row],[Current Week Low]])-1</f>
        <v>1.2127697520956104E-2</v>
      </c>
      <c r="AF596" s="2">
        <f>(Table2[[#This Row],[Current Week High]]/Table2[[#This Row],[Close Price]])-1</f>
        <v>1.4273127753303916E-2</v>
      </c>
      <c r="AG596" s="2">
        <f>(Table2[[#This Row],[Close Price]]/Table2[[#This Row],[Current Month Low]])-1</f>
        <v>4.3198529411764719E-2</v>
      </c>
      <c r="AH596" s="2">
        <f>(Table2[[#This Row],[Current Month High]]/Table2[[#This Row],[Close Price]])-1</f>
        <v>3.189427312775317E-2</v>
      </c>
      <c r="AI596">
        <v>20.4052863436123</v>
      </c>
      <c r="AJ596">
        <v>20.071937372170101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-0.1</v>
      </c>
      <c r="AM596" t="s">
        <v>10190</v>
      </c>
      <c r="AN596">
        <v>3.01</v>
      </c>
      <c r="AO596" t="s">
        <v>10189</v>
      </c>
      <c r="AP596">
        <v>2.4524579352086E-2</v>
      </c>
      <c r="AQ596">
        <f>(Table2[[#This Row],[Sharpe Ratio]]-AVERAGE(Table2[Sharpe Ratio]))/_xlfn.STDEV.P(Table2[Sharpe Ratio])</f>
        <v>-0.32521018816513264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-2.5083224946673575</v>
      </c>
      <c r="AS596">
        <f>_xlfn.RANK.AVG(Table2[[#This Row],[1Y Return vs Nifty Z-Score]],Table2[1Y Return vs Nifty Z-Score])</f>
        <v>668</v>
      </c>
      <c r="AT596">
        <f>_xlfn.RANK.AVG(Table2[[#This Row],[6M Return vs Nifty Z-Score]],Table2[6M Return vs Nifty Z-Score])</f>
        <v>561</v>
      </c>
      <c r="AU596">
        <f>_xlfn.RANK.AVG(Table2[[#This Row],[Sharpe Ratio Z-Score]],Table2[Sharpe Ratio Z-Score])</f>
        <v>427</v>
      </c>
      <c r="AV596">
        <f>(Table2[[#This Row],[Rank 1Y]]+Table2[[#This Row],[Rank 6M]]+Table2[[#This Row],[Rank Sharpe]])/3</f>
        <v>552</v>
      </c>
    </row>
    <row r="597" spans="1:48" x14ac:dyDescent="0.3">
      <c r="A597" t="s">
        <v>1909</v>
      </c>
      <c r="B597" t="s">
        <v>1910</v>
      </c>
      <c r="C597" t="s">
        <v>10152</v>
      </c>
      <c r="D597" t="s">
        <v>130</v>
      </c>
      <c r="E597">
        <v>3499.0627522499999</v>
      </c>
      <c r="F597">
        <v>1201.95</v>
      </c>
      <c r="G597">
        <v>-14.317931962004099</v>
      </c>
      <c r="H597">
        <f>(Table2[[#This Row],[1Y Return vs Nifty]]-AVERAGE(Table2[1Y Return vs Nifty]))/_xlfn.STDEV.P(Table2[1Y Return vs Nifty])</f>
        <v>-0.72803764395554216</v>
      </c>
      <c r="I597">
        <v>-8.7282785476595297</v>
      </c>
      <c r="J597">
        <f>(Table2[[#This Row],[1M Return vs Nifty]]-AVERAGE(Table2[1M Return vs Nifty]))/_xlfn.STDEV.P(Table2[1M Return vs Nifty])</f>
        <v>-0.7818867679499828</v>
      </c>
      <c r="K597">
        <v>-8.7916061045274496</v>
      </c>
      <c r="L597">
        <f>(Table2[[#This Row],[6M Return vs Nifty]]-AVERAGE(Table2[6M Return vs Nifty]))/_xlfn.STDEV.P(Table2[6M Return vs Nifty])</f>
        <v>-0.50586451173062186</v>
      </c>
      <c r="M597">
        <v>-4.0111752598413002</v>
      </c>
      <c r="N597">
        <f>(Table2[[#This Row],[1W Return vs Nifty]]-AVERAGE(Table2[1W Return vs Nifty]))/_xlfn.STDEV.P(Table2[1W Return vs Nifty])</f>
        <v>-0.66628793581662427</v>
      </c>
      <c r="O597">
        <v>1220.8800000000001</v>
      </c>
      <c r="P597">
        <v>1208.49430109183</v>
      </c>
      <c r="Q597">
        <v>1138.28010848186</v>
      </c>
      <c r="R597">
        <v>40.753295321932498</v>
      </c>
      <c r="S597" s="2">
        <f>(Table2[[#This Row],[Close Price]]-Table2[[#This Row],[20D EMA]])/Table2[[#This Row],[20D EMA]]</f>
        <v>-1.5505209357185032E-2</v>
      </c>
      <c r="T597" s="2">
        <f>(Table2[[#This Row],[Close Price]]-Table2[[#This Row],[50D EMA]])/Table2[[#This Row],[50D EMA]]</f>
        <v>-5.4152519262337098E-3</v>
      </c>
      <c r="U597" s="2">
        <f>(Table2[[#This Row],[Close Price]]-Table2[[#This Row],[200D EMA]])/Table2[[#This Row],[200D EMA]]</f>
        <v>5.5935170125266852E-2</v>
      </c>
      <c r="V597">
        <v>0.56980228833179902</v>
      </c>
      <c r="W597">
        <v>1178.25</v>
      </c>
      <c r="X597">
        <v>1201.95</v>
      </c>
      <c r="Y597">
        <v>1180</v>
      </c>
      <c r="Z597">
        <v>1243</v>
      </c>
      <c r="AA597">
        <v>1177.0999999999999</v>
      </c>
      <c r="AB597">
        <v>1288.8</v>
      </c>
      <c r="AC597" s="2">
        <f>(Table2[[#This Row],[Close Price]]/Table2[[#This Row],[Day Low]])-1</f>
        <v>2.0114576702737086E-2</v>
      </c>
      <c r="AD597" s="2">
        <f>(Table2[[#This Row],[Day High]]/Table2[[#This Row],[Close Price]])-1</f>
        <v>0</v>
      </c>
      <c r="AE597" s="2">
        <f>(Table2[[#This Row],[Close Price]]/Table2[[#This Row],[Current Week Low]])-1</f>
        <v>1.8601694915254319E-2</v>
      </c>
      <c r="AF597" s="2">
        <f>(Table2[[#This Row],[Current Week High]]/Table2[[#This Row],[Close Price]])-1</f>
        <v>3.4152834976496571E-2</v>
      </c>
      <c r="AG597" s="2">
        <f>(Table2[[#This Row],[Close Price]]/Table2[[#This Row],[Current Month Low]])-1</f>
        <v>2.1111205505054853E-2</v>
      </c>
      <c r="AH597" s="2">
        <f>(Table2[[#This Row],[Current Month High]]/Table2[[#This Row],[Close Price]])-1</f>
        <v>7.2257581430175799E-2</v>
      </c>
      <c r="AI597">
        <v>13.0662673156121</v>
      </c>
      <c r="AJ597">
        <v>25.858638743455501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-7.0000000000000007E-2</v>
      </c>
      <c r="AM597" t="s">
        <v>10190</v>
      </c>
      <c r="AN597">
        <v>-0.84</v>
      </c>
      <c r="AO597" t="s">
        <v>10190</v>
      </c>
      <c r="AP597">
        <v>-1.3167930814456E-2</v>
      </c>
      <c r="AQ597">
        <f>(Table2[[#This Row],[Sharpe Ratio]]-AVERAGE(Table2[Sharpe Ratio]))/_xlfn.STDEV.P(Table2[Sharpe Ratio])</f>
        <v>-0.75704807276129027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-3.4391249322140611</v>
      </c>
      <c r="AS597">
        <f>_xlfn.RANK.AVG(Table2[[#This Row],[1Y Return vs Nifty Z-Score]],Table2[1Y Return vs Nifty Z-Score])</f>
        <v>592</v>
      </c>
      <c r="AT597">
        <f>_xlfn.RANK.AVG(Table2[[#This Row],[6M Return vs Nifty Z-Score]],Table2[6M Return vs Nifty Z-Score])</f>
        <v>498</v>
      </c>
      <c r="AU597">
        <f>_xlfn.RANK.AVG(Table2[[#This Row],[Sharpe Ratio Z-Score]],Table2[Sharpe Ratio Z-Score])</f>
        <v>570</v>
      </c>
      <c r="AV597">
        <f>(Table2[[#This Row],[Rank 1Y]]+Table2[[#This Row],[Rank 6M]]+Table2[[#This Row],[Rank Sharpe]])/3</f>
        <v>553.33333333333337</v>
      </c>
    </row>
    <row r="598" spans="1:48" x14ac:dyDescent="0.3">
      <c r="A598" t="s">
        <v>1613</v>
      </c>
      <c r="B598" t="s">
        <v>1614</v>
      </c>
      <c r="C598" t="s">
        <v>10153</v>
      </c>
      <c r="D598" t="s">
        <v>77</v>
      </c>
      <c r="E598">
        <v>5291.6428717159997</v>
      </c>
      <c r="F598">
        <v>233.51</v>
      </c>
      <c r="G598">
        <v>8.6224565635331096</v>
      </c>
      <c r="H598">
        <f>(Table2[[#This Row],[1Y Return vs Nifty]]-AVERAGE(Table2[1Y Return vs Nifty]))/_xlfn.STDEV.P(Table2[1Y Return vs Nifty])</f>
        <v>-0.43407449478175686</v>
      </c>
      <c r="I598">
        <v>2.7504238335440698</v>
      </c>
      <c r="J598">
        <f>(Table2[[#This Row],[1M Return vs Nifty]]-AVERAGE(Table2[1M Return vs Nifty]))/_xlfn.STDEV.P(Table2[1M Return vs Nifty])</f>
        <v>0.29477467977612842</v>
      </c>
      <c r="K598">
        <v>-10.2286664883106</v>
      </c>
      <c r="L598">
        <f>(Table2[[#This Row],[6M Return vs Nifty]]-AVERAGE(Table2[6M Return vs Nifty]))/_xlfn.STDEV.P(Table2[6M Return vs Nifty])</f>
        <v>-0.55242752644079274</v>
      </c>
      <c r="M598">
        <v>-7.5215238638399698E-2</v>
      </c>
      <c r="N598">
        <f>(Table2[[#This Row],[1W Return vs Nifty]]-AVERAGE(Table2[1W Return vs Nifty]))/_xlfn.STDEV.P(Table2[1W Return vs Nifty])</f>
        <v>0.35255735266277927</v>
      </c>
      <c r="O598">
        <v>226</v>
      </c>
      <c r="P598">
        <v>217.41811844863801</v>
      </c>
      <c r="Q598">
        <v>206.429868611903</v>
      </c>
      <c r="R598">
        <v>59.843209967345302</v>
      </c>
      <c r="S598" s="2">
        <f>(Table2[[#This Row],[Close Price]]-Table2[[#This Row],[20D EMA]])/Table2[[#This Row],[20D EMA]]</f>
        <v>3.3230088495575183E-2</v>
      </c>
      <c r="T598" s="2">
        <f>(Table2[[#This Row],[Close Price]]-Table2[[#This Row],[50D EMA]])/Table2[[#This Row],[50D EMA]]</f>
        <v>7.4013525947992514E-2</v>
      </c>
      <c r="U598" s="2">
        <f>(Table2[[#This Row],[Close Price]]-Table2[[#This Row],[200D EMA]])/Table2[[#This Row],[200D EMA]]</f>
        <v>0.13118320313911935</v>
      </c>
      <c r="V598">
        <v>1.8133640117735299</v>
      </c>
      <c r="W598">
        <v>227.56</v>
      </c>
      <c r="X598">
        <v>233.4</v>
      </c>
      <c r="Y598">
        <v>222.51</v>
      </c>
      <c r="Z598">
        <v>241</v>
      </c>
      <c r="AA598">
        <v>219.25</v>
      </c>
      <c r="AB598">
        <v>241</v>
      </c>
      <c r="AC598" s="2">
        <f>(Table2[[#This Row],[Close Price]]/Table2[[#This Row],[Day Low]])-1</f>
        <v>2.6146950254877677E-2</v>
      </c>
      <c r="AD598" s="2">
        <f>(Table2[[#This Row],[Day High]]/Table2[[#This Row],[Close Price]])-1</f>
        <v>-4.7107190270212485E-4</v>
      </c>
      <c r="AE598" s="2">
        <f>(Table2[[#This Row],[Close Price]]/Table2[[#This Row],[Current Week Low]])-1</f>
        <v>4.9435980405375002E-2</v>
      </c>
      <c r="AF598" s="2">
        <f>(Table2[[#This Row],[Current Week High]]/Table2[[#This Row],[Close Price]])-1</f>
        <v>3.2075714102179909E-2</v>
      </c>
      <c r="AG598" s="2">
        <f>(Table2[[#This Row],[Close Price]]/Table2[[#This Row],[Current Month Low]])-1</f>
        <v>6.5039908779931599E-2</v>
      </c>
      <c r="AH598" s="2">
        <f>(Table2[[#This Row],[Current Month High]]/Table2[[#This Row],[Close Price]])-1</f>
        <v>3.2075714102179909E-2</v>
      </c>
      <c r="AI598">
        <v>5.7770545158665598</v>
      </c>
      <c r="AJ598">
        <v>34.782106782106702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7.0000000000000007E-2</v>
      </c>
      <c r="AM598" t="s">
        <v>10189</v>
      </c>
      <c r="AN598">
        <v>2.71</v>
      </c>
      <c r="AO598" t="s">
        <v>10189</v>
      </c>
      <c r="AP598">
        <v>-9.5833454554153E-2</v>
      </c>
      <c r="AQ598">
        <f>(Table2[[#This Row],[Sharpe Ratio]]-AVERAGE(Table2[Sharpe Ratio]))/_xlfn.STDEV.P(Table2[Sharpe Ratio])</f>
        <v>-1.7041355642298701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-2.043305553013512</v>
      </c>
      <c r="AS598">
        <f>_xlfn.RANK.AVG(Table2[[#This Row],[1Y Return vs Nifty Z-Score]],Table2[1Y Return vs Nifty Z-Score])</f>
        <v>441</v>
      </c>
      <c r="AT598">
        <f>_xlfn.RANK.AVG(Table2[[#This Row],[6M Return vs Nifty Z-Score]],Table2[6M Return vs Nifty Z-Score])</f>
        <v>515</v>
      </c>
      <c r="AU598">
        <f>_xlfn.RANK.AVG(Table2[[#This Row],[Sharpe Ratio Z-Score]],Table2[Sharpe Ratio Z-Score])</f>
        <v>706</v>
      </c>
      <c r="AV598">
        <f>(Table2[[#This Row],[Rank 1Y]]+Table2[[#This Row],[Rank 6M]]+Table2[[#This Row],[Rank Sharpe]])/3</f>
        <v>554</v>
      </c>
    </row>
    <row r="599" spans="1:48" x14ac:dyDescent="0.3">
      <c r="A599" t="s">
        <v>678</v>
      </c>
      <c r="B599" t="s">
        <v>679</v>
      </c>
      <c r="C599" t="s">
        <v>10145</v>
      </c>
      <c r="D599" t="s">
        <v>553</v>
      </c>
      <c r="E599">
        <v>25301.974744949999</v>
      </c>
      <c r="F599">
        <v>781.5</v>
      </c>
      <c r="G599">
        <v>0.42904657713643601</v>
      </c>
      <c r="H599">
        <f>(Table2[[#This Row],[1Y Return vs Nifty]]-AVERAGE(Table2[1Y Return vs Nifty]))/_xlfn.STDEV.P(Table2[1Y Return vs Nifty])</f>
        <v>-0.53906663994058446</v>
      </c>
      <c r="I599">
        <v>2.1201349951508099</v>
      </c>
      <c r="J599">
        <f>(Table2[[#This Row],[1M Return vs Nifty]]-AVERAGE(Table2[1M Return vs Nifty]))/_xlfn.STDEV.P(Table2[1M Return vs Nifty])</f>
        <v>0.23565582899545851</v>
      </c>
      <c r="K599">
        <v>-13.218226722096301</v>
      </c>
      <c r="L599">
        <f>(Table2[[#This Row],[6M Return vs Nifty]]-AVERAGE(Table2[6M Return vs Nifty]))/_xlfn.STDEV.P(Table2[6M Return vs Nifty])</f>
        <v>-0.64929397597455918</v>
      </c>
      <c r="M599">
        <v>-3.9578238715780598</v>
      </c>
      <c r="N599">
        <f>(Table2[[#This Row],[1W Return vs Nifty]]-AVERAGE(Table2[1W Return vs Nifty]))/_xlfn.STDEV.P(Table2[1W Return vs Nifty])</f>
        <v>-0.65247763025634953</v>
      </c>
      <c r="O599">
        <v>766.24</v>
      </c>
      <c r="P599">
        <v>751.80775290080601</v>
      </c>
      <c r="Q599">
        <v>716.63835249003205</v>
      </c>
      <c r="R599">
        <v>61.9926989403071</v>
      </c>
      <c r="S599" s="2">
        <f>(Table2[[#This Row],[Close Price]]-Table2[[#This Row],[20D EMA]])/Table2[[#This Row],[20D EMA]]</f>
        <v>1.9915431196491949E-2</v>
      </c>
      <c r="T599" s="2">
        <f>(Table2[[#This Row],[Close Price]]-Table2[[#This Row],[50D EMA]])/Table2[[#This Row],[50D EMA]]</f>
        <v>3.9494467813916793E-2</v>
      </c>
      <c r="U599" s="2">
        <f>(Table2[[#This Row],[Close Price]]-Table2[[#This Row],[200D EMA]])/Table2[[#This Row],[200D EMA]]</f>
        <v>9.0508200244376585E-2</v>
      </c>
      <c r="V599">
        <v>0.61354430744286903</v>
      </c>
      <c r="W599">
        <v>777</v>
      </c>
      <c r="X599">
        <v>784.9</v>
      </c>
      <c r="Y599">
        <v>766.65</v>
      </c>
      <c r="Z599">
        <v>783</v>
      </c>
      <c r="AA599">
        <v>749.1</v>
      </c>
      <c r="AB599">
        <v>790.85</v>
      </c>
      <c r="AC599" s="2">
        <f>(Table2[[#This Row],[Close Price]]/Table2[[#This Row],[Day Low]])-1</f>
        <v>5.791505791505891E-3</v>
      </c>
      <c r="AD599" s="2">
        <f>(Table2[[#This Row],[Day High]]/Table2[[#This Row],[Close Price]])-1</f>
        <v>4.3506078055022268E-3</v>
      </c>
      <c r="AE599" s="2">
        <f>(Table2[[#This Row],[Close Price]]/Table2[[#This Row],[Current Week Low]])-1</f>
        <v>1.936998630405018E-2</v>
      </c>
      <c r="AF599" s="2">
        <f>(Table2[[#This Row],[Current Week High]]/Table2[[#This Row],[Close Price]])-1</f>
        <v>1.9193857965451588E-3</v>
      </c>
      <c r="AG599" s="2">
        <f>(Table2[[#This Row],[Close Price]]/Table2[[#This Row],[Current Month Low]])-1</f>
        <v>4.3251902282739341E-2</v>
      </c>
      <c r="AH599" s="2">
        <f>(Table2[[#This Row],[Current Month High]]/Table2[[#This Row],[Close Price]])-1</f>
        <v>1.196417146513129E-2</v>
      </c>
      <c r="AI599">
        <v>10.870121561100399</v>
      </c>
      <c r="AJ599">
        <v>28.567903265608201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-0.06</v>
      </c>
      <c r="AM599" t="s">
        <v>10190</v>
      </c>
      <c r="AN599">
        <v>2.4300000000000002</v>
      </c>
      <c r="AO599" t="s">
        <v>10189</v>
      </c>
      <c r="AP599">
        <v>-4.6541554997308998E-2</v>
      </c>
      <c r="AQ599">
        <f>(Table2[[#This Row],[Sharpe Ratio]]-AVERAGE(Table2[Sharpe Ratio]))/_xlfn.STDEV.P(Table2[Sharpe Ratio])</f>
        <v>-1.1394050769711959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-2.7445874941472304</v>
      </c>
      <c r="AS599">
        <f>_xlfn.RANK.AVG(Table2[[#This Row],[1Y Return vs Nifty Z-Score]],Table2[1Y Return vs Nifty Z-Score])</f>
        <v>501</v>
      </c>
      <c r="AT599">
        <f>_xlfn.RANK.AVG(Table2[[#This Row],[6M Return vs Nifty Z-Score]],Table2[6M Return vs Nifty Z-Score])</f>
        <v>544</v>
      </c>
      <c r="AU599">
        <f>_xlfn.RANK.AVG(Table2[[#This Row],[Sharpe Ratio Z-Score]],Table2[Sharpe Ratio Z-Score])</f>
        <v>635</v>
      </c>
      <c r="AV599">
        <f>(Table2[[#This Row],[Rank 1Y]]+Table2[[#This Row],[Rank 6M]]+Table2[[#This Row],[Rank Sharpe]])/3</f>
        <v>560</v>
      </c>
    </row>
    <row r="600" spans="1:48" x14ac:dyDescent="0.3">
      <c r="A600" t="s">
        <v>442</v>
      </c>
      <c r="B600" t="s">
        <v>443</v>
      </c>
      <c r="C600" t="s">
        <v>10155</v>
      </c>
      <c r="D600" t="s">
        <v>444</v>
      </c>
      <c r="E600">
        <v>51623.244973592999</v>
      </c>
      <c r="F600">
        <v>180.69</v>
      </c>
      <c r="G600">
        <v>-0.53371016279229899</v>
      </c>
      <c r="H600">
        <f>(Table2[[#This Row],[1Y Return vs Nifty]]-AVERAGE(Table2[1Y Return vs Nifty]))/_xlfn.STDEV.P(Table2[1Y Return vs Nifty])</f>
        <v>-0.55140361509001079</v>
      </c>
      <c r="I600">
        <v>-0.83234536752924304</v>
      </c>
      <c r="J600">
        <f>(Table2[[#This Row],[1M Return vs Nifty]]-AVERAGE(Table2[1M Return vs Nifty]))/_xlfn.STDEV.P(Table2[1M Return vs Nifty])</f>
        <v>-4.1276325537213061E-2</v>
      </c>
      <c r="K600">
        <v>-6.6734915500137504</v>
      </c>
      <c r="L600">
        <f>(Table2[[#This Row],[6M Return vs Nifty]]-AVERAGE(Table2[6M Return vs Nifty]))/_xlfn.STDEV.P(Table2[6M Return vs Nifty])</f>
        <v>-0.43723427164286022</v>
      </c>
      <c r="M600">
        <v>0.773373814477333</v>
      </c>
      <c r="N600">
        <f>(Table2[[#This Row],[1W Return vs Nifty]]-AVERAGE(Table2[1W Return vs Nifty]))/_xlfn.STDEV.P(Table2[1W Return vs Nifty])</f>
        <v>0.57221938021506391</v>
      </c>
      <c r="O600">
        <v>176.56</v>
      </c>
      <c r="P600">
        <v>173.274502702912</v>
      </c>
      <c r="Q600">
        <v>165.92499917678299</v>
      </c>
      <c r="R600">
        <v>67.128839684041495</v>
      </c>
      <c r="S600" s="2">
        <f>(Table2[[#This Row],[Close Price]]-Table2[[#This Row],[20D EMA]])/Table2[[#This Row],[20D EMA]]</f>
        <v>2.3391481649297663E-2</v>
      </c>
      <c r="T600" s="2">
        <f>(Table2[[#This Row],[Close Price]]-Table2[[#This Row],[50D EMA]])/Table2[[#This Row],[50D EMA]]</f>
        <v>4.2796240539799697E-2</v>
      </c>
      <c r="U600" s="2">
        <f>(Table2[[#This Row],[Close Price]]-Table2[[#This Row],[200D EMA]])/Table2[[#This Row],[200D EMA]]</f>
        <v>8.8985993047893869E-2</v>
      </c>
      <c r="V600">
        <v>1.3861373309316101</v>
      </c>
      <c r="W600">
        <v>178.25</v>
      </c>
      <c r="X600">
        <v>181</v>
      </c>
      <c r="Y600">
        <v>177.11</v>
      </c>
      <c r="Z600">
        <v>184.8</v>
      </c>
      <c r="AA600">
        <v>170.5</v>
      </c>
      <c r="AB600">
        <v>184.8</v>
      </c>
      <c r="AC600" s="2">
        <f>(Table2[[#This Row],[Close Price]]/Table2[[#This Row],[Day Low]])-1</f>
        <v>1.368863955119215E-2</v>
      </c>
      <c r="AD600" s="2">
        <f>(Table2[[#This Row],[Day High]]/Table2[[#This Row],[Close Price]])-1</f>
        <v>1.7156455808291504E-3</v>
      </c>
      <c r="AE600" s="2">
        <f>(Table2[[#This Row],[Close Price]]/Table2[[#This Row],[Current Week Low]])-1</f>
        <v>2.0213426683981517E-2</v>
      </c>
      <c r="AF600" s="2">
        <f>(Table2[[#This Row],[Current Week High]]/Table2[[#This Row],[Close Price]])-1</f>
        <v>2.274613979744311E-2</v>
      </c>
      <c r="AG600" s="2">
        <f>(Table2[[#This Row],[Close Price]]/Table2[[#This Row],[Current Month Low]])-1</f>
        <v>5.9765395894428197E-2</v>
      </c>
      <c r="AH600" s="2">
        <f>(Table2[[#This Row],[Current Month High]]/Table2[[#This Row],[Close Price]])-1</f>
        <v>2.274613979744311E-2</v>
      </c>
      <c r="AI600">
        <v>8.1963584038961805</v>
      </c>
      <c r="AJ600">
        <v>38.885472713297403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-0.14000000000000001</v>
      </c>
      <c r="AM600" t="s">
        <v>10190</v>
      </c>
      <c r="AN600">
        <v>2.69</v>
      </c>
      <c r="AO600" t="s">
        <v>10189</v>
      </c>
      <c r="AP600">
        <v>-9.2696628703917996E-2</v>
      </c>
      <c r="AQ600">
        <f>(Table2[[#This Row],[Sharpe Ratio]]-AVERAGE(Table2[Sharpe Ratio]))/_xlfn.STDEV.P(Table2[Sharpe Ratio])</f>
        <v>-1.6681973835800059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-2.1258922156350262</v>
      </c>
      <c r="AS600">
        <f>_xlfn.RANK.AVG(Table2[[#This Row],[1Y Return vs Nifty Z-Score]],Table2[1Y Return vs Nifty Z-Score])</f>
        <v>507</v>
      </c>
      <c r="AT600">
        <f>_xlfn.RANK.AVG(Table2[[#This Row],[6M Return vs Nifty Z-Score]],Table2[6M Return vs Nifty Z-Score])</f>
        <v>471</v>
      </c>
      <c r="AU600">
        <f>_xlfn.RANK.AVG(Table2[[#This Row],[Sharpe Ratio Z-Score]],Table2[Sharpe Ratio Z-Score])</f>
        <v>703</v>
      </c>
      <c r="AV600">
        <f>(Table2[[#This Row],[Rank 1Y]]+Table2[[#This Row],[Rank 6M]]+Table2[[#This Row],[Rank Sharpe]])/3</f>
        <v>560.33333333333337</v>
      </c>
    </row>
    <row r="601" spans="1:48" x14ac:dyDescent="0.3">
      <c r="A601" t="s">
        <v>1869</v>
      </c>
      <c r="B601" t="s">
        <v>1870</v>
      </c>
      <c r="C601" t="s">
        <v>10154</v>
      </c>
      <c r="D601" t="s">
        <v>257</v>
      </c>
      <c r="E601">
        <v>3693.8999199539999</v>
      </c>
      <c r="F601">
        <v>158.88999999999999</v>
      </c>
      <c r="G601">
        <v>-9.7274351147618994</v>
      </c>
      <c r="H601">
        <f>(Table2[[#This Row],[1Y Return vs Nifty]]-AVERAGE(Table2[1Y Return vs Nifty]))/_xlfn.STDEV.P(Table2[1Y Return vs Nifty])</f>
        <v>-0.66921401470508457</v>
      </c>
      <c r="I601">
        <v>17.131354506174102</v>
      </c>
      <c r="J601">
        <f>(Table2[[#This Row],[1M Return vs Nifty]]-AVERAGE(Table2[1M Return vs Nifty]))/_xlfn.STDEV.P(Table2[1M Return vs Nifty])</f>
        <v>1.6436548165237088</v>
      </c>
      <c r="K601">
        <v>-11.1601527872893</v>
      </c>
      <c r="L601">
        <f>(Table2[[#This Row],[6M Return vs Nifty]]-AVERAGE(Table2[6M Return vs Nifty]))/_xlfn.STDEV.P(Table2[6M Return vs Nifty])</f>
        <v>-0.58260914631642124</v>
      </c>
      <c r="M601">
        <v>-7.2218300302917102</v>
      </c>
      <c r="N601">
        <f>(Table2[[#This Row],[1W Return vs Nifty]]-AVERAGE(Table2[1W Return vs Nifty]))/_xlfn.STDEV.P(Table2[1W Return vs Nifty])</f>
        <v>-1.4973838992374102</v>
      </c>
      <c r="O601">
        <v>154.06</v>
      </c>
      <c r="P601">
        <v>144.138076677264</v>
      </c>
      <c r="Q601">
        <v>141.10135318856001</v>
      </c>
      <c r="R601">
        <v>51.0329884035867</v>
      </c>
      <c r="S601" s="2">
        <f>(Table2[[#This Row],[Close Price]]-Table2[[#This Row],[20D EMA]])/Table2[[#This Row],[20D EMA]]</f>
        <v>3.1351421524081421E-2</v>
      </c>
      <c r="T601" s="2">
        <f>(Table2[[#This Row],[Close Price]]-Table2[[#This Row],[50D EMA]])/Table2[[#This Row],[50D EMA]]</f>
        <v>0.10234577609750307</v>
      </c>
      <c r="U601" s="2">
        <f>(Table2[[#This Row],[Close Price]]-Table2[[#This Row],[200D EMA]])/Table2[[#This Row],[200D EMA]]</f>
        <v>0.12606999443632702</v>
      </c>
      <c r="V601">
        <v>2.88165421035727</v>
      </c>
      <c r="W601">
        <v>156.91</v>
      </c>
      <c r="X601">
        <v>160.97</v>
      </c>
      <c r="Y601">
        <v>157.94999999999999</v>
      </c>
      <c r="Z601">
        <v>171</v>
      </c>
      <c r="AA601">
        <v>131.41</v>
      </c>
      <c r="AB601">
        <v>177</v>
      </c>
      <c r="AC601" s="2">
        <f>(Table2[[#This Row],[Close Price]]/Table2[[#This Row],[Day Low]])-1</f>
        <v>1.2618698617041568E-2</v>
      </c>
      <c r="AD601" s="2">
        <f>(Table2[[#This Row],[Day High]]/Table2[[#This Row],[Close Price]])-1</f>
        <v>1.3090817546730582E-2</v>
      </c>
      <c r="AE601" s="2">
        <f>(Table2[[#This Row],[Close Price]]/Table2[[#This Row],[Current Week Low]])-1</f>
        <v>5.9512503956948848E-3</v>
      </c>
      <c r="AF601" s="2">
        <f>(Table2[[#This Row],[Current Week High]]/Table2[[#This Row],[Close Price]])-1</f>
        <v>7.6216250236012417E-2</v>
      </c>
      <c r="AG601" s="2">
        <f>(Table2[[#This Row],[Close Price]]/Table2[[#This Row],[Current Month Low]])-1</f>
        <v>0.20911650559318162</v>
      </c>
      <c r="AH601" s="2">
        <f>(Table2[[#This Row],[Current Month High]]/Table2[[#This Row],[Close Price]])-1</f>
        <v>0.1139782239285041</v>
      </c>
      <c r="AI601">
        <v>11.397822392850401</v>
      </c>
      <c r="AJ601">
        <v>41.802766622043698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0.01</v>
      </c>
      <c r="AM601" t="s">
        <v>10189</v>
      </c>
      <c r="AN601">
        <v>15.89</v>
      </c>
      <c r="AO601" t="s">
        <v>10189</v>
      </c>
      <c r="AP601">
        <v>-2.6399179687131999E-2</v>
      </c>
      <c r="AQ601">
        <f>(Table2[[#This Row],[Sharpe Ratio]]-AVERAGE(Table2[Sharpe Ratio]))/_xlfn.STDEV.P(Table2[Sharpe Ratio])</f>
        <v>-0.90863666419486244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-2.0141889079300697</v>
      </c>
      <c r="AS601">
        <f>_xlfn.RANK.AVG(Table2[[#This Row],[1Y Return vs Nifty Z-Score]],Table2[1Y Return vs Nifty Z-Score])</f>
        <v>562</v>
      </c>
      <c r="AT601">
        <f>_xlfn.RANK.AVG(Table2[[#This Row],[6M Return vs Nifty Z-Score]],Table2[6M Return vs Nifty Z-Score])</f>
        <v>523</v>
      </c>
      <c r="AU601">
        <f>_xlfn.RANK.AVG(Table2[[#This Row],[Sharpe Ratio Z-Score]],Table2[Sharpe Ratio Z-Score])</f>
        <v>596</v>
      </c>
      <c r="AV601">
        <f>(Table2[[#This Row],[Rank 1Y]]+Table2[[#This Row],[Rank 6M]]+Table2[[#This Row],[Rank Sharpe]])/3</f>
        <v>560.33333333333337</v>
      </c>
    </row>
    <row r="602" spans="1:48" x14ac:dyDescent="0.3">
      <c r="A602" t="s">
        <v>445</v>
      </c>
      <c r="B602" t="s">
        <v>446</v>
      </c>
      <c r="C602" t="s">
        <v>10144</v>
      </c>
      <c r="D602" t="s">
        <v>285</v>
      </c>
      <c r="E602">
        <v>51326.685233459997</v>
      </c>
      <c r="F602">
        <v>4849.95</v>
      </c>
      <c r="G602">
        <v>-6.347923630985</v>
      </c>
      <c r="H602">
        <f>(Table2[[#This Row],[1Y Return vs Nifty]]-AVERAGE(Table2[1Y Return vs Nifty]))/_xlfn.STDEV.P(Table2[1Y Return vs Nifty])</f>
        <v>-0.62590821640379957</v>
      </c>
      <c r="I602">
        <v>-5.2268174391103601</v>
      </c>
      <c r="J602">
        <f>(Table2[[#This Row],[1M Return vs Nifty]]-AVERAGE(Table2[1M Return vs Nifty]))/_xlfn.STDEV.P(Table2[1M Return vs Nifty])</f>
        <v>-0.45346217246082521</v>
      </c>
      <c r="K602">
        <v>-25.851434621100001</v>
      </c>
      <c r="L602">
        <f>(Table2[[#This Row],[6M Return vs Nifty]]-AVERAGE(Table2[6M Return vs Nifty]))/_xlfn.STDEV.P(Table2[6M Return vs Nifty])</f>
        <v>-1.0586297644188678</v>
      </c>
      <c r="M602">
        <v>-5.9523332271601301</v>
      </c>
      <c r="N602">
        <f>(Table2[[#This Row],[1W Return vs Nifty]]-AVERAGE(Table2[1W Return vs Nifty]))/_xlfn.STDEV.P(Table2[1W Return vs Nifty])</f>
        <v>-1.1687675439790601</v>
      </c>
      <c r="O602">
        <v>4943.43</v>
      </c>
      <c r="P602">
        <v>4904.2573817771599</v>
      </c>
      <c r="Q602">
        <v>4849.8367141306398</v>
      </c>
      <c r="R602">
        <v>35.2475985981457</v>
      </c>
      <c r="S602" s="2">
        <f>(Table2[[#This Row],[Close Price]]-Table2[[#This Row],[20D EMA]])/Table2[[#This Row],[20D EMA]]</f>
        <v>-1.8909947141964277E-2</v>
      </c>
      <c r="T602" s="2">
        <f>(Table2[[#This Row],[Close Price]]-Table2[[#This Row],[50D EMA]])/Table2[[#This Row],[50D EMA]]</f>
        <v>-1.1073517874276146E-2</v>
      </c>
      <c r="U602" s="2">
        <f>(Table2[[#This Row],[Close Price]]-Table2[[#This Row],[200D EMA]])/Table2[[#This Row],[200D EMA]]</f>
        <v>2.335869762994221E-5</v>
      </c>
      <c r="V602">
        <v>0.81026485924168101</v>
      </c>
      <c r="W602">
        <v>4776.05</v>
      </c>
      <c r="X602">
        <v>4874.3999999999996</v>
      </c>
      <c r="Y602">
        <v>4728.05</v>
      </c>
      <c r="Z602">
        <v>5082.3500000000004</v>
      </c>
      <c r="AA602">
        <v>4728.05</v>
      </c>
      <c r="AB602">
        <v>5160</v>
      </c>
      <c r="AC602" s="2">
        <f>(Table2[[#This Row],[Close Price]]/Table2[[#This Row],[Day Low]])-1</f>
        <v>1.547303734257377E-2</v>
      </c>
      <c r="AD602" s="2">
        <f>(Table2[[#This Row],[Day High]]/Table2[[#This Row],[Close Price]])-1</f>
        <v>5.0412890854545367E-3</v>
      </c>
      <c r="AE602" s="2">
        <f>(Table2[[#This Row],[Close Price]]/Table2[[#This Row],[Current Week Low]])-1</f>
        <v>2.5782299256564389E-2</v>
      </c>
      <c r="AF602" s="2">
        <f>(Table2[[#This Row],[Current Week High]]/Table2[[#This Row],[Close Price]])-1</f>
        <v>4.7918019773399934E-2</v>
      </c>
      <c r="AG602" s="2">
        <f>(Table2[[#This Row],[Close Price]]/Table2[[#This Row],[Current Month Low]])-1</f>
        <v>2.5782299256564389E-2</v>
      </c>
      <c r="AH602" s="2">
        <f>(Table2[[#This Row],[Current Month High]]/Table2[[#This Row],[Close Price]])-1</f>
        <v>6.3928494108186795E-2</v>
      </c>
      <c r="AI602">
        <v>21.101248466478999</v>
      </c>
      <c r="AJ602">
        <v>23.721636203619799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-0.14000000000000001</v>
      </c>
      <c r="AM602" t="s">
        <v>10190</v>
      </c>
      <c r="AN602">
        <v>-3.8</v>
      </c>
      <c r="AO602" t="s">
        <v>10190</v>
      </c>
      <c r="AP602">
        <v>4.3268974301070001E-3</v>
      </c>
      <c r="AQ602">
        <f>(Table2[[#This Row],[Sharpe Ratio]]-AVERAGE(Table2[Sharpe Ratio]))/_xlfn.STDEV.P(Table2[Sharpe Ratio])</f>
        <v>-0.55661224115643804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-3.8633799384189906</v>
      </c>
      <c r="AS602">
        <f>_xlfn.RANK.AVG(Table2[[#This Row],[1Y Return vs Nifty Z-Score]],Table2[1Y Return vs Nifty Z-Score])</f>
        <v>545</v>
      </c>
      <c r="AT602">
        <f>_xlfn.RANK.AVG(Table2[[#This Row],[6M Return vs Nifty Z-Score]],Table2[6M Return vs Nifty Z-Score])</f>
        <v>652</v>
      </c>
      <c r="AU602">
        <f>_xlfn.RANK.AVG(Table2[[#This Row],[Sharpe Ratio Z-Score]],Table2[Sharpe Ratio Z-Score])</f>
        <v>489</v>
      </c>
      <c r="AV602">
        <f>(Table2[[#This Row],[Rank 1Y]]+Table2[[#This Row],[Rank 6M]]+Table2[[#This Row],[Rank Sharpe]])/3</f>
        <v>562</v>
      </c>
    </row>
    <row r="603" spans="1:48" x14ac:dyDescent="0.3">
      <c r="A603" t="s">
        <v>33</v>
      </c>
      <c r="B603" t="s">
        <v>34</v>
      </c>
      <c r="C603" t="s">
        <v>10144</v>
      </c>
      <c r="D603" t="s">
        <v>21</v>
      </c>
      <c r="E603">
        <v>727969.65385304997</v>
      </c>
      <c r="F603">
        <v>1758.05</v>
      </c>
      <c r="G603">
        <v>-6.4050214951598798</v>
      </c>
      <c r="H603">
        <f>(Table2[[#This Row],[1Y Return vs Nifty]]-AVERAGE(Table2[1Y Return vs Nifty]))/_xlfn.STDEV.P(Table2[1Y Return vs Nifty])</f>
        <v>-0.62663988090657197</v>
      </c>
      <c r="I603">
        <v>9.64445381370804</v>
      </c>
      <c r="J603">
        <f>(Table2[[#This Row],[1M Return vs Nifty]]-AVERAGE(Table2[1M Return vs Nifty]))/_xlfn.STDEV.P(Table2[1M Return vs Nifty])</f>
        <v>0.9414101663155281</v>
      </c>
      <c r="K603">
        <v>-8.5271935657225804</v>
      </c>
      <c r="L603">
        <f>(Table2[[#This Row],[6M Return vs Nifty]]-AVERAGE(Table2[6M Return vs Nifty]))/_xlfn.STDEV.P(Table2[6M Return vs Nifty])</f>
        <v>-0.49729712996096159</v>
      </c>
      <c r="M603">
        <v>2.9839405291843102</v>
      </c>
      <c r="N603">
        <f>(Table2[[#This Row],[1W Return vs Nifty]]-AVERAGE(Table2[1W Return vs Nifty]))/_xlfn.STDEV.P(Table2[1W Return vs Nifty])</f>
        <v>1.1444369510277563</v>
      </c>
      <c r="O603">
        <v>1634.96</v>
      </c>
      <c r="P603">
        <v>1565.2152725415799</v>
      </c>
      <c r="Q603">
        <v>1518.3485592690699</v>
      </c>
      <c r="R603">
        <v>89.430910800682994</v>
      </c>
      <c r="S603" s="2">
        <f>(Table2[[#This Row],[Close Price]]-Table2[[#This Row],[20D EMA]])/Table2[[#This Row],[20D EMA]]</f>
        <v>7.5286245535058915E-2</v>
      </c>
      <c r="T603" s="2">
        <f>(Table2[[#This Row],[Close Price]]-Table2[[#This Row],[50D EMA]])/Table2[[#This Row],[50D EMA]]</f>
        <v>0.1232001315354514</v>
      </c>
      <c r="U603" s="2">
        <f>(Table2[[#This Row],[Close Price]]-Table2[[#This Row],[200D EMA]])/Table2[[#This Row],[200D EMA]]</f>
        <v>0.15786983777053262</v>
      </c>
      <c r="V603">
        <v>0.995436556411602</v>
      </c>
      <c r="W603">
        <v>1794.6</v>
      </c>
      <c r="X603">
        <v>1844</v>
      </c>
      <c r="Y603">
        <v>1700</v>
      </c>
      <c r="Z603">
        <v>1765.4</v>
      </c>
      <c r="AA603">
        <v>1559.5</v>
      </c>
      <c r="AB603">
        <v>1765.4</v>
      </c>
      <c r="AC603" s="2">
        <f>(Table2[[#This Row],[Close Price]]/Table2[[#This Row],[Day Low]])-1</f>
        <v>-2.0366655522121913E-2</v>
      </c>
      <c r="AD603" s="2">
        <f>(Table2[[#This Row],[Day High]]/Table2[[#This Row],[Close Price]])-1</f>
        <v>4.8889394499587624E-2</v>
      </c>
      <c r="AE603" s="2">
        <f>(Table2[[#This Row],[Close Price]]/Table2[[#This Row],[Current Week Low]])-1</f>
        <v>3.4147058823529308E-2</v>
      </c>
      <c r="AF603" s="2">
        <f>(Table2[[#This Row],[Current Week High]]/Table2[[#This Row],[Close Price]])-1</f>
        <v>4.180768465060769E-3</v>
      </c>
      <c r="AG603" s="2">
        <f>(Table2[[#This Row],[Close Price]]/Table2[[#This Row],[Current Month Low]])-1</f>
        <v>0.12731644757935223</v>
      </c>
      <c r="AH603" s="2">
        <f>(Table2[[#This Row],[Current Month High]]/Table2[[#This Row],[Close Price]])-1</f>
        <v>4.180768465060769E-3</v>
      </c>
      <c r="AI603">
        <v>0.41807684650607602</v>
      </c>
      <c r="AJ603">
        <v>34.716475095785398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0.03</v>
      </c>
      <c r="AM603" t="s">
        <v>10189</v>
      </c>
      <c r="AN603">
        <v>10.51</v>
      </c>
      <c r="AO603" t="s">
        <v>10189</v>
      </c>
      <c r="AP603">
        <v>-5.6854726534246003E-2</v>
      </c>
      <c r="AQ603">
        <f>(Table2[[#This Row],[Sharpe Ratio]]-AVERAGE(Table2[Sharpe Ratio]))/_xlfn.STDEV.P(Table2[Sharpe Ratio])</f>
        <v>-1.2575616592818499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-0.29565155280609923</v>
      </c>
      <c r="AS603">
        <f>_xlfn.RANK.AVG(Table2[[#This Row],[1Y Return vs Nifty Z-Score]],Table2[1Y Return vs Nifty Z-Score])</f>
        <v>546</v>
      </c>
      <c r="AT603">
        <f>_xlfn.RANK.AVG(Table2[[#This Row],[6M Return vs Nifty Z-Score]],Table2[6M Return vs Nifty Z-Score])</f>
        <v>494</v>
      </c>
      <c r="AU603">
        <f>_xlfn.RANK.AVG(Table2[[#This Row],[Sharpe Ratio Z-Score]],Table2[Sharpe Ratio Z-Score])</f>
        <v>647</v>
      </c>
      <c r="AV603">
        <f>(Table2[[#This Row],[Rank 1Y]]+Table2[[#This Row],[Rank 6M]]+Table2[[#This Row],[Rank Sharpe]])/3</f>
        <v>562.33333333333337</v>
      </c>
    </row>
    <row r="604" spans="1:48" x14ac:dyDescent="0.3">
      <c r="A604" t="s">
        <v>743</v>
      </c>
      <c r="B604" t="s">
        <v>744</v>
      </c>
      <c r="C604" t="s">
        <v>10155</v>
      </c>
      <c r="D604" t="s">
        <v>536</v>
      </c>
      <c r="E604">
        <v>21239.542203823999</v>
      </c>
      <c r="F604">
        <v>176.08</v>
      </c>
      <c r="G604">
        <v>-35.741958167876597</v>
      </c>
      <c r="H604">
        <f>(Table2[[#This Row],[1Y Return vs Nifty]]-AVERAGE(Table2[1Y Return vs Nifty]))/_xlfn.STDEV.P(Table2[1Y Return vs Nifty])</f>
        <v>-1.0025697951634083</v>
      </c>
      <c r="I604">
        <v>-7.3154752448079998</v>
      </c>
      <c r="J604">
        <f>(Table2[[#This Row],[1M Return vs Nifty]]-AVERAGE(Table2[1M Return vs Nifty]))/_xlfn.STDEV.P(Table2[1M Return vs Nifty])</f>
        <v>-0.64937084420836022</v>
      </c>
      <c r="K604">
        <v>-19.546960881443098</v>
      </c>
      <c r="L604">
        <f>(Table2[[#This Row],[6M Return vs Nifty]]-AVERAGE(Table2[6M Return vs Nifty]))/_xlfn.STDEV.P(Table2[6M Return vs Nifty])</f>
        <v>-0.85435490805776759</v>
      </c>
      <c r="M604">
        <v>4.2642147129326098</v>
      </c>
      <c r="N604">
        <f>(Table2[[#This Row],[1W Return vs Nifty]]-AVERAGE(Table2[1W Return vs Nifty]))/_xlfn.STDEV.P(Table2[1W Return vs Nifty])</f>
        <v>1.4758430916000687</v>
      </c>
      <c r="O604">
        <v>167.89</v>
      </c>
      <c r="P604">
        <v>165.56225525537599</v>
      </c>
      <c r="Q604">
        <v>169.84811303780799</v>
      </c>
      <c r="R604">
        <v>74.692418277868796</v>
      </c>
      <c r="S604" s="2">
        <f>(Table2[[#This Row],[Close Price]]-Table2[[#This Row],[20D EMA]])/Table2[[#This Row],[20D EMA]]</f>
        <v>4.8781940556316794E-2</v>
      </c>
      <c r="T604" s="2">
        <f>(Table2[[#This Row],[Close Price]]-Table2[[#This Row],[50D EMA]])/Table2[[#This Row],[50D EMA]]</f>
        <v>6.3527430986009728E-2</v>
      </c>
      <c r="U604" s="2">
        <f>(Table2[[#This Row],[Close Price]]-Table2[[#This Row],[200D EMA]])/Table2[[#This Row],[200D EMA]]</f>
        <v>3.6690940221424835E-2</v>
      </c>
      <c r="V604">
        <v>1.03032175738597</v>
      </c>
      <c r="W604">
        <v>172</v>
      </c>
      <c r="X604">
        <v>176.08</v>
      </c>
      <c r="Y604">
        <v>162.21</v>
      </c>
      <c r="Z604">
        <v>177.8</v>
      </c>
      <c r="AA604">
        <v>161.5</v>
      </c>
      <c r="AB604">
        <v>177.8</v>
      </c>
      <c r="AC604" s="2">
        <f>(Table2[[#This Row],[Close Price]]/Table2[[#This Row],[Day Low]])-1</f>
        <v>2.3720930232558279E-2</v>
      </c>
      <c r="AD604" s="2">
        <f>(Table2[[#This Row],[Day High]]/Table2[[#This Row],[Close Price]])-1</f>
        <v>0</v>
      </c>
      <c r="AE604" s="2">
        <f>(Table2[[#This Row],[Close Price]]/Table2[[#This Row],[Current Week Low]])-1</f>
        <v>8.550644226619819E-2</v>
      </c>
      <c r="AF604" s="2">
        <f>(Table2[[#This Row],[Current Week High]]/Table2[[#This Row],[Close Price]])-1</f>
        <v>9.7682871422080098E-3</v>
      </c>
      <c r="AG604" s="2">
        <f>(Table2[[#This Row],[Close Price]]/Table2[[#This Row],[Current Month Low]])-1</f>
        <v>9.0278637770897951E-2</v>
      </c>
      <c r="AH604" s="2">
        <f>(Table2[[#This Row],[Current Month High]]/Table2[[#This Row],[Close Price]])-1</f>
        <v>9.7682871422080098E-3</v>
      </c>
      <c r="AI604">
        <v>29.202635165833701</v>
      </c>
      <c r="AJ604">
        <v>23.782073813708202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-0.06</v>
      </c>
      <c r="AM604" t="s">
        <v>10190</v>
      </c>
      <c r="AN604">
        <v>5.51</v>
      </c>
      <c r="AO604" t="s">
        <v>10189</v>
      </c>
      <c r="AP604">
        <v>2.6588675630015001E-2</v>
      </c>
      <c r="AQ604">
        <f>(Table2[[#This Row],[Sharpe Ratio]]-AVERAGE(Table2[Sharpe Ratio]))/_xlfn.STDEV.P(Table2[Sharpe Ratio])</f>
        <v>-0.30156212210836791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685</v>
      </c>
      <c r="AT604">
        <f>_xlfn.RANK.AVG(Table2[[#This Row],[6M Return vs Nifty Z-Score]],Table2[6M Return vs Nifty Z-Score])</f>
        <v>594</v>
      </c>
      <c r="AU604">
        <f>_xlfn.RANK.AVG(Table2[[#This Row],[Sharpe Ratio Z-Score]],Table2[Sharpe Ratio Z-Score])</f>
        <v>418</v>
      </c>
      <c r="AV604">
        <f>(Table2[[#This Row],[Rank 1Y]]+Table2[[#This Row],[Rank 6M]]+Table2[[#This Row],[Rank Sharpe]])/3</f>
        <v>565.66666666666663</v>
      </c>
    </row>
    <row r="605" spans="1:48" x14ac:dyDescent="0.3">
      <c r="A605" t="s">
        <v>1319</v>
      </c>
      <c r="B605" t="s">
        <v>1320</v>
      </c>
      <c r="C605" t="s">
        <v>10153</v>
      </c>
      <c r="D605" t="s">
        <v>77</v>
      </c>
      <c r="E605">
        <v>8321.9943371399895</v>
      </c>
      <c r="F605">
        <v>165.33</v>
      </c>
      <c r="G605">
        <v>5.58354434570313</v>
      </c>
      <c r="H605">
        <f>(Table2[[#This Row],[1Y Return vs Nifty]]-AVERAGE(Table2[1Y Return vs Nifty]))/_xlfn.STDEV.P(Table2[1Y Return vs Nifty])</f>
        <v>-0.47301577969598319</v>
      </c>
      <c r="I605">
        <v>-1.4453924888884899</v>
      </c>
      <c r="J605">
        <f>(Table2[[#This Row],[1M Return vs Nifty]]-AVERAGE(Table2[1M Return vs Nifty]))/_xlfn.STDEV.P(Table2[1M Return vs Nifty])</f>
        <v>-9.8777964597721826E-2</v>
      </c>
      <c r="K605">
        <v>-25.702424112205001</v>
      </c>
      <c r="L605">
        <f>(Table2[[#This Row],[6M Return vs Nifty]]-AVERAGE(Table2[6M Return vs Nifty]))/_xlfn.STDEV.P(Table2[6M Return vs Nifty])</f>
        <v>-1.0538015897673738</v>
      </c>
      <c r="M605">
        <v>-4.1757715189018603</v>
      </c>
      <c r="N605">
        <f>(Table2[[#This Row],[1W Return vs Nifty]]-AVERAGE(Table2[1W Return vs Nifty]))/_xlfn.STDEV.P(Table2[1W Return vs Nifty])</f>
        <v>-0.70889459903012297</v>
      </c>
      <c r="O605">
        <v>167.41</v>
      </c>
      <c r="P605">
        <v>164.987561641116</v>
      </c>
      <c r="Q605">
        <v>159.89944273368499</v>
      </c>
      <c r="R605">
        <v>41.1470758541777</v>
      </c>
      <c r="S605" s="2">
        <f>(Table2[[#This Row],[Close Price]]-Table2[[#This Row],[20D EMA]])/Table2[[#This Row],[20D EMA]]</f>
        <v>-1.2424586344901643E-2</v>
      </c>
      <c r="T605" s="2">
        <f>(Table2[[#This Row],[Close Price]]-Table2[[#This Row],[50D EMA]])/Table2[[#This Row],[50D EMA]]</f>
        <v>2.0755404557641038E-3</v>
      </c>
      <c r="U605" s="2">
        <f>(Table2[[#This Row],[Close Price]]-Table2[[#This Row],[200D EMA]])/Table2[[#This Row],[200D EMA]]</f>
        <v>3.3962327657136977E-2</v>
      </c>
      <c r="V605">
        <v>1.0470730553496399</v>
      </c>
      <c r="W605">
        <v>162.4</v>
      </c>
      <c r="X605">
        <v>167</v>
      </c>
      <c r="Y605">
        <v>164.98</v>
      </c>
      <c r="Z605">
        <v>175.61</v>
      </c>
      <c r="AA605">
        <v>162.27000000000001</v>
      </c>
      <c r="AB605">
        <v>180.83</v>
      </c>
      <c r="AC605" s="2">
        <f>(Table2[[#This Row],[Close Price]]/Table2[[#This Row],[Day Low]])-1</f>
        <v>1.804187192118234E-2</v>
      </c>
      <c r="AD605" s="2">
        <f>(Table2[[#This Row],[Day High]]/Table2[[#This Row],[Close Price]])-1</f>
        <v>1.0101010101009944E-2</v>
      </c>
      <c r="AE605" s="2">
        <f>(Table2[[#This Row],[Close Price]]/Table2[[#This Row],[Current Week Low]])-1</f>
        <v>2.1214692690023629E-3</v>
      </c>
      <c r="AF605" s="2">
        <f>(Table2[[#This Row],[Current Week High]]/Table2[[#This Row],[Close Price]])-1</f>
        <v>6.2178672957116099E-2</v>
      </c>
      <c r="AG605" s="2">
        <f>(Table2[[#This Row],[Close Price]]/Table2[[#This Row],[Current Month Low]])-1</f>
        <v>1.8857459789240139E-2</v>
      </c>
      <c r="AH605" s="2">
        <f>(Table2[[#This Row],[Current Month High]]/Table2[[#This Row],[Close Price]])-1</f>
        <v>9.3751890159075701E-2</v>
      </c>
      <c r="AI605">
        <v>20.365329946168199</v>
      </c>
      <c r="AJ605">
        <v>37.8324301792413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-0.08</v>
      </c>
      <c r="AM605" t="s">
        <v>10190</v>
      </c>
      <c r="AN605">
        <v>-6.57</v>
      </c>
      <c r="AO605" t="s">
        <v>10190</v>
      </c>
      <c r="AP605">
        <v>-2.5790330789669001E-2</v>
      </c>
      <c r="AQ605">
        <f>(Table2[[#This Row],[Sharpe Ratio]]-AVERAGE(Table2[Sharpe Ratio]))/_xlfn.STDEV.P(Table2[Sharpe Ratio])</f>
        <v>-0.90166116644325578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-3.2361510995344576</v>
      </c>
      <c r="AS605">
        <f>_xlfn.RANK.AVG(Table2[[#This Row],[1Y Return vs Nifty Z-Score]],Table2[1Y Return vs Nifty Z-Score])</f>
        <v>461</v>
      </c>
      <c r="AT605">
        <f>_xlfn.RANK.AVG(Table2[[#This Row],[6M Return vs Nifty Z-Score]],Table2[6M Return vs Nifty Z-Score])</f>
        <v>650</v>
      </c>
      <c r="AU605">
        <f>_xlfn.RANK.AVG(Table2[[#This Row],[Sharpe Ratio Z-Score]],Table2[Sharpe Ratio Z-Score])</f>
        <v>593</v>
      </c>
      <c r="AV605">
        <f>(Table2[[#This Row],[Rank 1Y]]+Table2[[#This Row],[Rank 6M]]+Table2[[#This Row],[Rank Sharpe]])/3</f>
        <v>568</v>
      </c>
    </row>
    <row r="606" spans="1:48" x14ac:dyDescent="0.3">
      <c r="A606" t="s">
        <v>866</v>
      </c>
      <c r="B606" t="s">
        <v>867</v>
      </c>
      <c r="C606" t="s">
        <v>10155</v>
      </c>
      <c r="D606" t="s">
        <v>145</v>
      </c>
      <c r="E606">
        <v>17500.895805779899</v>
      </c>
      <c r="F606">
        <v>2919.3</v>
      </c>
      <c r="G606">
        <v>-24.599792827164102</v>
      </c>
      <c r="H606">
        <f>(Table2[[#This Row],[1Y Return vs Nifty]]-AVERAGE(Table2[1Y Return vs Nifty]))/_xlfn.STDEV.P(Table2[1Y Return vs Nifty])</f>
        <v>-0.85979165483136066</v>
      </c>
      <c r="I606">
        <v>5.7871107969225504</v>
      </c>
      <c r="J606">
        <f>(Table2[[#This Row],[1M Return vs Nifty]]-AVERAGE(Table2[1M Return vs Nifty]))/_xlfn.STDEV.P(Table2[1M Return vs Nifty])</f>
        <v>0.57960511388825153</v>
      </c>
      <c r="K606">
        <v>1.74887773295454</v>
      </c>
      <c r="L606">
        <f>(Table2[[#This Row],[6M Return vs Nifty]]-AVERAGE(Table2[6M Return vs Nifty]))/_xlfn.STDEV.P(Table2[6M Return vs Nifty])</f>
        <v>-0.16433627150111949</v>
      </c>
      <c r="M606">
        <v>2.4421727790071399</v>
      </c>
      <c r="N606">
        <f>(Table2[[#This Row],[1W Return vs Nifty]]-AVERAGE(Table2[1W Return vs Nifty]))/_xlfn.STDEV.P(Table2[1W Return vs Nifty])</f>
        <v>1.0041973355985829</v>
      </c>
      <c r="O606">
        <v>2738.23</v>
      </c>
      <c r="P606">
        <v>2670.6008799790302</v>
      </c>
      <c r="Q606">
        <v>2664.91269040115</v>
      </c>
      <c r="R606">
        <v>79.887719457085097</v>
      </c>
      <c r="S606" s="2">
        <f>(Table2[[#This Row],[Close Price]]-Table2[[#This Row],[20D EMA]])/Table2[[#This Row],[20D EMA]]</f>
        <v>6.6126658461853158E-2</v>
      </c>
      <c r="T606" s="2">
        <f>(Table2[[#This Row],[Close Price]]-Table2[[#This Row],[50D EMA]])/Table2[[#This Row],[50D EMA]]</f>
        <v>9.3124780226584367E-2</v>
      </c>
      <c r="U606" s="2">
        <f>(Table2[[#This Row],[Close Price]]-Table2[[#This Row],[200D EMA]])/Table2[[#This Row],[200D EMA]]</f>
        <v>9.5458027767715406E-2</v>
      </c>
      <c r="V606">
        <v>1.2346385930743</v>
      </c>
      <c r="W606">
        <v>2880</v>
      </c>
      <c r="X606">
        <v>2942.95</v>
      </c>
      <c r="Y606">
        <v>2816</v>
      </c>
      <c r="Z606">
        <v>2953.95</v>
      </c>
      <c r="AA606">
        <v>2631.45</v>
      </c>
      <c r="AB606">
        <v>2953.95</v>
      </c>
      <c r="AC606" s="2">
        <f>(Table2[[#This Row],[Close Price]]/Table2[[#This Row],[Day Low]])-1</f>
        <v>1.3645833333333357E-2</v>
      </c>
      <c r="AD606" s="2">
        <f>(Table2[[#This Row],[Day High]]/Table2[[#This Row],[Close Price]])-1</f>
        <v>8.1012571506866582E-3</v>
      </c>
      <c r="AE606" s="2">
        <f>(Table2[[#This Row],[Close Price]]/Table2[[#This Row],[Current Week Low]])-1</f>
        <v>3.6683238636363802E-2</v>
      </c>
      <c r="AF606" s="2">
        <f>(Table2[[#This Row],[Current Week High]]/Table2[[#This Row],[Close Price]])-1</f>
        <v>1.1869283732401481E-2</v>
      </c>
      <c r="AG606" s="2">
        <f>(Table2[[#This Row],[Close Price]]/Table2[[#This Row],[Current Month Low]])-1</f>
        <v>0.1093883600296417</v>
      </c>
      <c r="AH606" s="2">
        <f>(Table2[[#This Row],[Current Month High]]/Table2[[#This Row],[Close Price]])-1</f>
        <v>1.1869283732401481E-2</v>
      </c>
      <c r="AI606">
        <v>14.258555133079801</v>
      </c>
      <c r="AJ606">
        <v>30.910313901345301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-7.0000000000000007E-2</v>
      </c>
      <c r="AM606" t="s">
        <v>10190</v>
      </c>
      <c r="AN606">
        <v>8.73</v>
      </c>
      <c r="AO606" t="s">
        <v>10189</v>
      </c>
      <c r="AP606">
        <v>-7.6397477049497994E-2</v>
      </c>
      <c r="AQ606">
        <f>(Table2[[#This Row],[Sharpe Ratio]]-AVERAGE(Table2[Sharpe Ratio]))/_xlfn.STDEV.P(Table2[Sharpe Ratio])</f>
        <v>-1.4814602535757393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-0.92178573042138479</v>
      </c>
      <c r="AS606">
        <f>_xlfn.RANK.AVG(Table2[[#This Row],[1Y Return vs Nifty Z-Score]],Table2[1Y Return vs Nifty Z-Score])</f>
        <v>641</v>
      </c>
      <c r="AT606">
        <f>_xlfn.RANK.AVG(Table2[[#This Row],[6M Return vs Nifty Z-Score]],Table2[6M Return vs Nifty Z-Score])</f>
        <v>379</v>
      </c>
      <c r="AU606">
        <f>_xlfn.RANK.AVG(Table2[[#This Row],[Sharpe Ratio Z-Score]],Table2[Sharpe Ratio Z-Score])</f>
        <v>685</v>
      </c>
      <c r="AV606">
        <f>(Table2[[#This Row],[Rank 1Y]]+Table2[[#This Row],[Rank 6M]]+Table2[[#This Row],[Rank Sharpe]])/3</f>
        <v>568.33333333333337</v>
      </c>
    </row>
    <row r="607" spans="1:48" x14ac:dyDescent="0.3">
      <c r="A607" t="s">
        <v>946</v>
      </c>
      <c r="B607" t="s">
        <v>947</v>
      </c>
      <c r="C607" t="s">
        <v>10157</v>
      </c>
      <c r="D607" t="s">
        <v>948</v>
      </c>
      <c r="E607">
        <v>15423.248965799999</v>
      </c>
      <c r="F607">
        <v>694.2</v>
      </c>
      <c r="G607">
        <v>-21.508533203557601</v>
      </c>
      <c r="H607">
        <f>(Table2[[#This Row],[1Y Return vs Nifty]]-AVERAGE(Table2[1Y Return vs Nifty]))/_xlfn.STDEV.P(Table2[1Y Return vs Nifty])</f>
        <v>-0.8201795788258669</v>
      </c>
      <c r="I607">
        <v>-6.1169605375596801</v>
      </c>
      <c r="J607">
        <f>(Table2[[#This Row],[1M Return vs Nifty]]-AVERAGE(Table2[1M Return vs Nifty]))/_xlfn.STDEV.P(Table2[1M Return vs Nifty])</f>
        <v>-0.53695442839989416</v>
      </c>
      <c r="K607">
        <v>-28.7969522441586</v>
      </c>
      <c r="L607">
        <f>(Table2[[#This Row],[6M Return vs Nifty]]-AVERAGE(Table2[6M Return vs Nifty]))/_xlfn.STDEV.P(Table2[6M Return vs Nifty])</f>
        <v>-1.1540691641540992</v>
      </c>
      <c r="M607">
        <v>-4.6979912793147101</v>
      </c>
      <c r="N607">
        <f>(Table2[[#This Row],[1W Return vs Nifty]]-AVERAGE(Table2[1W Return vs Nifty]))/_xlfn.STDEV.P(Table2[1W Return vs Nifty])</f>
        <v>-0.84407410786183801</v>
      </c>
      <c r="O607">
        <v>711.08</v>
      </c>
      <c r="P607">
        <v>697.70279418105395</v>
      </c>
      <c r="Q607">
        <v>679.44868073933901</v>
      </c>
      <c r="R607">
        <v>32.811808594025997</v>
      </c>
      <c r="S607" s="2">
        <f>(Table2[[#This Row],[Close Price]]-Table2[[#This Row],[20D EMA]])/Table2[[#This Row],[20D EMA]]</f>
        <v>-2.3738538561062037E-2</v>
      </c>
      <c r="T607" s="2">
        <f>(Table2[[#This Row],[Close Price]]-Table2[[#This Row],[50D EMA]])/Table2[[#This Row],[50D EMA]]</f>
        <v>-5.0204674687671169E-3</v>
      </c>
      <c r="U607" s="2">
        <f>(Table2[[#This Row],[Close Price]]-Table2[[#This Row],[200D EMA]])/Table2[[#This Row],[200D EMA]]</f>
        <v>2.1710718820749573E-2</v>
      </c>
      <c r="V607">
        <v>0.71163756362021302</v>
      </c>
      <c r="W607">
        <v>686</v>
      </c>
      <c r="X607">
        <v>699.45</v>
      </c>
      <c r="Y607">
        <v>691.1</v>
      </c>
      <c r="Z607">
        <v>716.55</v>
      </c>
      <c r="AA607">
        <v>691.1</v>
      </c>
      <c r="AB607">
        <v>766.05</v>
      </c>
      <c r="AC607" s="2">
        <f>(Table2[[#This Row],[Close Price]]/Table2[[#This Row],[Day Low]])-1</f>
        <v>1.1953352769679348E-2</v>
      </c>
      <c r="AD607" s="2">
        <f>(Table2[[#This Row],[Day High]]/Table2[[#This Row],[Close Price]])-1</f>
        <v>7.562662057044145E-3</v>
      </c>
      <c r="AE607" s="2">
        <f>(Table2[[#This Row],[Close Price]]/Table2[[#This Row],[Current Week Low]])-1</f>
        <v>4.4856026624222611E-3</v>
      </c>
      <c r="AF607" s="2">
        <f>(Table2[[#This Row],[Current Week High]]/Table2[[#This Row],[Close Price]])-1</f>
        <v>3.2195332757130268E-2</v>
      </c>
      <c r="AG607" s="2">
        <f>(Table2[[#This Row],[Close Price]]/Table2[[#This Row],[Current Month Low]])-1</f>
        <v>4.4856026624222611E-3</v>
      </c>
      <c r="AH607" s="2">
        <f>(Table2[[#This Row],[Current Month High]]/Table2[[#This Row],[Close Price]])-1</f>
        <v>0.10350043215211735</v>
      </c>
      <c r="AI607">
        <v>22.371074618265599</v>
      </c>
      <c r="AJ607">
        <v>16.868686868686801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</v>
      </c>
      <c r="AM607" t="s">
        <v>10191</v>
      </c>
      <c r="AN607">
        <v>-7.86</v>
      </c>
      <c r="AO607" t="s">
        <v>10190</v>
      </c>
      <c r="AP607">
        <v>3.2369683569880001E-2</v>
      </c>
      <c r="AQ607">
        <f>(Table2[[#This Row],[Sharpe Ratio]]-AVERAGE(Table2[Sharpe Ratio]))/_xlfn.STDEV.P(Table2[Sharpe Ratio])</f>
        <v>-0.23532991235225328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-3.5906071915939517</v>
      </c>
      <c r="AS607">
        <f>_xlfn.RANK.AVG(Table2[[#This Row],[1Y Return vs Nifty Z-Score]],Table2[1Y Return vs Nifty Z-Score])</f>
        <v>631</v>
      </c>
      <c r="AT607">
        <f>_xlfn.RANK.AVG(Table2[[#This Row],[6M Return vs Nifty Z-Score]],Table2[6M Return vs Nifty Z-Score])</f>
        <v>673</v>
      </c>
      <c r="AU607">
        <f>_xlfn.RANK.AVG(Table2[[#This Row],[Sharpe Ratio Z-Score]],Table2[Sharpe Ratio Z-Score])</f>
        <v>402</v>
      </c>
      <c r="AV607">
        <f>(Table2[[#This Row],[Rank 1Y]]+Table2[[#This Row],[Rank 6M]]+Table2[[#This Row],[Rank Sharpe]])/3</f>
        <v>568.66666666666663</v>
      </c>
    </row>
    <row r="608" spans="1:48" x14ac:dyDescent="0.3">
      <c r="A608" t="s">
        <v>515</v>
      </c>
      <c r="B608" t="s">
        <v>516</v>
      </c>
      <c r="C608" t="s">
        <v>10144</v>
      </c>
      <c r="D608" t="s">
        <v>21</v>
      </c>
      <c r="E608">
        <v>40000.26029328</v>
      </c>
      <c r="F608">
        <v>5997.6</v>
      </c>
      <c r="G608">
        <v>-4.80178659193135</v>
      </c>
      <c r="H608">
        <f>(Table2[[#This Row],[1Y Return vs Nifty]]-AVERAGE(Table2[1Y Return vs Nifty]))/_xlfn.STDEV.P(Table2[1Y Return vs Nifty])</f>
        <v>-0.60609567868027825</v>
      </c>
      <c r="I608">
        <v>7.7129289653919599</v>
      </c>
      <c r="J608">
        <f>(Table2[[#This Row],[1M Return vs Nifty]]-AVERAGE(Table2[1M Return vs Nifty]))/_xlfn.STDEV.P(Table2[1M Return vs Nifty])</f>
        <v>0.76024000696787442</v>
      </c>
      <c r="K608">
        <v>-23.094303055954001</v>
      </c>
      <c r="L608">
        <f>(Table2[[#This Row],[6M Return vs Nifty]]-AVERAGE(Table2[6M Return vs Nifty]))/_xlfn.STDEV.P(Table2[6M Return vs Nifty])</f>
        <v>-0.96929436900020038</v>
      </c>
      <c r="M608">
        <v>1.48926962213106</v>
      </c>
      <c r="N608">
        <f>(Table2[[#This Row],[1W Return vs Nifty]]-AVERAGE(Table2[1W Return vs Nifty]))/_xlfn.STDEV.P(Table2[1W Return vs Nifty])</f>
        <v>0.7575330182451685</v>
      </c>
      <c r="O608">
        <v>5671.31</v>
      </c>
      <c r="P608">
        <v>5468.8026562676896</v>
      </c>
      <c r="Q608">
        <v>5434.6415965019896</v>
      </c>
      <c r="R608">
        <v>68.114885071284704</v>
      </c>
      <c r="S608" s="2">
        <f>(Table2[[#This Row],[Close Price]]-Table2[[#This Row],[20D EMA]])/Table2[[#This Row],[20D EMA]]</f>
        <v>5.7533444653880661E-2</v>
      </c>
      <c r="T608" s="2">
        <f>(Table2[[#This Row],[Close Price]]-Table2[[#This Row],[50D EMA]])/Table2[[#This Row],[50D EMA]]</f>
        <v>9.6693440405326431E-2</v>
      </c>
      <c r="U608" s="2">
        <f>(Table2[[#This Row],[Close Price]]-Table2[[#This Row],[200D EMA]])/Table2[[#This Row],[200D EMA]]</f>
        <v>0.10358703393805385</v>
      </c>
      <c r="V608">
        <v>0.97727450758235002</v>
      </c>
      <c r="W608">
        <v>5952.05</v>
      </c>
      <c r="X608">
        <v>6092</v>
      </c>
      <c r="Y608">
        <v>5805.1</v>
      </c>
      <c r="Z608">
        <v>6058.75</v>
      </c>
      <c r="AA608">
        <v>5425.75</v>
      </c>
      <c r="AB608">
        <v>6058.75</v>
      </c>
      <c r="AC608" s="2">
        <f>(Table2[[#This Row],[Close Price]]/Table2[[#This Row],[Day Low]])-1</f>
        <v>7.6528254970975595E-3</v>
      </c>
      <c r="AD608" s="2">
        <f>(Table2[[#This Row],[Day High]]/Table2[[#This Row],[Close Price]])-1</f>
        <v>1.5739629185007376E-2</v>
      </c>
      <c r="AE608" s="2">
        <f>(Table2[[#This Row],[Close Price]]/Table2[[#This Row],[Current Week Low]])-1</f>
        <v>3.3160496804534034E-2</v>
      </c>
      <c r="AF608" s="2">
        <f>(Table2[[#This Row],[Current Week High]]/Table2[[#This Row],[Close Price]])-1</f>
        <v>1.0195744964652365E-2</v>
      </c>
      <c r="AG608" s="2">
        <f>(Table2[[#This Row],[Close Price]]/Table2[[#This Row],[Current Month Low]])-1</f>
        <v>0.10539556743307377</v>
      </c>
      <c r="AH608" s="2">
        <f>(Table2[[#This Row],[Current Month High]]/Table2[[#This Row],[Close Price]])-1</f>
        <v>1.0195744964652365E-2</v>
      </c>
      <c r="AI608">
        <v>14.1698346005068</v>
      </c>
      <c r="AJ608">
        <v>39.893871362761601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-0.03</v>
      </c>
      <c r="AM608" t="s">
        <v>10190</v>
      </c>
      <c r="AN608">
        <v>8.68</v>
      </c>
      <c r="AO608" t="s">
        <v>10189</v>
      </c>
      <c r="AP608">
        <v>-3.1738112645439999E-3</v>
      </c>
      <c r="AQ608">
        <f>(Table2[[#This Row],[Sharpe Ratio]]-AVERAGE(Table2[Sharpe Ratio]))/_xlfn.STDEV.P(Table2[Sharpe Ratio])</f>
        <v>-0.64254682501297544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-0.70016384748041105</v>
      </c>
      <c r="AS608">
        <f>_xlfn.RANK.AVG(Table2[[#This Row],[1Y Return vs Nifty Z-Score]],Table2[1Y Return vs Nifty Z-Score])</f>
        <v>539</v>
      </c>
      <c r="AT608">
        <f>_xlfn.RANK.AVG(Table2[[#This Row],[6M Return vs Nifty Z-Score]],Table2[6M Return vs Nifty Z-Score])</f>
        <v>623</v>
      </c>
      <c r="AU608">
        <f>_xlfn.RANK.AVG(Table2[[#This Row],[Sharpe Ratio Z-Score]],Table2[Sharpe Ratio Z-Score])</f>
        <v>545</v>
      </c>
      <c r="AV608">
        <f>(Table2[[#This Row],[Rank 1Y]]+Table2[[#This Row],[Rank 6M]]+Table2[[#This Row],[Rank Sharpe]])/3</f>
        <v>569</v>
      </c>
    </row>
    <row r="609" spans="1:48" x14ac:dyDescent="0.3">
      <c r="A609" t="s">
        <v>1225</v>
      </c>
      <c r="B609" t="s">
        <v>1226</v>
      </c>
      <c r="C609" t="s">
        <v>10145</v>
      </c>
      <c r="D609" t="s">
        <v>553</v>
      </c>
      <c r="E609">
        <v>9308.9002170799995</v>
      </c>
      <c r="F609">
        <v>97.4</v>
      </c>
      <c r="G609">
        <v>4.3746093397134098</v>
      </c>
      <c r="H609">
        <f>(Table2[[#This Row],[1Y Return vs Nifty]]-AVERAGE(Table2[1Y Return vs Nifty]))/_xlfn.STDEV.P(Table2[1Y Return vs Nifty])</f>
        <v>-0.48850733691662734</v>
      </c>
      <c r="I609">
        <v>12.553032092550501</v>
      </c>
      <c r="J609">
        <f>(Table2[[#This Row],[1M Return vs Nifty]]-AVERAGE(Table2[1M Return vs Nifty]))/_xlfn.STDEV.P(Table2[1M Return vs Nifty])</f>
        <v>1.2142244615664592</v>
      </c>
      <c r="K609">
        <v>-21.130091186326698</v>
      </c>
      <c r="L609">
        <f>(Table2[[#This Row],[6M Return vs Nifty]]-AVERAGE(Table2[6M Return vs Nifty]))/_xlfn.STDEV.P(Table2[6M Return vs Nifty])</f>
        <v>-0.90565081775388789</v>
      </c>
      <c r="M609">
        <v>3.09470575616642</v>
      </c>
      <c r="N609">
        <f>(Table2[[#This Row],[1W Return vs Nifty]]-AVERAGE(Table2[1W Return vs Nifty]))/_xlfn.STDEV.P(Table2[1W Return vs Nifty])</f>
        <v>1.1731091501939424</v>
      </c>
      <c r="O609">
        <v>91.59</v>
      </c>
      <c r="P609">
        <v>87.405656260956803</v>
      </c>
      <c r="Q609">
        <v>85.857589613388001</v>
      </c>
      <c r="R609">
        <v>65.880762766109299</v>
      </c>
      <c r="S609" s="2">
        <f>(Table2[[#This Row],[Close Price]]-Table2[[#This Row],[20D EMA]])/Table2[[#This Row],[20D EMA]]</f>
        <v>6.3434872802707737E-2</v>
      </c>
      <c r="T609" s="2">
        <f>(Table2[[#This Row],[Close Price]]-Table2[[#This Row],[50D EMA]])/Table2[[#This Row],[50D EMA]]</f>
        <v>0.11434435901040849</v>
      </c>
      <c r="U609" s="2">
        <f>(Table2[[#This Row],[Close Price]]-Table2[[#This Row],[200D EMA]])/Table2[[#This Row],[200D EMA]]</f>
        <v>0.13443669265101482</v>
      </c>
      <c r="V609">
        <v>1.2322259117538299</v>
      </c>
      <c r="W609">
        <v>95.73</v>
      </c>
      <c r="X609">
        <v>97.99</v>
      </c>
      <c r="Y609">
        <v>91.59</v>
      </c>
      <c r="Z609">
        <v>101.73</v>
      </c>
      <c r="AA609">
        <v>87.11</v>
      </c>
      <c r="AB609">
        <v>101.73</v>
      </c>
      <c r="AC609" s="2">
        <f>(Table2[[#This Row],[Close Price]]/Table2[[#This Row],[Day Low]])-1</f>
        <v>1.7444897106445145E-2</v>
      </c>
      <c r="AD609" s="2">
        <f>(Table2[[#This Row],[Day High]]/Table2[[#This Row],[Close Price]])-1</f>
        <v>6.0574948665297335E-3</v>
      </c>
      <c r="AE609" s="2">
        <f>(Table2[[#This Row],[Close Price]]/Table2[[#This Row],[Current Week Low]])-1</f>
        <v>6.3434872802707654E-2</v>
      </c>
      <c r="AF609" s="2">
        <f>(Table2[[#This Row],[Current Week High]]/Table2[[#This Row],[Close Price]])-1</f>
        <v>4.4455852156057407E-2</v>
      </c>
      <c r="AG609" s="2">
        <f>(Table2[[#This Row],[Close Price]]/Table2[[#This Row],[Current Month Low]])-1</f>
        <v>0.11812650671564695</v>
      </c>
      <c r="AH609" s="2">
        <f>(Table2[[#This Row],[Current Month High]]/Table2[[#This Row],[Close Price]])-1</f>
        <v>4.4455852156057407E-2</v>
      </c>
      <c r="AI609">
        <v>17.915811088295602</v>
      </c>
      <c r="AJ609">
        <v>41.159420289854999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</v>
      </c>
      <c r="AM609" t="s">
        <v>10189</v>
      </c>
      <c r="AN609">
        <v>9.33</v>
      </c>
      <c r="AO609" t="s">
        <v>10189</v>
      </c>
      <c r="AP609">
        <v>-4.3773642406068E-2</v>
      </c>
      <c r="AQ609">
        <f>(Table2[[#This Row],[Sharpe Ratio]]-AVERAGE(Table2[Sharpe Ratio]))/_xlfn.STDEV.P(Table2[Sharpe Ratio])</f>
        <v>-1.1076934845920396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-0.11451802750215334</v>
      </c>
      <c r="AS609">
        <f>_xlfn.RANK.AVG(Table2[[#This Row],[1Y Return vs Nifty Z-Score]],Table2[1Y Return vs Nifty Z-Score])</f>
        <v>470</v>
      </c>
      <c r="AT609">
        <f>_xlfn.RANK.AVG(Table2[[#This Row],[6M Return vs Nifty Z-Score]],Table2[6M Return vs Nifty Z-Score])</f>
        <v>606</v>
      </c>
      <c r="AU609">
        <f>_xlfn.RANK.AVG(Table2[[#This Row],[Sharpe Ratio Z-Score]],Table2[Sharpe Ratio Z-Score])</f>
        <v>632</v>
      </c>
      <c r="AV609">
        <f>(Table2[[#This Row],[Rank 1Y]]+Table2[[#This Row],[Rank 6M]]+Table2[[#This Row],[Rank Sharpe]])/3</f>
        <v>569.33333333333337</v>
      </c>
    </row>
    <row r="610" spans="1:48" x14ac:dyDescent="0.3">
      <c r="A610" t="s">
        <v>1754</v>
      </c>
      <c r="B610" t="s">
        <v>1755</v>
      </c>
      <c r="C610" t="s">
        <v>10150</v>
      </c>
      <c r="D610" t="s">
        <v>550</v>
      </c>
      <c r="E610">
        <v>4216.8858682500004</v>
      </c>
      <c r="F610">
        <v>377.1</v>
      </c>
      <c r="G610">
        <v>2.8832386660945102</v>
      </c>
      <c r="H610">
        <f>(Table2[[#This Row],[1Y Return vs Nifty]]-AVERAGE(Table2[1Y Return vs Nifty]))/_xlfn.STDEV.P(Table2[1Y Return vs Nifty])</f>
        <v>-0.50761808647147488</v>
      </c>
      <c r="I610">
        <v>-9.8630728689132106</v>
      </c>
      <c r="J610">
        <f>(Table2[[#This Row],[1M Return vs Nifty]]-AVERAGE(Table2[1M Return vs Nifty]))/_xlfn.STDEV.P(Table2[1M Return vs Nifty])</f>
        <v>-0.88832643823824131</v>
      </c>
      <c r="K610">
        <v>-15.8597167068198</v>
      </c>
      <c r="L610">
        <f>(Table2[[#This Row],[6M Return vs Nifty]]-AVERAGE(Table2[6M Return vs Nifty]))/_xlfn.STDEV.P(Table2[6M Return vs Nifty])</f>
        <v>-0.7348824024620082</v>
      </c>
      <c r="M610">
        <v>-3.9217496329139698</v>
      </c>
      <c r="N610">
        <f>(Table2[[#This Row],[1W Return vs Nifty]]-AVERAGE(Table2[1W Return vs Nifty]))/_xlfn.STDEV.P(Table2[1W Return vs Nifty])</f>
        <v>-0.6431396116026038</v>
      </c>
      <c r="O610">
        <v>380.31</v>
      </c>
      <c r="P610">
        <v>377.72495446972403</v>
      </c>
      <c r="Q610">
        <v>360.87245929089499</v>
      </c>
      <c r="R610">
        <v>43.937617684547803</v>
      </c>
      <c r="S610" s="2">
        <f>(Table2[[#This Row],[Close Price]]-Table2[[#This Row],[20D EMA]])/Table2[[#This Row],[20D EMA]]</f>
        <v>-8.4404827640608433E-3</v>
      </c>
      <c r="T610" s="2">
        <f>(Table2[[#This Row],[Close Price]]-Table2[[#This Row],[50D EMA]])/Table2[[#This Row],[50D EMA]]</f>
        <v>-1.6545225893305254E-3</v>
      </c>
      <c r="U610" s="2">
        <f>(Table2[[#This Row],[Close Price]]-Table2[[#This Row],[200D EMA]])/Table2[[#This Row],[200D EMA]]</f>
        <v>4.4967523265675977E-2</v>
      </c>
      <c r="V610">
        <v>1.38541818172326</v>
      </c>
      <c r="W610">
        <v>373.15</v>
      </c>
      <c r="X610">
        <v>377.9</v>
      </c>
      <c r="Y610">
        <v>368.6</v>
      </c>
      <c r="Z610">
        <v>386</v>
      </c>
      <c r="AA610">
        <v>367.2</v>
      </c>
      <c r="AB610">
        <v>410</v>
      </c>
      <c r="AC610" s="2">
        <f>(Table2[[#This Row],[Close Price]]/Table2[[#This Row],[Day Low]])-1</f>
        <v>1.0585555406672942E-2</v>
      </c>
      <c r="AD610" s="2">
        <f>(Table2[[#This Row],[Day High]]/Table2[[#This Row],[Close Price]])-1</f>
        <v>2.1214531954387716E-3</v>
      </c>
      <c r="AE610" s="2">
        <f>(Table2[[#This Row],[Close Price]]/Table2[[#This Row],[Current Week Low]])-1</f>
        <v>2.3060227889310836E-2</v>
      </c>
      <c r="AF610" s="2">
        <f>(Table2[[#This Row],[Current Week High]]/Table2[[#This Row],[Close Price]])-1</f>
        <v>2.36011667992575E-2</v>
      </c>
      <c r="AG610" s="2">
        <f>(Table2[[#This Row],[Close Price]]/Table2[[#This Row],[Current Month Low]])-1</f>
        <v>2.6960784313725616E-2</v>
      </c>
      <c r="AH610" s="2">
        <f>(Table2[[#This Row],[Current Month High]]/Table2[[#This Row],[Close Price]])-1</f>
        <v>8.7244762662423758E-2</v>
      </c>
      <c r="AI610">
        <v>12.7419782551047</v>
      </c>
      <c r="AJ610">
        <v>30.259067357512901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-0.11</v>
      </c>
      <c r="AM610" t="s">
        <v>10190</v>
      </c>
      <c r="AN610">
        <v>0.45</v>
      </c>
      <c r="AO610" t="s">
        <v>10189</v>
      </c>
      <c r="AP610">
        <v>-6.2995865267154005E-2</v>
      </c>
      <c r="AQ610">
        <f>(Table2[[#This Row],[Sharpe Ratio]]-AVERAGE(Table2[Sharpe Ratio]))/_xlfn.STDEV.P(Table2[Sharpe Ratio])</f>
        <v>-1.3279198378089081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-4.1018863765832361</v>
      </c>
      <c r="AS610">
        <f>_xlfn.RANK.AVG(Table2[[#This Row],[1Y Return vs Nifty Z-Score]],Table2[1Y Return vs Nifty Z-Score])</f>
        <v>479</v>
      </c>
      <c r="AT610">
        <f>_xlfn.RANK.AVG(Table2[[#This Row],[6M Return vs Nifty Z-Score]],Table2[6M Return vs Nifty Z-Score])</f>
        <v>568</v>
      </c>
      <c r="AU610">
        <f>_xlfn.RANK.AVG(Table2[[#This Row],[Sharpe Ratio Z-Score]],Table2[Sharpe Ratio Z-Score])</f>
        <v>663</v>
      </c>
      <c r="AV610">
        <f>(Table2[[#This Row],[Rank 1Y]]+Table2[[#This Row],[Rank 6M]]+Table2[[#This Row],[Rank Sharpe]])/3</f>
        <v>570</v>
      </c>
    </row>
    <row r="611" spans="1:48" x14ac:dyDescent="0.3">
      <c r="A611" t="s">
        <v>2102</v>
      </c>
      <c r="B611" t="s">
        <v>2103</v>
      </c>
      <c r="C611" t="s">
        <v>10143</v>
      </c>
      <c r="D611" t="s">
        <v>441</v>
      </c>
      <c r="E611">
        <v>2709.757946708</v>
      </c>
      <c r="F611">
        <v>81.56</v>
      </c>
      <c r="G611">
        <v>-20.880361667915899</v>
      </c>
      <c r="H611">
        <f>(Table2[[#This Row],[1Y Return vs Nifty]]-AVERAGE(Table2[1Y Return vs Nifty]))/_xlfn.STDEV.P(Table2[1Y Return vs Nifty])</f>
        <v>-0.81213005156380658</v>
      </c>
      <c r="I611">
        <v>-4.8437169696789404</v>
      </c>
      <c r="J611">
        <f>(Table2[[#This Row],[1M Return vs Nifty]]-AVERAGE(Table2[1M Return vs Nifty]))/_xlfn.STDEV.P(Table2[1M Return vs Nifty])</f>
        <v>-0.41752871131298636</v>
      </c>
      <c r="K611">
        <v>-20.938515608220399</v>
      </c>
      <c r="L611">
        <f>(Table2[[#This Row],[6M Return vs Nifty]]-AVERAGE(Table2[6M Return vs Nifty]))/_xlfn.STDEV.P(Table2[6M Return vs Nifty])</f>
        <v>-0.89944346797086083</v>
      </c>
      <c r="M611">
        <v>1.8691897130272299</v>
      </c>
      <c r="N611">
        <f>(Table2[[#This Row],[1W Return vs Nifty]]-AVERAGE(Table2[1W Return vs Nifty]))/_xlfn.STDEV.P(Table2[1W Return vs Nifty])</f>
        <v>0.85587746090287897</v>
      </c>
      <c r="O611">
        <v>81.900000000000006</v>
      </c>
      <c r="P611">
        <v>83.439464681251195</v>
      </c>
      <c r="Q611">
        <v>85.912833346533802</v>
      </c>
      <c r="R611">
        <v>48.234765291351003</v>
      </c>
      <c r="S611" s="2">
        <f>(Table2[[#This Row],[Close Price]]-Table2[[#This Row],[20D EMA]])/Table2[[#This Row],[20D EMA]]</f>
        <v>-4.151404151404193E-3</v>
      </c>
      <c r="T611" s="2">
        <f>(Table2[[#This Row],[Close Price]]-Table2[[#This Row],[50D EMA]])/Table2[[#This Row],[50D EMA]]</f>
        <v>-2.2524889013022485E-2</v>
      </c>
      <c r="U611" s="2">
        <f>(Table2[[#This Row],[Close Price]]-Table2[[#This Row],[200D EMA]])/Table2[[#This Row],[200D EMA]]</f>
        <v>-5.0665694250548385E-2</v>
      </c>
      <c r="V611">
        <v>0.876691888726855</v>
      </c>
      <c r="W611">
        <v>80.510000000000005</v>
      </c>
      <c r="X611">
        <v>81.5</v>
      </c>
      <c r="Y611">
        <v>80.010000000000005</v>
      </c>
      <c r="Z611">
        <v>85.25</v>
      </c>
      <c r="AA611">
        <v>79.180000000000007</v>
      </c>
      <c r="AB611">
        <v>85.25</v>
      </c>
      <c r="AC611" s="2">
        <f>(Table2[[#This Row],[Close Price]]/Table2[[#This Row],[Day Low]])-1</f>
        <v>1.3041858154266617E-2</v>
      </c>
      <c r="AD611" s="2">
        <f>(Table2[[#This Row],[Day High]]/Table2[[#This Row],[Close Price]])-1</f>
        <v>-7.356547327120877E-4</v>
      </c>
      <c r="AE611" s="2">
        <f>(Table2[[#This Row],[Close Price]]/Table2[[#This Row],[Current Week Low]])-1</f>
        <v>1.9372578427696574E-2</v>
      </c>
      <c r="AF611" s="2">
        <f>(Table2[[#This Row],[Current Week High]]/Table2[[#This Row],[Close Price]])-1</f>
        <v>4.5242766061794892E-2</v>
      </c>
      <c r="AG611" s="2">
        <f>(Table2[[#This Row],[Close Price]]/Table2[[#This Row],[Current Month Low]])-1</f>
        <v>3.0058095478656233E-2</v>
      </c>
      <c r="AH611" s="2">
        <f>(Table2[[#This Row],[Current Month High]]/Table2[[#This Row],[Close Price]])-1</f>
        <v>4.5242766061794892E-2</v>
      </c>
      <c r="AI611">
        <v>47.130946542422699</v>
      </c>
      <c r="AJ611">
        <v>30.3916866506794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-0.16</v>
      </c>
      <c r="AM611" t="s">
        <v>10190</v>
      </c>
      <c r="AN611">
        <v>1</v>
      </c>
      <c r="AO611" t="s">
        <v>10189</v>
      </c>
      <c r="AP611">
        <v>6.368001467481E-3</v>
      </c>
      <c r="AQ611">
        <f>(Table2[[#This Row],[Sharpe Ratio]]-AVERAGE(Table2[Sharpe Ratio]))/_xlfn.STDEV.P(Table2[Sharpe Ratio])</f>
        <v>-0.53322759402506525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628</v>
      </c>
      <c r="AT611">
        <f>_xlfn.RANK.AVG(Table2[[#This Row],[6M Return vs Nifty Z-Score]],Table2[6M Return vs Nifty Z-Score])</f>
        <v>605</v>
      </c>
      <c r="AU611">
        <f>_xlfn.RANK.AVG(Table2[[#This Row],[Sharpe Ratio Z-Score]],Table2[Sharpe Ratio Z-Score])</f>
        <v>481</v>
      </c>
      <c r="AV611">
        <f>(Table2[[#This Row],[Rank 1Y]]+Table2[[#This Row],[Rank 6M]]+Table2[[#This Row],[Rank Sharpe]])/3</f>
        <v>571.33333333333337</v>
      </c>
    </row>
    <row r="612" spans="1:48" x14ac:dyDescent="0.3">
      <c r="A612" t="s">
        <v>730</v>
      </c>
      <c r="B612" t="s">
        <v>731</v>
      </c>
      <c r="C612" t="s">
        <v>10157</v>
      </c>
      <c r="D612" t="s">
        <v>732</v>
      </c>
      <c r="E612">
        <v>21741.943115999999</v>
      </c>
      <c r="F612">
        <v>1365.2</v>
      </c>
      <c r="G612">
        <v>-24.7142672983999</v>
      </c>
      <c r="H612">
        <f>(Table2[[#This Row],[1Y Return vs Nifty]]-AVERAGE(Table2[1Y Return vs Nifty]))/_xlfn.STDEV.P(Table2[1Y Return vs Nifty])</f>
        <v>-0.8612585557091299</v>
      </c>
      <c r="I612">
        <v>1.61465897996245</v>
      </c>
      <c r="J612">
        <f>(Table2[[#This Row],[1M Return vs Nifty]]-AVERAGE(Table2[1M Return vs Nifty]))/_xlfn.STDEV.P(Table2[1M Return vs Nifty])</f>
        <v>0.18824397700819051</v>
      </c>
      <c r="K612">
        <v>-17.575995743603201</v>
      </c>
      <c r="L612">
        <f>(Table2[[#This Row],[6M Return vs Nifty]]-AVERAGE(Table2[6M Return vs Nifty]))/_xlfn.STDEV.P(Table2[6M Return vs Nifty])</f>
        <v>-0.79049254030891059</v>
      </c>
      <c r="M612">
        <v>-5.1321074621829803</v>
      </c>
      <c r="N612">
        <f>(Table2[[#This Row],[1W Return vs Nifty]]-AVERAGE(Table2[1W Return vs Nifty]))/_xlfn.STDEV.P(Table2[1W Return vs Nifty])</f>
        <v>-0.9564475123642614</v>
      </c>
      <c r="O612">
        <v>1396.58</v>
      </c>
      <c r="P612">
        <v>1344.0129464799099</v>
      </c>
      <c r="Q612">
        <v>1291.8920042949201</v>
      </c>
      <c r="R612">
        <v>35.267568045720999</v>
      </c>
      <c r="S612" s="2">
        <f>(Table2[[#This Row],[Close Price]]-Table2[[#This Row],[20D EMA]])/Table2[[#This Row],[20D EMA]]</f>
        <v>-2.2469174698191211E-2</v>
      </c>
      <c r="T612" s="2">
        <f>(Table2[[#This Row],[Close Price]]-Table2[[#This Row],[50D EMA]])/Table2[[#This Row],[50D EMA]]</f>
        <v>1.5764024874597295E-2</v>
      </c>
      <c r="U612" s="2">
        <f>(Table2[[#This Row],[Close Price]]-Table2[[#This Row],[200D EMA]])/Table2[[#This Row],[200D EMA]]</f>
        <v>5.6744677930791521E-2</v>
      </c>
      <c r="V612">
        <v>0.75925039378589498</v>
      </c>
      <c r="W612">
        <v>1340.45</v>
      </c>
      <c r="X612">
        <v>1363.6</v>
      </c>
      <c r="Y612">
        <v>1350</v>
      </c>
      <c r="Z612">
        <v>1408</v>
      </c>
      <c r="AA612">
        <v>1350</v>
      </c>
      <c r="AB612">
        <v>1520</v>
      </c>
      <c r="AC612" s="2">
        <f>(Table2[[#This Row],[Close Price]]/Table2[[#This Row],[Day Low]])-1</f>
        <v>1.8463948673952846E-2</v>
      </c>
      <c r="AD612" s="2">
        <f>(Table2[[#This Row],[Day High]]/Table2[[#This Row],[Close Price]])-1</f>
        <v>-1.171989452095068E-3</v>
      </c>
      <c r="AE612" s="2">
        <f>(Table2[[#This Row],[Close Price]]/Table2[[#This Row],[Current Week Low]])-1</f>
        <v>1.1259259259259302E-2</v>
      </c>
      <c r="AF612" s="2">
        <f>(Table2[[#This Row],[Current Week High]]/Table2[[#This Row],[Close Price]])-1</f>
        <v>3.1350717843539266E-2</v>
      </c>
      <c r="AG612" s="2">
        <f>(Table2[[#This Row],[Close Price]]/Table2[[#This Row],[Current Month Low]])-1</f>
        <v>1.1259259259259302E-2</v>
      </c>
      <c r="AH612" s="2">
        <f>(Table2[[#This Row],[Current Month High]]/Table2[[#This Row],[Close Price]])-1</f>
        <v>0.11338997949018448</v>
      </c>
      <c r="AI612">
        <v>11.617345443890899</v>
      </c>
      <c r="AJ612">
        <v>22.952222272256499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0.04</v>
      </c>
      <c r="AM612" t="s">
        <v>10189</v>
      </c>
      <c r="AN612">
        <v>-8.76</v>
      </c>
      <c r="AO612" t="s">
        <v>10190</v>
      </c>
      <c r="AP612">
        <v>2.2801588014009998E-3</v>
      </c>
      <c r="AQ612">
        <f>(Table2[[#This Row],[Sharpe Ratio]]-AVERAGE(Table2[Sharpe Ratio]))/_xlfn.STDEV.P(Table2[Sharpe Ratio])</f>
        <v>-0.58006144302270701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-3.0000160743968185</v>
      </c>
      <c r="AS612">
        <f>_xlfn.RANK.AVG(Table2[[#This Row],[1Y Return vs Nifty Z-Score]],Table2[1Y Return vs Nifty Z-Score])</f>
        <v>642</v>
      </c>
      <c r="AT612">
        <f>_xlfn.RANK.AVG(Table2[[#This Row],[6M Return vs Nifty Z-Score]],Table2[6M Return vs Nifty Z-Score])</f>
        <v>580</v>
      </c>
      <c r="AU612">
        <f>_xlfn.RANK.AVG(Table2[[#This Row],[Sharpe Ratio Z-Score]],Table2[Sharpe Ratio Z-Score])</f>
        <v>493</v>
      </c>
      <c r="AV612">
        <f>(Table2[[#This Row],[Rank 1Y]]+Table2[[#This Row],[Rank 6M]]+Table2[[#This Row],[Rank Sharpe]])/3</f>
        <v>571.66666666666663</v>
      </c>
    </row>
    <row r="613" spans="1:48" x14ac:dyDescent="0.3">
      <c r="A613" t="s">
        <v>757</v>
      </c>
      <c r="B613" t="s">
        <v>758</v>
      </c>
      <c r="C613" t="s">
        <v>10145</v>
      </c>
      <c r="D613" t="s">
        <v>49</v>
      </c>
      <c r="E613">
        <v>20682.178709165</v>
      </c>
      <c r="F613">
        <v>1297.1500000000001</v>
      </c>
      <c r="G613">
        <v>-26.336123717498001</v>
      </c>
      <c r="H613">
        <f>(Table2[[#This Row],[1Y Return vs Nifty]]-AVERAGE(Table2[1Y Return vs Nifty]))/_xlfn.STDEV.P(Table2[1Y Return vs Nifty])</f>
        <v>-0.88204137810706196</v>
      </c>
      <c r="I613">
        <v>-19.861710899437501</v>
      </c>
      <c r="J613">
        <f>(Table2[[#This Row],[1M Return vs Nifty]]-AVERAGE(Table2[1M Return vs Nifty]))/_xlfn.STDEV.P(Table2[1M Return vs Nifty])</f>
        <v>-1.8261631152185236</v>
      </c>
      <c r="K613">
        <v>-36.878545417264903</v>
      </c>
      <c r="L613">
        <f>(Table2[[#This Row],[6M Return vs Nifty]]-AVERAGE(Table2[6M Return vs Nifty]))/_xlfn.STDEV.P(Table2[6M Return vs Nifty])</f>
        <v>-1.4159254828220202</v>
      </c>
      <c r="M613">
        <v>-0.577441438411046</v>
      </c>
      <c r="N613">
        <f>(Table2[[#This Row],[1W Return vs Nifty]]-AVERAGE(Table2[1W Return vs Nifty]))/_xlfn.STDEV.P(Table2[1W Return vs Nifty])</f>
        <v>0.22255328894444545</v>
      </c>
      <c r="O613">
        <v>1327.98</v>
      </c>
      <c r="P613">
        <v>1374.95782693567</v>
      </c>
      <c r="Q613">
        <v>1421.25566315471</v>
      </c>
      <c r="R613">
        <v>43.895869789789998</v>
      </c>
      <c r="S613" s="2">
        <f>(Table2[[#This Row],[Close Price]]-Table2[[#This Row],[20D EMA]])/Table2[[#This Row],[20D EMA]]</f>
        <v>-2.3215711079986091E-2</v>
      </c>
      <c r="T613" s="2">
        <f>(Table2[[#This Row],[Close Price]]-Table2[[#This Row],[50D EMA]])/Table2[[#This Row],[50D EMA]]</f>
        <v>-5.6589246165519171E-2</v>
      </c>
      <c r="U613" s="2">
        <f>(Table2[[#This Row],[Close Price]]-Table2[[#This Row],[200D EMA]])/Table2[[#This Row],[200D EMA]]</f>
        <v>-8.7321138885903898E-2</v>
      </c>
      <c r="V613">
        <v>1.48778418120488</v>
      </c>
      <c r="W613">
        <v>1288.7</v>
      </c>
      <c r="X613">
        <v>1304.9000000000001</v>
      </c>
      <c r="Y613">
        <v>1272.0999999999999</v>
      </c>
      <c r="Z613">
        <v>1328</v>
      </c>
      <c r="AA613">
        <v>1249</v>
      </c>
      <c r="AB613">
        <v>1407.95</v>
      </c>
      <c r="AC613" s="2">
        <f>(Table2[[#This Row],[Close Price]]/Table2[[#This Row],[Day Low]])-1</f>
        <v>6.5569954217428172E-3</v>
      </c>
      <c r="AD613" s="2">
        <f>(Table2[[#This Row],[Day High]]/Table2[[#This Row],[Close Price]])-1</f>
        <v>5.9746367035424797E-3</v>
      </c>
      <c r="AE613" s="2">
        <f>(Table2[[#This Row],[Close Price]]/Table2[[#This Row],[Current Week Low]])-1</f>
        <v>1.9691848125147571E-2</v>
      </c>
      <c r="AF613" s="2">
        <f>(Table2[[#This Row],[Current Week High]]/Table2[[#This Row],[Close Price]])-1</f>
        <v>2.3782908684423454E-2</v>
      </c>
      <c r="AG613" s="2">
        <f>(Table2[[#This Row],[Close Price]]/Table2[[#This Row],[Current Month Low]])-1</f>
        <v>3.8550840672538111E-2</v>
      </c>
      <c r="AH613" s="2">
        <f>(Table2[[#This Row],[Current Month High]]/Table2[[#This Row],[Close Price]])-1</f>
        <v>8.5418031839031627E-2</v>
      </c>
      <c r="AI613">
        <v>38.4573873491886</v>
      </c>
      <c r="AJ613">
        <v>8.9950424334089796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-0.2</v>
      </c>
      <c r="AM613" t="s">
        <v>10190</v>
      </c>
      <c r="AN613">
        <v>-5.62</v>
      </c>
      <c r="AO613" t="s">
        <v>10190</v>
      </c>
      <c r="AP613">
        <v>4.5868694619040001E-2</v>
      </c>
      <c r="AQ613">
        <f>(Table2[[#This Row],[Sharpe Ratio]]-AVERAGE(Table2[Sharpe Ratio]))/_xlfn.STDEV.P(Table2[Sharpe Ratio])</f>
        <v>-8.0673606633885273E-2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650</v>
      </c>
      <c r="AT613">
        <f>_xlfn.RANK.AVG(Table2[[#This Row],[6M Return vs Nifty Z-Score]],Table2[6M Return vs Nifty Z-Score])</f>
        <v>707</v>
      </c>
      <c r="AU613">
        <f>_xlfn.RANK.AVG(Table2[[#This Row],[Sharpe Ratio Z-Score]],Table2[Sharpe Ratio Z-Score])</f>
        <v>358</v>
      </c>
      <c r="AV613">
        <f>(Table2[[#This Row],[Rank 1Y]]+Table2[[#This Row],[Rank 6M]]+Table2[[#This Row],[Rank Sharpe]])/3</f>
        <v>571.66666666666663</v>
      </c>
    </row>
    <row r="614" spans="1:48" x14ac:dyDescent="0.3">
      <c r="A614" t="s">
        <v>959</v>
      </c>
      <c r="B614" t="s">
        <v>960</v>
      </c>
      <c r="C614" t="s">
        <v>10145</v>
      </c>
      <c r="D614" t="s">
        <v>24</v>
      </c>
      <c r="E614">
        <v>14711.70121372</v>
      </c>
      <c r="F614">
        <v>242.6</v>
      </c>
      <c r="G614">
        <v>-14.8277227636031</v>
      </c>
      <c r="H614">
        <f>(Table2[[#This Row],[1Y Return vs Nifty]]-AVERAGE(Table2[1Y Return vs Nifty]))/_xlfn.STDEV.P(Table2[1Y Return vs Nifty])</f>
        <v>-0.73457021463502492</v>
      </c>
      <c r="I614">
        <v>-10.8119051935423</v>
      </c>
      <c r="J614">
        <f>(Table2[[#This Row],[1M Return vs Nifty]]-AVERAGE(Table2[1M Return vs Nifty]))/_xlfn.STDEV.P(Table2[1M Return vs Nifty])</f>
        <v>-0.97732353480529854</v>
      </c>
      <c r="K614">
        <v>-25.653887686976901</v>
      </c>
      <c r="L614">
        <f>(Table2[[#This Row],[6M Return vs Nifty]]-AVERAGE(Table2[6M Return vs Nifty]))/_xlfn.STDEV.P(Table2[6M Return vs Nifty])</f>
        <v>-1.0522289333171797</v>
      </c>
      <c r="M614">
        <v>-2.3618864897148102</v>
      </c>
      <c r="N614">
        <f>(Table2[[#This Row],[1W Return vs Nifty]]-AVERAGE(Table2[1W Return vs Nifty]))/_xlfn.STDEV.P(Table2[1W Return vs Nifty])</f>
        <v>-0.23936030348975604</v>
      </c>
      <c r="O614">
        <v>252.03</v>
      </c>
      <c r="P614">
        <v>253.50318616570701</v>
      </c>
      <c r="Q614">
        <v>245.03891453261099</v>
      </c>
      <c r="R614">
        <v>30.795332961481002</v>
      </c>
      <c r="S614" s="2">
        <f>(Table2[[#This Row],[Close Price]]-Table2[[#This Row],[20D EMA]])/Table2[[#This Row],[20D EMA]]</f>
        <v>-3.7416180613419066E-2</v>
      </c>
      <c r="T614" s="2">
        <f>(Table2[[#This Row],[Close Price]]-Table2[[#This Row],[50D EMA]])/Table2[[#This Row],[50D EMA]]</f>
        <v>-4.3010055733894978E-2</v>
      </c>
      <c r="U614" s="2">
        <f>(Table2[[#This Row],[Close Price]]-Table2[[#This Row],[200D EMA]])/Table2[[#This Row],[200D EMA]]</f>
        <v>-9.9531722839329307E-3</v>
      </c>
      <c r="V614">
        <v>0.90116454464755602</v>
      </c>
      <c r="W614">
        <v>240.75</v>
      </c>
      <c r="X614">
        <v>244.9</v>
      </c>
      <c r="Y614">
        <v>241</v>
      </c>
      <c r="Z614">
        <v>248</v>
      </c>
      <c r="AA614">
        <v>239.1</v>
      </c>
      <c r="AB614">
        <v>270.3</v>
      </c>
      <c r="AC614" s="2">
        <f>(Table2[[#This Row],[Close Price]]/Table2[[#This Row],[Day Low]])-1</f>
        <v>7.6843198338525376E-3</v>
      </c>
      <c r="AD614" s="2">
        <f>(Table2[[#This Row],[Day High]]/Table2[[#This Row],[Close Price]])-1</f>
        <v>9.4806265457543226E-3</v>
      </c>
      <c r="AE614" s="2">
        <f>(Table2[[#This Row],[Close Price]]/Table2[[#This Row],[Current Week Low]])-1</f>
        <v>6.6390041493775698E-3</v>
      </c>
      <c r="AF614" s="2">
        <f>(Table2[[#This Row],[Current Week High]]/Table2[[#This Row],[Close Price]])-1</f>
        <v>2.2258862324814555E-2</v>
      </c>
      <c r="AG614" s="2">
        <f>(Table2[[#This Row],[Close Price]]/Table2[[#This Row],[Current Month Low]])-1</f>
        <v>1.4638226683395983E-2</v>
      </c>
      <c r="AH614" s="2">
        <f>(Table2[[#This Row],[Current Month High]]/Table2[[#This Row],[Close Price]])-1</f>
        <v>0.11417971970321528</v>
      </c>
      <c r="AI614">
        <v>23.948887056883699</v>
      </c>
      <c r="AJ614">
        <v>16.048792154986799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-0.13</v>
      </c>
      <c r="AM614" t="s">
        <v>10190</v>
      </c>
      <c r="AN614">
        <v>-8.31</v>
      </c>
      <c r="AO614" t="s">
        <v>10190</v>
      </c>
      <c r="AP614">
        <v>9.2005934586159993E-3</v>
      </c>
      <c r="AQ614">
        <f>(Table2[[#This Row],[Sharpe Ratio]]-AVERAGE(Table2[Sharpe Ratio]))/_xlfn.STDEV.P(Table2[Sharpe Ratio])</f>
        <v>-0.50077497869191201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594</v>
      </c>
      <c r="AT614">
        <f>_xlfn.RANK.AVG(Table2[[#This Row],[6M Return vs Nifty Z-Score]],Table2[6M Return vs Nifty Z-Score])</f>
        <v>648</v>
      </c>
      <c r="AU614">
        <f>_xlfn.RANK.AVG(Table2[[#This Row],[Sharpe Ratio Z-Score]],Table2[Sharpe Ratio Z-Score])</f>
        <v>473</v>
      </c>
      <c r="AV614">
        <f>(Table2[[#This Row],[Rank 1Y]]+Table2[[#This Row],[Rank 6M]]+Table2[[#This Row],[Rank Sharpe]])/3</f>
        <v>571.66666666666663</v>
      </c>
    </row>
    <row r="615" spans="1:48" x14ac:dyDescent="0.3">
      <c r="A615" t="s">
        <v>1333</v>
      </c>
      <c r="B615" t="s">
        <v>1334</v>
      </c>
      <c r="C615" t="s">
        <v>10147</v>
      </c>
      <c r="D615" t="s">
        <v>227</v>
      </c>
      <c r="E615">
        <v>8083.7802768000001</v>
      </c>
      <c r="F615">
        <v>605.4</v>
      </c>
      <c r="G615">
        <v>-28.020075506182501</v>
      </c>
      <c r="H615">
        <f>(Table2[[#This Row],[1Y Return vs Nifty]]-AVERAGE(Table2[1Y Return vs Nifty]))/_xlfn.STDEV.P(Table2[1Y Return vs Nifty])</f>
        <v>-0.90361990413365767</v>
      </c>
      <c r="I615">
        <v>-7.2511329439151897</v>
      </c>
      <c r="J615">
        <f>(Table2[[#This Row],[1M Return vs Nifty]]-AVERAGE(Table2[1M Return vs Nifty]))/_xlfn.STDEV.P(Table2[1M Return vs Nifty])</f>
        <v>-0.64333576528317438</v>
      </c>
      <c r="K615">
        <v>-19.3535556316988</v>
      </c>
      <c r="L615">
        <f>(Table2[[#This Row],[6M Return vs Nifty]]-AVERAGE(Table2[6M Return vs Nifty]))/_xlfn.STDEV.P(Table2[6M Return vs Nifty])</f>
        <v>-0.84808827403842291</v>
      </c>
      <c r="M615">
        <v>-2.3955021168819699</v>
      </c>
      <c r="N615">
        <f>(Table2[[#This Row],[1W Return vs Nifty]]-AVERAGE(Table2[1W Return vs Nifty]))/_xlfn.STDEV.P(Table2[1W Return vs Nifty])</f>
        <v>-0.248061896792036</v>
      </c>
      <c r="O615">
        <v>597.04</v>
      </c>
      <c r="P615">
        <v>593.40327570887905</v>
      </c>
      <c r="Q615">
        <v>602.59224035661896</v>
      </c>
      <c r="R615">
        <v>58.785028519283401</v>
      </c>
      <c r="S615" s="2">
        <f>(Table2[[#This Row],[Close Price]]-Table2[[#This Row],[20D EMA]])/Table2[[#This Row],[20D EMA]]</f>
        <v>1.4002411898700278E-2</v>
      </c>
      <c r="T615" s="2">
        <f>(Table2[[#This Row],[Close Price]]-Table2[[#This Row],[50D EMA]])/Table2[[#This Row],[50D EMA]]</f>
        <v>2.0216815077047982E-2</v>
      </c>
      <c r="U615" s="2">
        <f>(Table2[[#This Row],[Close Price]]-Table2[[#This Row],[200D EMA]])/Table2[[#This Row],[200D EMA]]</f>
        <v>4.6594686345767808E-3</v>
      </c>
      <c r="V615">
        <v>1.3040522111095401</v>
      </c>
      <c r="W615">
        <v>601</v>
      </c>
      <c r="X615">
        <v>608.6</v>
      </c>
      <c r="Y615">
        <v>591.5</v>
      </c>
      <c r="Z615">
        <v>614</v>
      </c>
      <c r="AA615">
        <v>585</v>
      </c>
      <c r="AB615">
        <v>615</v>
      </c>
      <c r="AC615" s="2">
        <f>(Table2[[#This Row],[Close Price]]/Table2[[#This Row],[Day Low]])-1</f>
        <v>7.3211314475873923E-3</v>
      </c>
      <c r="AD615" s="2">
        <f>(Table2[[#This Row],[Day High]]/Table2[[#This Row],[Close Price]])-1</f>
        <v>5.2857614800132513E-3</v>
      </c>
      <c r="AE615" s="2">
        <f>(Table2[[#This Row],[Close Price]]/Table2[[#This Row],[Current Week Low]])-1</f>
        <v>2.349957734573116E-2</v>
      </c>
      <c r="AF615" s="2">
        <f>(Table2[[#This Row],[Current Week High]]/Table2[[#This Row],[Close Price]])-1</f>
        <v>1.4205483977535627E-2</v>
      </c>
      <c r="AG615" s="2">
        <f>(Table2[[#This Row],[Close Price]]/Table2[[#This Row],[Current Month Low]])-1</f>
        <v>3.4871794871794926E-2</v>
      </c>
      <c r="AH615" s="2">
        <f>(Table2[[#This Row],[Current Month High]]/Table2[[#This Row],[Close Price]])-1</f>
        <v>1.5857284440039754E-2</v>
      </c>
      <c r="AI615">
        <v>13.7264618434093</v>
      </c>
      <c r="AJ615">
        <v>9.7534445250181108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-0.09</v>
      </c>
      <c r="AM615" t="s">
        <v>10190</v>
      </c>
      <c r="AN615">
        <v>2.0099999999999998</v>
      </c>
      <c r="AO615" t="s">
        <v>10189</v>
      </c>
      <c r="AP615">
        <v>9.7017354568800004E-3</v>
      </c>
      <c r="AQ615">
        <f>(Table2[[#This Row],[Sharpe Ratio]]-AVERAGE(Table2[Sharpe Ratio]))/_xlfn.STDEV.P(Table2[Sharpe Ratio])</f>
        <v>-0.49503346401283077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654</v>
      </c>
      <c r="AT615">
        <f>_xlfn.RANK.AVG(Table2[[#This Row],[6M Return vs Nifty Z-Score]],Table2[6M Return vs Nifty Z-Score])</f>
        <v>590</v>
      </c>
      <c r="AU615">
        <f>_xlfn.RANK.AVG(Table2[[#This Row],[Sharpe Ratio Z-Score]],Table2[Sharpe Ratio Z-Score])</f>
        <v>471</v>
      </c>
      <c r="AV615">
        <f>(Table2[[#This Row],[Rank 1Y]]+Table2[[#This Row],[Rank 6M]]+Table2[[#This Row],[Rank Sharpe]])/3</f>
        <v>571.66666666666663</v>
      </c>
    </row>
    <row r="616" spans="1:48" x14ac:dyDescent="0.3">
      <c r="A616" t="s">
        <v>534</v>
      </c>
      <c r="B616" t="s">
        <v>535</v>
      </c>
      <c r="C616" t="s">
        <v>10155</v>
      </c>
      <c r="D616" t="s">
        <v>536</v>
      </c>
      <c r="E616">
        <v>37336.17179814</v>
      </c>
      <c r="F616">
        <v>567.85</v>
      </c>
      <c r="G616">
        <v>-4.9648440936998597</v>
      </c>
      <c r="H616">
        <f>(Table2[[#This Row],[1Y Return vs Nifty]]-AVERAGE(Table2[1Y Return vs Nifty]))/_xlfn.STDEV.P(Table2[1Y Return vs Nifty])</f>
        <v>-0.60818513312273115</v>
      </c>
      <c r="I616">
        <v>4.8046472908611797</v>
      </c>
      <c r="J616">
        <f>(Table2[[#This Row],[1M Return vs Nifty]]-AVERAGE(Table2[1M Return vs Nifty]))/_xlfn.STDEV.P(Table2[1M Return vs Nifty])</f>
        <v>0.48745353214620518</v>
      </c>
      <c r="K616">
        <v>-7.2493718022928899</v>
      </c>
      <c r="L616">
        <f>(Table2[[#This Row],[6M Return vs Nifty]]-AVERAGE(Table2[6M Return vs Nifty]))/_xlfn.STDEV.P(Table2[6M Return vs Nifty])</f>
        <v>-0.45589369678655461</v>
      </c>
      <c r="M616">
        <v>-1.7803429078867701</v>
      </c>
      <c r="N616">
        <f>(Table2[[#This Row],[1W Return vs Nifty]]-AVERAGE(Table2[1W Return vs Nifty]))/_xlfn.STDEV.P(Table2[1W Return vs Nifty])</f>
        <v>-8.8824491337412187E-2</v>
      </c>
      <c r="O616">
        <v>565.41</v>
      </c>
      <c r="P616">
        <v>535.88367390322196</v>
      </c>
      <c r="Q616">
        <v>508.23226181733901</v>
      </c>
      <c r="R616">
        <v>45.397740554989198</v>
      </c>
      <c r="S616" s="2">
        <f>(Table2[[#This Row],[Close Price]]-Table2[[#This Row],[20D EMA]])/Table2[[#This Row],[20D EMA]]</f>
        <v>4.3154525034931369E-3</v>
      </c>
      <c r="T616" s="2">
        <f>(Table2[[#This Row],[Close Price]]-Table2[[#This Row],[50D EMA]])/Table2[[#This Row],[50D EMA]]</f>
        <v>5.965161406008989E-2</v>
      </c>
      <c r="U616" s="2">
        <f>(Table2[[#This Row],[Close Price]]-Table2[[#This Row],[200D EMA]])/Table2[[#This Row],[200D EMA]]</f>
        <v>0.11730411991060871</v>
      </c>
      <c r="V616">
        <v>0.52153397142812596</v>
      </c>
      <c r="W616">
        <v>564.79999999999995</v>
      </c>
      <c r="X616">
        <v>573.95000000000005</v>
      </c>
      <c r="Y616">
        <v>563.29999999999995</v>
      </c>
      <c r="Z616">
        <v>594</v>
      </c>
      <c r="AA616">
        <v>559.85</v>
      </c>
      <c r="AB616">
        <v>594</v>
      </c>
      <c r="AC616" s="2">
        <f>(Table2[[#This Row],[Close Price]]/Table2[[#This Row],[Day Low]])-1</f>
        <v>5.400141643059575E-3</v>
      </c>
      <c r="AD616" s="2">
        <f>(Table2[[#This Row],[Day High]]/Table2[[#This Row],[Close Price]])-1</f>
        <v>1.0742273487716947E-2</v>
      </c>
      <c r="AE616" s="2">
        <f>(Table2[[#This Row],[Close Price]]/Table2[[#This Row],[Current Week Low]])-1</f>
        <v>8.0774010296469356E-3</v>
      </c>
      <c r="AF616" s="2">
        <f>(Table2[[#This Row],[Current Week High]]/Table2[[#This Row],[Close Price]])-1</f>
        <v>4.6050893721933495E-2</v>
      </c>
      <c r="AG616" s="2">
        <f>(Table2[[#This Row],[Close Price]]/Table2[[#This Row],[Current Month Low]])-1</f>
        <v>1.4289541841564724E-2</v>
      </c>
      <c r="AH616" s="2">
        <f>(Table2[[#This Row],[Current Month High]]/Table2[[#This Row],[Close Price]])-1</f>
        <v>4.6050893721933495E-2</v>
      </c>
      <c r="AI616">
        <v>4.6050893721933397</v>
      </c>
      <c r="AJ616">
        <v>34.8652179076119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0.15</v>
      </c>
      <c r="AM616" t="s">
        <v>10189</v>
      </c>
      <c r="AN616">
        <v>-1.29</v>
      </c>
      <c r="AO616" t="s">
        <v>10190</v>
      </c>
      <c r="AP616">
        <v>-8.9417006050098002E-2</v>
      </c>
      <c r="AQ616">
        <f>(Table2[[#This Row],[Sharpe Ratio]]-AVERAGE(Table2[Sharpe Ratio]))/_xlfn.STDEV.P(Table2[Sharpe Ratio])</f>
        <v>-1.6306231996680942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-2.2960729887685871</v>
      </c>
      <c r="AS616">
        <f>_xlfn.RANK.AVG(Table2[[#This Row],[1Y Return vs Nifty Z-Score]],Table2[1Y Return vs Nifty Z-Score])</f>
        <v>540</v>
      </c>
      <c r="AT616">
        <f>_xlfn.RANK.AVG(Table2[[#This Row],[6M Return vs Nifty Z-Score]],Table2[6M Return vs Nifty Z-Score])</f>
        <v>478</v>
      </c>
      <c r="AU616">
        <f>_xlfn.RANK.AVG(Table2[[#This Row],[Sharpe Ratio Z-Score]],Table2[Sharpe Ratio Z-Score])</f>
        <v>700</v>
      </c>
      <c r="AV616">
        <f>(Table2[[#This Row],[Rank 1Y]]+Table2[[#This Row],[Rank 6M]]+Table2[[#This Row],[Rank Sharpe]])/3</f>
        <v>572.66666666666663</v>
      </c>
    </row>
    <row r="617" spans="1:48" x14ac:dyDescent="0.3">
      <c r="A617" t="s">
        <v>607</v>
      </c>
      <c r="B617" t="s">
        <v>608</v>
      </c>
      <c r="C617" t="s">
        <v>10150</v>
      </c>
      <c r="D617" t="s">
        <v>213</v>
      </c>
      <c r="E617">
        <v>30759.130218599999</v>
      </c>
      <c r="F617">
        <v>766.5</v>
      </c>
      <c r="G617">
        <v>-27.429003380993599</v>
      </c>
      <c r="H617">
        <f>(Table2[[#This Row],[1Y Return vs Nifty]]-AVERAGE(Table2[1Y Return vs Nifty]))/_xlfn.STDEV.P(Table2[1Y Return vs Nifty])</f>
        <v>-0.89604577682034092</v>
      </c>
      <c r="I617">
        <v>0.61697176947208998</v>
      </c>
      <c r="J617">
        <f>(Table2[[#This Row],[1M Return vs Nifty]]-AVERAGE(Table2[1M Return vs Nifty]))/_xlfn.STDEV.P(Table2[1M Return vs Nifty])</f>
        <v>9.4664465949228449E-2</v>
      </c>
      <c r="K617">
        <v>-5.5291293225440103</v>
      </c>
      <c r="L617">
        <f>(Table2[[#This Row],[6M Return vs Nifty]]-AVERAGE(Table2[6M Return vs Nifty]))/_xlfn.STDEV.P(Table2[6M Return vs Nifty])</f>
        <v>-0.40015513715919881</v>
      </c>
      <c r="M617">
        <v>-1.34503095075392</v>
      </c>
      <c r="N617">
        <f>(Table2[[#This Row],[1W Return vs Nifty]]-AVERAGE(Table2[1W Return vs Nifty]))/_xlfn.STDEV.P(Table2[1W Return vs Nifty])</f>
        <v>2.3858446028401314E-2</v>
      </c>
      <c r="O617">
        <v>729.2</v>
      </c>
      <c r="P617">
        <v>713.20030395761398</v>
      </c>
      <c r="Q617">
        <v>710.03449924659003</v>
      </c>
      <c r="R617">
        <v>81.157904645965203</v>
      </c>
      <c r="S617" s="2">
        <f>(Table2[[#This Row],[Close Price]]-Table2[[#This Row],[20D EMA]])/Table2[[#This Row],[20D EMA]]</f>
        <v>5.1151947339550127E-2</v>
      </c>
      <c r="T617" s="2">
        <f>(Table2[[#This Row],[Close Price]]-Table2[[#This Row],[50D EMA]])/Table2[[#This Row],[50D EMA]]</f>
        <v>7.4733137025630961E-2</v>
      </c>
      <c r="U617" s="2">
        <f>(Table2[[#This Row],[Close Price]]-Table2[[#This Row],[200D EMA]])/Table2[[#This Row],[200D EMA]]</f>
        <v>7.9525010141514113E-2</v>
      </c>
      <c r="V617">
        <v>1.27629970795031</v>
      </c>
      <c r="W617">
        <v>742.85</v>
      </c>
      <c r="X617">
        <v>765</v>
      </c>
      <c r="Y617">
        <v>742</v>
      </c>
      <c r="Z617">
        <v>768.9</v>
      </c>
      <c r="AA617">
        <v>706</v>
      </c>
      <c r="AB617">
        <v>768.9</v>
      </c>
      <c r="AC617" s="2">
        <f>(Table2[[#This Row],[Close Price]]/Table2[[#This Row],[Day Low]])-1</f>
        <v>3.18368445850441E-2</v>
      </c>
      <c r="AD617" s="2">
        <f>(Table2[[#This Row],[Day High]]/Table2[[#This Row],[Close Price]])-1</f>
        <v>-1.9569471624266699E-3</v>
      </c>
      <c r="AE617" s="2">
        <f>(Table2[[#This Row],[Close Price]]/Table2[[#This Row],[Current Week Low]])-1</f>
        <v>3.3018867924528239E-2</v>
      </c>
      <c r="AF617" s="2">
        <f>(Table2[[#This Row],[Current Week High]]/Table2[[#This Row],[Close Price]])-1</f>
        <v>3.1311154598825386E-3</v>
      </c>
      <c r="AG617" s="2">
        <f>(Table2[[#This Row],[Close Price]]/Table2[[#This Row],[Current Month Low]])-1</f>
        <v>8.5694050991501403E-2</v>
      </c>
      <c r="AH617" s="2">
        <f>(Table2[[#This Row],[Current Month High]]/Table2[[#This Row],[Close Price]])-1</f>
        <v>3.1311154598825386E-3</v>
      </c>
      <c r="AI617">
        <v>12.2309197651663</v>
      </c>
      <c r="AJ617">
        <v>26.141693409034801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0.01</v>
      </c>
      <c r="AM617" t="s">
        <v>10189</v>
      </c>
      <c r="AN617">
        <v>7.09</v>
      </c>
      <c r="AO617" t="s">
        <v>10189</v>
      </c>
      <c r="AP617">
        <v>-3.0560883495923001E-2</v>
      </c>
      <c r="AQ617">
        <f>(Table2[[#This Row],[Sharpe Ratio]]-AVERAGE(Table2[Sharpe Ratio]))/_xlfn.STDEV.P(Table2[Sharpe Ratio])</f>
        <v>-0.95631673010618923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-2.133994732108099</v>
      </c>
      <c r="AS617">
        <f>_xlfn.RANK.AVG(Table2[[#This Row],[1Y Return vs Nifty Z-Score]],Table2[1Y Return vs Nifty Z-Score])</f>
        <v>652</v>
      </c>
      <c r="AT617">
        <f>_xlfn.RANK.AVG(Table2[[#This Row],[6M Return vs Nifty Z-Score]],Table2[6M Return vs Nifty Z-Score])</f>
        <v>462</v>
      </c>
      <c r="AU617">
        <f>_xlfn.RANK.AVG(Table2[[#This Row],[Sharpe Ratio Z-Score]],Table2[Sharpe Ratio Z-Score])</f>
        <v>604</v>
      </c>
      <c r="AV617">
        <f>(Table2[[#This Row],[Rank 1Y]]+Table2[[#This Row],[Rank 6M]]+Table2[[#This Row],[Rank Sharpe]])/3</f>
        <v>572.66666666666663</v>
      </c>
    </row>
    <row r="618" spans="1:48" x14ac:dyDescent="0.3">
      <c r="A618" t="s">
        <v>474</v>
      </c>
      <c r="B618" t="s">
        <v>475</v>
      </c>
      <c r="C618" t="s">
        <v>627</v>
      </c>
      <c r="D618" t="s">
        <v>476</v>
      </c>
      <c r="E618">
        <v>44775.05216757</v>
      </c>
      <c r="F618">
        <v>40143.050000000003</v>
      </c>
      <c r="G618">
        <v>-15.4235983699137</v>
      </c>
      <c r="H618">
        <f>(Table2[[#This Row],[1Y Return vs Nifty]]-AVERAGE(Table2[1Y Return vs Nifty]))/_xlfn.STDEV.P(Table2[1Y Return vs Nifty])</f>
        <v>-0.74220589480460486</v>
      </c>
      <c r="I618">
        <v>1.0676574013163</v>
      </c>
      <c r="J618">
        <f>(Table2[[#This Row],[1M Return vs Nifty]]-AVERAGE(Table2[1M Return vs Nifty]))/_xlfn.STDEV.P(Table2[1M Return vs Nifty])</f>
        <v>0.13693717489630586</v>
      </c>
      <c r="K618">
        <v>-9.1564451457833602</v>
      </c>
      <c r="L618">
        <f>(Table2[[#This Row],[6M Return vs Nifty]]-AVERAGE(Table2[6M Return vs Nifty]))/_xlfn.STDEV.P(Table2[6M Return vs Nifty])</f>
        <v>-0.51768586999541621</v>
      </c>
      <c r="M618">
        <v>2.0130585053874701</v>
      </c>
      <c r="N618">
        <f>(Table2[[#This Row],[1W Return vs Nifty]]-AVERAGE(Table2[1W Return vs Nifty]))/_xlfn.STDEV.P(Table2[1W Return vs Nifty])</f>
        <v>0.89311870331027898</v>
      </c>
      <c r="O618">
        <v>39460.629999999997</v>
      </c>
      <c r="P618">
        <v>38311.075264286097</v>
      </c>
      <c r="Q618">
        <v>37542.354837209998</v>
      </c>
      <c r="R618">
        <v>57.693250409008499</v>
      </c>
      <c r="S618" s="2">
        <f>(Table2[[#This Row],[Close Price]]-Table2[[#This Row],[20D EMA]])/Table2[[#This Row],[20D EMA]]</f>
        <v>1.7293692472725487E-2</v>
      </c>
      <c r="T618" s="2">
        <f>(Table2[[#This Row],[Close Price]]-Table2[[#This Row],[50D EMA]])/Table2[[#This Row],[50D EMA]]</f>
        <v>4.7818410814005209E-2</v>
      </c>
      <c r="U618" s="2">
        <f>(Table2[[#This Row],[Close Price]]-Table2[[#This Row],[200D EMA]])/Table2[[#This Row],[200D EMA]]</f>
        <v>6.9273629053559896E-2</v>
      </c>
      <c r="V618">
        <v>0.74956489881966604</v>
      </c>
      <c r="W618">
        <v>39842</v>
      </c>
      <c r="X618">
        <v>40454.949999999997</v>
      </c>
      <c r="Y618">
        <v>39132.1</v>
      </c>
      <c r="Z618">
        <v>41350</v>
      </c>
      <c r="AA618">
        <v>38300</v>
      </c>
      <c r="AB618">
        <v>41350</v>
      </c>
      <c r="AC618" s="2">
        <f>(Table2[[#This Row],[Close Price]]/Table2[[#This Row],[Day Low]])-1</f>
        <v>7.5560965814969183E-3</v>
      </c>
      <c r="AD618" s="2">
        <f>(Table2[[#This Row],[Day High]]/Table2[[#This Row],[Close Price]])-1</f>
        <v>7.7697135618741697E-3</v>
      </c>
      <c r="AE618" s="2">
        <f>(Table2[[#This Row],[Close Price]]/Table2[[#This Row],[Current Week Low]])-1</f>
        <v>2.5834289496347029E-2</v>
      </c>
      <c r="AF618" s="2">
        <f>(Table2[[#This Row],[Current Week High]]/Table2[[#This Row],[Close Price]])-1</f>
        <v>3.006622566048156E-2</v>
      </c>
      <c r="AG618" s="2">
        <f>(Table2[[#This Row],[Close Price]]/Table2[[#This Row],[Current Month Low]])-1</f>
        <v>4.8121409921671132E-2</v>
      </c>
      <c r="AH618" s="2">
        <f>(Table2[[#This Row],[Current Month High]]/Table2[[#This Row],[Close Price]])-1</f>
        <v>3.006622566048156E-2</v>
      </c>
      <c r="AI618">
        <v>6.83044761172855</v>
      </c>
      <c r="AJ618">
        <v>21.387932585526698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0.03</v>
      </c>
      <c r="AM618" t="s">
        <v>10189</v>
      </c>
      <c r="AN618">
        <v>2.81</v>
      </c>
      <c r="AO618" t="s">
        <v>10189</v>
      </c>
      <c r="AP618">
        <v>-3.6350360552078999E-2</v>
      </c>
      <c r="AQ618">
        <f>(Table2[[#This Row],[Sharpe Ratio]]-AVERAGE(Table2[Sharpe Ratio]))/_xlfn.STDEV.P(Table2[Sharpe Ratio])</f>
        <v>-1.0226459693582792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-1.2524818559517155</v>
      </c>
      <c r="AS618">
        <f>_xlfn.RANK.AVG(Table2[[#This Row],[1Y Return vs Nifty Z-Score]],Table2[1Y Return vs Nifty Z-Score])</f>
        <v>599</v>
      </c>
      <c r="AT618">
        <f>_xlfn.RANK.AVG(Table2[[#This Row],[6M Return vs Nifty Z-Score]],Table2[6M Return vs Nifty Z-Score])</f>
        <v>502</v>
      </c>
      <c r="AU618">
        <f>_xlfn.RANK.AVG(Table2[[#This Row],[Sharpe Ratio Z-Score]],Table2[Sharpe Ratio Z-Score])</f>
        <v>618</v>
      </c>
      <c r="AV618">
        <f>(Table2[[#This Row],[Rank 1Y]]+Table2[[#This Row],[Rank 6M]]+Table2[[#This Row],[Rank Sharpe]])/3</f>
        <v>573</v>
      </c>
    </row>
    <row r="619" spans="1:48" x14ac:dyDescent="0.3">
      <c r="A619" t="s">
        <v>1427</v>
      </c>
      <c r="B619" t="s">
        <v>1428</v>
      </c>
      <c r="C619" t="s">
        <v>10154</v>
      </c>
      <c r="D619" t="s">
        <v>1429</v>
      </c>
      <c r="E619">
        <v>7137.0993977939997</v>
      </c>
      <c r="F619">
        <v>224.17</v>
      </c>
      <c r="G619">
        <v>-23.288024369853702</v>
      </c>
      <c r="H619">
        <f>(Table2[[#This Row],[1Y Return vs Nifty]]-AVERAGE(Table2[1Y Return vs Nifty]))/_xlfn.STDEV.P(Table2[1Y Return vs Nifty])</f>
        <v>-0.84298236730475495</v>
      </c>
      <c r="I619">
        <v>11.862960857144101</v>
      </c>
      <c r="J619">
        <f>(Table2[[#This Row],[1M Return vs Nifty]]-AVERAGE(Table2[1M Return vs Nifty]))/_xlfn.STDEV.P(Table2[1M Return vs Nifty])</f>
        <v>1.1494982346226001</v>
      </c>
      <c r="K619">
        <v>-2.1953815683695601</v>
      </c>
      <c r="L619">
        <f>(Table2[[#This Row],[6M Return vs Nifty]]-AVERAGE(Table2[6M Return vs Nifty]))/_xlfn.STDEV.P(Table2[6M Return vs Nifty])</f>
        <v>-0.29213647108966784</v>
      </c>
      <c r="M619">
        <v>-2.7208463794676701</v>
      </c>
      <c r="N619">
        <f>(Table2[[#This Row],[1W Return vs Nifty]]-AVERAGE(Table2[1W Return vs Nifty]))/_xlfn.STDEV.P(Table2[1W Return vs Nifty])</f>
        <v>-0.3322790807277462</v>
      </c>
      <c r="O619">
        <v>219.05</v>
      </c>
      <c r="P619">
        <v>205.204260942015</v>
      </c>
      <c r="Q619">
        <v>194.795577863728</v>
      </c>
      <c r="R619">
        <v>50.390060429003299</v>
      </c>
      <c r="S619" s="2">
        <f>(Table2[[#This Row],[Close Price]]-Table2[[#This Row],[20D EMA]])/Table2[[#This Row],[20D EMA]]</f>
        <v>2.3373658981967478E-2</v>
      </c>
      <c r="T619" s="2">
        <f>(Table2[[#This Row],[Close Price]]-Table2[[#This Row],[50D EMA]])/Table2[[#This Row],[50D EMA]]</f>
        <v>9.2423709775423135E-2</v>
      </c>
      <c r="U619" s="2">
        <f>(Table2[[#This Row],[Close Price]]-Table2[[#This Row],[200D EMA]])/Table2[[#This Row],[200D EMA]]</f>
        <v>0.15079614464770488</v>
      </c>
      <c r="V619">
        <v>1.4711645414132499</v>
      </c>
      <c r="W619">
        <v>223.62</v>
      </c>
      <c r="X619">
        <v>228</v>
      </c>
      <c r="Y619">
        <v>222.2</v>
      </c>
      <c r="Z619">
        <v>238.85</v>
      </c>
      <c r="AA619">
        <v>198.05</v>
      </c>
      <c r="AB619">
        <v>241.9</v>
      </c>
      <c r="AC619" s="2">
        <f>(Table2[[#This Row],[Close Price]]/Table2[[#This Row],[Day Low]])-1</f>
        <v>2.459529559073248E-3</v>
      </c>
      <c r="AD619" s="2">
        <f>(Table2[[#This Row],[Day High]]/Table2[[#This Row],[Close Price]])-1</f>
        <v>1.7085247803006798E-2</v>
      </c>
      <c r="AE619" s="2">
        <f>(Table2[[#This Row],[Close Price]]/Table2[[#This Row],[Current Week Low]])-1</f>
        <v>8.8658865886588334E-3</v>
      </c>
      <c r="AF619" s="2">
        <f>(Table2[[#This Row],[Current Week High]]/Table2[[#This Row],[Close Price]])-1</f>
        <v>6.5486015077842685E-2</v>
      </c>
      <c r="AG619" s="2">
        <f>(Table2[[#This Row],[Close Price]]/Table2[[#This Row],[Current Month Low]])-1</f>
        <v>0.13188588740217111</v>
      </c>
      <c r="AH619" s="2">
        <f>(Table2[[#This Row],[Current Month High]]/Table2[[#This Row],[Close Price]])-1</f>
        <v>7.9091760717312942E-2</v>
      </c>
      <c r="AI619">
        <v>7.9091760717312898</v>
      </c>
      <c r="AJ619">
        <v>32.1757075471698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0.11</v>
      </c>
      <c r="AM619" t="s">
        <v>10189</v>
      </c>
      <c r="AN619">
        <v>10.98</v>
      </c>
      <c r="AO619" t="s">
        <v>10189</v>
      </c>
      <c r="AP619">
        <v>-6.0657255540430999E-2</v>
      </c>
      <c r="AQ619">
        <f>(Table2[[#This Row],[Sharpe Ratio]]-AVERAGE(Table2[Sharpe Ratio]))/_xlfn.STDEV.P(Table2[Sharpe Ratio])</f>
        <v>-1.3011267090726717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-1.6190263935722404</v>
      </c>
      <c r="AS619">
        <f>_xlfn.RANK.AVG(Table2[[#This Row],[1Y Return vs Nifty Z-Score]],Table2[1Y Return vs Nifty Z-Score])</f>
        <v>636</v>
      </c>
      <c r="AT619">
        <f>_xlfn.RANK.AVG(Table2[[#This Row],[6M Return vs Nifty Z-Score]],Table2[6M Return vs Nifty Z-Score])</f>
        <v>426</v>
      </c>
      <c r="AU619">
        <f>_xlfn.RANK.AVG(Table2[[#This Row],[Sharpe Ratio Z-Score]],Table2[Sharpe Ratio Z-Score])</f>
        <v>658</v>
      </c>
      <c r="AV619">
        <f>(Table2[[#This Row],[Rank 1Y]]+Table2[[#This Row],[Rank 6M]]+Table2[[#This Row],[Rank Sharpe]])/3</f>
        <v>573.33333333333337</v>
      </c>
    </row>
    <row r="620" spans="1:48" x14ac:dyDescent="0.3">
      <c r="A620" t="s">
        <v>270</v>
      </c>
      <c r="B620" t="s">
        <v>271</v>
      </c>
      <c r="C620" t="s">
        <v>10153</v>
      </c>
      <c r="D620" t="s">
        <v>77</v>
      </c>
      <c r="E620">
        <v>101248.35180768</v>
      </c>
      <c r="F620">
        <v>28061.599999999999</v>
      </c>
      <c r="G620">
        <v>-8.4026987912062907</v>
      </c>
      <c r="H620">
        <f>(Table2[[#This Row],[1Y Return vs Nifty]]-AVERAGE(Table2[1Y Return vs Nifty]))/_xlfn.STDEV.P(Table2[1Y Return vs Nifty])</f>
        <v>-0.65223855410798948</v>
      </c>
      <c r="I620">
        <v>-4.5290334429996797</v>
      </c>
      <c r="J620">
        <f>(Table2[[#This Row],[1M Return vs Nifty]]-AVERAGE(Table2[1M Return vs Nifty]))/_xlfn.STDEV.P(Table2[1M Return vs Nifty])</f>
        <v>-0.38801251600114955</v>
      </c>
      <c r="K620">
        <v>-9.5714684025690104</v>
      </c>
      <c r="L620">
        <f>(Table2[[#This Row],[6M Return vs Nifty]]-AVERAGE(Table2[6M Return vs Nifty]))/_xlfn.STDEV.P(Table2[6M Return vs Nifty])</f>
        <v>-0.5311332757056062</v>
      </c>
      <c r="M620">
        <v>-2.13032537001392</v>
      </c>
      <c r="N620">
        <f>(Table2[[#This Row],[1W Return vs Nifty]]-AVERAGE(Table2[1W Return vs Nifty]))/_xlfn.STDEV.P(Table2[1W Return vs Nifty])</f>
        <v>-0.17941941117089447</v>
      </c>
      <c r="O620">
        <v>27544.39</v>
      </c>
      <c r="P620">
        <v>26918.004559532499</v>
      </c>
      <c r="Q620">
        <v>26211.336815652099</v>
      </c>
      <c r="R620">
        <v>63.632640888404097</v>
      </c>
      <c r="S620" s="2">
        <f>(Table2[[#This Row],[Close Price]]-Table2[[#This Row],[20D EMA]])/Table2[[#This Row],[20D EMA]]</f>
        <v>1.8777326344856397E-2</v>
      </c>
      <c r="T620" s="2">
        <f>(Table2[[#This Row],[Close Price]]-Table2[[#This Row],[50D EMA]])/Table2[[#This Row],[50D EMA]]</f>
        <v>4.2484406224774077E-2</v>
      </c>
      <c r="U620" s="2">
        <f>(Table2[[#This Row],[Close Price]]-Table2[[#This Row],[200D EMA]])/Table2[[#This Row],[200D EMA]]</f>
        <v>7.0590187648995259E-2</v>
      </c>
      <c r="V620">
        <v>0.78636831107560201</v>
      </c>
      <c r="W620">
        <v>27500</v>
      </c>
      <c r="X620">
        <v>27998.1</v>
      </c>
      <c r="Y620">
        <v>26811.05</v>
      </c>
      <c r="Z620">
        <v>28683.200000000001</v>
      </c>
      <c r="AA620">
        <v>26811.05</v>
      </c>
      <c r="AB620">
        <v>28683.200000000001</v>
      </c>
      <c r="AC620" s="2">
        <f>(Table2[[#This Row],[Close Price]]/Table2[[#This Row],[Day Low]])-1</f>
        <v>2.0421818181818097E-2</v>
      </c>
      <c r="AD620" s="2">
        <f>(Table2[[#This Row],[Day High]]/Table2[[#This Row],[Close Price]])-1</f>
        <v>-2.2628788094762875E-3</v>
      </c>
      <c r="AE620" s="2">
        <f>(Table2[[#This Row],[Close Price]]/Table2[[#This Row],[Current Week Low]])-1</f>
        <v>4.6643081863634528E-2</v>
      </c>
      <c r="AF620" s="2">
        <f>(Table2[[#This Row],[Current Week High]]/Table2[[#This Row],[Close Price]])-1</f>
        <v>2.2151267212133341E-2</v>
      </c>
      <c r="AG620" s="2">
        <f>(Table2[[#This Row],[Close Price]]/Table2[[#This Row],[Current Month Low]])-1</f>
        <v>4.6643081863634528E-2</v>
      </c>
      <c r="AH620" s="2">
        <f>(Table2[[#This Row],[Current Month High]]/Table2[[#This Row],[Close Price]])-1</f>
        <v>2.2151267212133341E-2</v>
      </c>
      <c r="AI620">
        <v>9.5366978361889494</v>
      </c>
      <c r="AJ620">
        <v>21.869191348909901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7.0000000000000007E-2</v>
      </c>
      <c r="AM620" t="s">
        <v>10189</v>
      </c>
      <c r="AN620">
        <v>-1.03</v>
      </c>
      <c r="AO620" t="s">
        <v>10190</v>
      </c>
      <c r="AP620">
        <v>-6.2857689436832995E-2</v>
      </c>
      <c r="AQ620">
        <f>(Table2[[#This Row],[Sharpe Ratio]]-AVERAGE(Table2[Sharpe Ratio]))/_xlfn.STDEV.P(Table2[Sharpe Ratio])</f>
        <v>-1.3263367763995062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-3.0771405333851463</v>
      </c>
      <c r="AS620">
        <f>_xlfn.RANK.AVG(Table2[[#This Row],[1Y Return vs Nifty Z-Score]],Table2[1Y Return vs Nifty Z-Score])</f>
        <v>553</v>
      </c>
      <c r="AT620">
        <f>_xlfn.RANK.AVG(Table2[[#This Row],[6M Return vs Nifty Z-Score]],Table2[6M Return vs Nifty Z-Score])</f>
        <v>508</v>
      </c>
      <c r="AU620">
        <f>_xlfn.RANK.AVG(Table2[[#This Row],[Sharpe Ratio Z-Score]],Table2[Sharpe Ratio Z-Score])</f>
        <v>662</v>
      </c>
      <c r="AV620">
        <f>(Table2[[#This Row],[Rank 1Y]]+Table2[[#This Row],[Rank 6M]]+Table2[[#This Row],[Rank Sharpe]])/3</f>
        <v>574.33333333333337</v>
      </c>
    </row>
    <row r="621" spans="1:48" x14ac:dyDescent="0.3">
      <c r="A621" t="s">
        <v>1526</v>
      </c>
      <c r="B621" t="s">
        <v>1527</v>
      </c>
      <c r="C621" t="s">
        <v>10147</v>
      </c>
      <c r="D621" t="s">
        <v>926</v>
      </c>
      <c r="E621">
        <v>6328.27909602</v>
      </c>
      <c r="F621">
        <v>137.97</v>
      </c>
      <c r="G621">
        <v>-16.122128006537999</v>
      </c>
      <c r="H621">
        <f>(Table2[[#This Row],[1Y Return vs Nifty]]-AVERAGE(Table2[1Y Return vs Nifty]))/_xlfn.STDEV.P(Table2[1Y Return vs Nifty])</f>
        <v>-0.75115700614017411</v>
      </c>
      <c r="I621">
        <v>-13.0294948395399</v>
      </c>
      <c r="J621">
        <f>(Table2[[#This Row],[1M Return vs Nifty]]-AVERAGE(Table2[1M Return vs Nifty]))/_xlfn.STDEV.P(Table2[1M Return vs Nifty])</f>
        <v>-1.185325554496296</v>
      </c>
      <c r="K621">
        <v>-33.296033766984202</v>
      </c>
      <c r="L621">
        <f>(Table2[[#This Row],[6M Return vs Nifty]]-AVERAGE(Table2[6M Return vs Nifty]))/_xlfn.STDEV.P(Table2[6M Return vs Nifty])</f>
        <v>-1.2998464755974006</v>
      </c>
      <c r="M621">
        <v>-1.49599582607133</v>
      </c>
      <c r="N621">
        <f>(Table2[[#This Row],[1W Return vs Nifty]]-AVERAGE(Table2[1W Return vs Nifty]))/_xlfn.STDEV.P(Table2[1W Return vs Nifty])</f>
        <v>-1.5219657182620807E-2</v>
      </c>
      <c r="O621">
        <v>138.62</v>
      </c>
      <c r="P621">
        <v>145.42875978674999</v>
      </c>
      <c r="Q621">
        <v>157.800687913442</v>
      </c>
      <c r="R621">
        <v>52.086566676452101</v>
      </c>
      <c r="S621" s="2">
        <f>(Table2[[#This Row],[Close Price]]-Table2[[#This Row],[20D EMA]])/Table2[[#This Row],[20D EMA]]</f>
        <v>-4.6890780551147428E-3</v>
      </c>
      <c r="T621" s="2">
        <f>(Table2[[#This Row],[Close Price]]-Table2[[#This Row],[50D EMA]])/Table2[[#This Row],[50D EMA]]</f>
        <v>-5.1288065700946454E-2</v>
      </c>
      <c r="U621" s="2">
        <f>(Table2[[#This Row],[Close Price]]-Table2[[#This Row],[200D EMA]])/Table2[[#This Row],[200D EMA]]</f>
        <v>-0.12566921079786217</v>
      </c>
      <c r="V621">
        <v>1.59835030610072</v>
      </c>
      <c r="W621">
        <v>136.44999999999999</v>
      </c>
      <c r="X621">
        <v>139.27000000000001</v>
      </c>
      <c r="Y621">
        <v>132.9</v>
      </c>
      <c r="Z621">
        <v>139.49</v>
      </c>
      <c r="AA621">
        <v>132.15</v>
      </c>
      <c r="AB621">
        <v>141.79</v>
      </c>
      <c r="AC621" s="2">
        <f>(Table2[[#This Row],[Close Price]]/Table2[[#This Row],[Day Low]])-1</f>
        <v>1.1139611579333186E-2</v>
      </c>
      <c r="AD621" s="2">
        <f>(Table2[[#This Row],[Day High]]/Table2[[#This Row],[Close Price]])-1</f>
        <v>9.4223381894615876E-3</v>
      </c>
      <c r="AE621" s="2">
        <f>(Table2[[#This Row],[Close Price]]/Table2[[#This Row],[Current Week Low]])-1</f>
        <v>3.8148984198645541E-2</v>
      </c>
      <c r="AF621" s="2">
        <f>(Table2[[#This Row],[Current Week High]]/Table2[[#This Row],[Close Price]])-1</f>
        <v>1.1016887729216496E-2</v>
      </c>
      <c r="AG621" s="2">
        <f>(Table2[[#This Row],[Close Price]]/Table2[[#This Row],[Current Month Low]])-1</f>
        <v>4.4040862656072655E-2</v>
      </c>
      <c r="AH621" s="2">
        <f>(Table2[[#This Row],[Current Month High]]/Table2[[#This Row],[Close Price]])-1</f>
        <v>2.7687178372109766E-2</v>
      </c>
      <c r="AI621">
        <v>52.641878669275897</v>
      </c>
      <c r="AJ621">
        <v>16.430379746835399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-0.28000000000000003</v>
      </c>
      <c r="AM621" t="s">
        <v>10190</v>
      </c>
      <c r="AN621">
        <v>1.04</v>
      </c>
      <c r="AO621" t="s">
        <v>10189</v>
      </c>
      <c r="AP621">
        <v>2.5585316404904999E-2</v>
      </c>
      <c r="AQ621">
        <f>(Table2[[#This Row],[Sharpe Ratio]]-AVERAGE(Table2[Sharpe Ratio]))/_xlfn.STDEV.P(Table2[Sharpe Ratio])</f>
        <v>-0.31305747021193236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604</v>
      </c>
      <c r="AT621">
        <f>_xlfn.RANK.AVG(Table2[[#This Row],[6M Return vs Nifty Z-Score]],Table2[6M Return vs Nifty Z-Score])</f>
        <v>695</v>
      </c>
      <c r="AU621">
        <f>_xlfn.RANK.AVG(Table2[[#This Row],[Sharpe Ratio Z-Score]],Table2[Sharpe Ratio Z-Score])</f>
        <v>424</v>
      </c>
      <c r="AV621">
        <f>(Table2[[#This Row],[Rank 1Y]]+Table2[[#This Row],[Rank 6M]]+Table2[[#This Row],[Rank Sharpe]])/3</f>
        <v>574.33333333333337</v>
      </c>
    </row>
    <row r="622" spans="1:48" x14ac:dyDescent="0.3">
      <c r="A622" t="s">
        <v>228</v>
      </c>
      <c r="B622" t="s">
        <v>229</v>
      </c>
      <c r="C622" t="s">
        <v>10145</v>
      </c>
      <c r="D622" t="s">
        <v>24</v>
      </c>
      <c r="E622">
        <v>113452.44597845001</v>
      </c>
      <c r="F622">
        <v>1456.9</v>
      </c>
      <c r="G622">
        <v>-20.7845910814988</v>
      </c>
      <c r="H622">
        <f>(Table2[[#This Row],[1Y Return vs Nifty]]-AVERAGE(Table2[1Y Return vs Nifty]))/_xlfn.STDEV.P(Table2[1Y Return vs Nifty])</f>
        <v>-0.81090282635138045</v>
      </c>
      <c r="I622">
        <v>-9.6573285179398294</v>
      </c>
      <c r="J622">
        <f>(Table2[[#This Row],[1M Return vs Nifty]]-AVERAGE(Table2[1M Return vs Nifty]))/_xlfn.STDEV.P(Table2[1M Return vs Nifty])</f>
        <v>-0.86902835005510271</v>
      </c>
      <c r="K622">
        <v>-25.227704325809</v>
      </c>
      <c r="L622">
        <f>(Table2[[#This Row],[6M Return vs Nifty]]-AVERAGE(Table2[6M Return vs Nifty]))/_xlfn.STDEV.P(Table2[6M Return vs Nifty])</f>
        <v>-1.038419922687404</v>
      </c>
      <c r="M622">
        <v>-1.01996829784226</v>
      </c>
      <c r="N622">
        <f>(Table2[[#This Row],[1W Return vs Nifty]]-AVERAGE(Table2[1W Return vs Nifty]))/_xlfn.STDEV.P(Table2[1W Return vs Nifty])</f>
        <v>0.1080027337232858</v>
      </c>
      <c r="O622">
        <v>1454.24</v>
      </c>
      <c r="P622">
        <v>1466.02128244802</v>
      </c>
      <c r="Q622">
        <v>1459.2892394226999</v>
      </c>
      <c r="R622">
        <v>55.966009609833897</v>
      </c>
      <c r="S622" s="2">
        <f>(Table2[[#This Row],[Close Price]]-Table2[[#This Row],[20D EMA]])/Table2[[#This Row],[20D EMA]]</f>
        <v>1.829134118164871E-3</v>
      </c>
      <c r="T622" s="2">
        <f>(Table2[[#This Row],[Close Price]]-Table2[[#This Row],[50D EMA]])/Table2[[#This Row],[50D EMA]]</f>
        <v>-6.2217940197899493E-3</v>
      </c>
      <c r="U622" s="2">
        <f>(Table2[[#This Row],[Close Price]]-Table2[[#This Row],[200D EMA]])/Table2[[#This Row],[200D EMA]]</f>
        <v>-1.6372624138892397E-3</v>
      </c>
      <c r="V622">
        <v>0.82660898222712798</v>
      </c>
      <c r="W622">
        <v>1441.8</v>
      </c>
      <c r="X622">
        <v>1452</v>
      </c>
      <c r="Y622">
        <v>1433</v>
      </c>
      <c r="Z622">
        <v>1460.85</v>
      </c>
      <c r="AA622">
        <v>1415.05</v>
      </c>
      <c r="AB622">
        <v>1469</v>
      </c>
      <c r="AC622" s="2">
        <f>(Table2[[#This Row],[Close Price]]/Table2[[#This Row],[Day Low]])-1</f>
        <v>1.0473019836315878E-2</v>
      </c>
      <c r="AD622" s="2">
        <f>(Table2[[#This Row],[Day High]]/Table2[[#This Row],[Close Price]])-1</f>
        <v>-3.3633056489807966E-3</v>
      </c>
      <c r="AE622" s="2">
        <f>(Table2[[#This Row],[Close Price]]/Table2[[#This Row],[Current Week Low]])-1</f>
        <v>1.6678297278436949E-2</v>
      </c>
      <c r="AF622" s="2">
        <f>(Table2[[#This Row],[Current Week High]]/Table2[[#This Row],[Close Price]])-1</f>
        <v>2.7112361864229939E-3</v>
      </c>
      <c r="AG622" s="2">
        <f>(Table2[[#This Row],[Close Price]]/Table2[[#This Row],[Current Month Low]])-1</f>
        <v>2.9574926681036118E-2</v>
      </c>
      <c r="AH622" s="2">
        <f>(Table2[[#This Row],[Current Month High]]/Table2[[#This Row],[Close Price]])-1</f>
        <v>8.3053057862583213E-3</v>
      </c>
      <c r="AI622">
        <v>16.308600453016599</v>
      </c>
      <c r="AJ622">
        <v>7.5957313245448903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-0.08</v>
      </c>
      <c r="AM622" t="s">
        <v>10190</v>
      </c>
      <c r="AN622">
        <v>0</v>
      </c>
      <c r="AO622" t="s">
        <v>10191</v>
      </c>
      <c r="AP622">
        <v>1.3972371592879999E-2</v>
      </c>
      <c r="AQ622">
        <f>(Table2[[#This Row],[Sharpe Ratio]]-AVERAGE(Table2[Sharpe Ratio]))/_xlfn.STDEV.P(Table2[Sharpe Ratio])</f>
        <v>-0.44610537546946855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627</v>
      </c>
      <c r="AT622">
        <f>_xlfn.RANK.AVG(Table2[[#This Row],[6M Return vs Nifty Z-Score]],Table2[6M Return vs Nifty Z-Score])</f>
        <v>644</v>
      </c>
      <c r="AU622">
        <f>_xlfn.RANK.AVG(Table2[[#This Row],[Sharpe Ratio Z-Score]],Table2[Sharpe Ratio Z-Score])</f>
        <v>456</v>
      </c>
      <c r="AV622">
        <f>(Table2[[#This Row],[Rank 1Y]]+Table2[[#This Row],[Rank 6M]]+Table2[[#This Row],[Rank Sharpe]])/3</f>
        <v>575.66666666666663</v>
      </c>
    </row>
    <row r="623" spans="1:48" x14ac:dyDescent="0.3">
      <c r="A623" t="s">
        <v>1412</v>
      </c>
      <c r="B623" t="s">
        <v>1413</v>
      </c>
      <c r="C623" t="s">
        <v>10155</v>
      </c>
      <c r="D623" t="s">
        <v>819</v>
      </c>
      <c r="E623">
        <v>7205.1171527879997</v>
      </c>
      <c r="F623">
        <v>40.659999999999997</v>
      </c>
      <c r="G623">
        <v>-32.428635587985603</v>
      </c>
      <c r="H623">
        <f>(Table2[[#This Row],[1Y Return vs Nifty]]-AVERAGE(Table2[1Y Return vs Nifty]))/_xlfn.STDEV.P(Table2[1Y Return vs Nifty])</f>
        <v>-0.96011215593340493</v>
      </c>
      <c r="I623">
        <v>-8.12925008591235</v>
      </c>
      <c r="J623">
        <f>(Table2[[#This Row],[1M Return vs Nifty]]-AVERAGE(Table2[1M Return vs Nifty]))/_xlfn.STDEV.P(Table2[1M Return vs Nifty])</f>
        <v>-0.72570002928952493</v>
      </c>
      <c r="K623">
        <v>-25.996213616131499</v>
      </c>
      <c r="L623">
        <f>(Table2[[#This Row],[6M Return vs Nifty]]-AVERAGE(Table2[6M Return vs Nifty]))/_xlfn.STDEV.P(Table2[6M Return vs Nifty])</f>
        <v>-1.063320831371551</v>
      </c>
      <c r="M623">
        <v>-2.3569212770814301</v>
      </c>
      <c r="N623">
        <f>(Table2[[#This Row],[1W Return vs Nifty]]-AVERAGE(Table2[1W Return vs Nifty]))/_xlfn.STDEV.P(Table2[1W Return vs Nifty])</f>
        <v>-0.23807503039994662</v>
      </c>
      <c r="O623">
        <v>41.53</v>
      </c>
      <c r="P623">
        <v>42.485361903938497</v>
      </c>
      <c r="Q623">
        <v>43.688971727246802</v>
      </c>
      <c r="R623">
        <v>33.823701122611098</v>
      </c>
      <c r="S623" s="2">
        <f>(Table2[[#This Row],[Close Price]]-Table2[[#This Row],[20D EMA]])/Table2[[#This Row],[20D EMA]]</f>
        <v>-2.0948711774620866E-2</v>
      </c>
      <c r="T623" s="2">
        <f>(Table2[[#This Row],[Close Price]]-Table2[[#This Row],[50D EMA]])/Table2[[#This Row],[50D EMA]]</f>
        <v>-4.2964489935750895E-2</v>
      </c>
      <c r="U623" s="2">
        <f>(Table2[[#This Row],[Close Price]]-Table2[[#This Row],[200D EMA]])/Table2[[#This Row],[200D EMA]]</f>
        <v>-6.9330350600991034E-2</v>
      </c>
      <c r="V623">
        <v>0.56702896805949599</v>
      </c>
      <c r="W623">
        <v>40.200000000000003</v>
      </c>
      <c r="X623">
        <v>40.700000000000003</v>
      </c>
      <c r="Y623">
        <v>40.6</v>
      </c>
      <c r="Z623">
        <v>41.49</v>
      </c>
      <c r="AA623">
        <v>40.6</v>
      </c>
      <c r="AB623">
        <v>42.65</v>
      </c>
      <c r="AC623" s="2">
        <f>(Table2[[#This Row],[Close Price]]/Table2[[#This Row],[Day Low]])-1</f>
        <v>1.1442786069651545E-2</v>
      </c>
      <c r="AD623" s="2">
        <f>(Table2[[#This Row],[Day High]]/Table2[[#This Row],[Close Price]])-1</f>
        <v>9.8376783079201502E-4</v>
      </c>
      <c r="AE623" s="2">
        <f>(Table2[[#This Row],[Close Price]]/Table2[[#This Row],[Current Week Low]])-1</f>
        <v>1.477832512315258E-3</v>
      </c>
      <c r="AF623" s="2">
        <f>(Table2[[#This Row],[Current Week High]]/Table2[[#This Row],[Close Price]])-1</f>
        <v>2.0413182488932646E-2</v>
      </c>
      <c r="AG623" s="2">
        <f>(Table2[[#This Row],[Close Price]]/Table2[[#This Row],[Current Month Low]])-1</f>
        <v>1.477832512315258E-3</v>
      </c>
      <c r="AH623" s="2">
        <f>(Table2[[#This Row],[Current Month High]]/Table2[[#This Row],[Close Price]])-1</f>
        <v>4.8942449581898639E-2</v>
      </c>
      <c r="AI623">
        <v>32.808657156910897</v>
      </c>
      <c r="AJ623">
        <v>9.8918918918918806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-0.2</v>
      </c>
      <c r="AM623" t="s">
        <v>10190</v>
      </c>
      <c r="AN623">
        <v>-1.86</v>
      </c>
      <c r="AO623" t="s">
        <v>10190</v>
      </c>
      <c r="AP623">
        <v>3.5399484866073E-2</v>
      </c>
      <c r="AQ623">
        <f>(Table2[[#This Row],[Sharpe Ratio]]-AVERAGE(Table2[Sharpe Ratio]))/_xlfn.STDEV.P(Table2[Sharpe Ratio])</f>
        <v>-0.2006178972406655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678</v>
      </c>
      <c r="AT623">
        <f>_xlfn.RANK.AVG(Table2[[#This Row],[6M Return vs Nifty Z-Score]],Table2[6M Return vs Nifty Z-Score])</f>
        <v>654</v>
      </c>
      <c r="AU623">
        <f>_xlfn.RANK.AVG(Table2[[#This Row],[Sharpe Ratio Z-Score]],Table2[Sharpe Ratio Z-Score])</f>
        <v>397</v>
      </c>
      <c r="AV623">
        <f>(Table2[[#This Row],[Rank 1Y]]+Table2[[#This Row],[Rank 6M]]+Table2[[#This Row],[Rank Sharpe]])/3</f>
        <v>576.33333333333337</v>
      </c>
    </row>
    <row r="624" spans="1:48" x14ac:dyDescent="0.3">
      <c r="A624" t="s">
        <v>1041</v>
      </c>
      <c r="B624" t="s">
        <v>1042</v>
      </c>
      <c r="C624" t="s">
        <v>10154</v>
      </c>
      <c r="D624" t="s">
        <v>77</v>
      </c>
      <c r="E624">
        <v>12200.104248080001</v>
      </c>
      <c r="F624">
        <v>590.79999999999995</v>
      </c>
      <c r="G624">
        <v>-30.296054364858801</v>
      </c>
      <c r="H624">
        <f>(Table2[[#This Row],[1Y Return vs Nifty]]-AVERAGE(Table2[1Y Return vs Nifty]))/_xlfn.STDEV.P(Table2[1Y Return vs Nifty])</f>
        <v>-0.93278479434485229</v>
      </c>
      <c r="I624">
        <v>-20.052215328302701</v>
      </c>
      <c r="J624">
        <f>(Table2[[#This Row],[1M Return vs Nifty]]-AVERAGE(Table2[1M Return vs Nifty]))/_xlfn.STDEV.P(Table2[1M Return vs Nifty])</f>
        <v>-1.844031752924133</v>
      </c>
      <c r="K624">
        <v>-37.593161888605799</v>
      </c>
      <c r="L624">
        <f>(Table2[[#This Row],[6M Return vs Nifty]]-AVERAGE(Table2[6M Return vs Nifty]))/_xlfn.STDEV.P(Table2[6M Return vs Nifty])</f>
        <v>-1.4390801794810284</v>
      </c>
      <c r="M624">
        <v>-4.3023621228269997</v>
      </c>
      <c r="N624">
        <f>(Table2[[#This Row],[1W Return vs Nifty]]-AVERAGE(Table2[1W Return vs Nifty]))/_xlfn.STDEV.P(Table2[1W Return vs Nifty])</f>
        <v>-0.74166328562249162</v>
      </c>
      <c r="O624">
        <v>621.92999999999995</v>
      </c>
      <c r="P624">
        <v>637.03584364036897</v>
      </c>
      <c r="Q624">
        <v>658.55936712704101</v>
      </c>
      <c r="R624">
        <v>33.074199328147103</v>
      </c>
      <c r="S624" s="2">
        <f>(Table2[[#This Row],[Close Price]]-Table2[[#This Row],[20D EMA]])/Table2[[#This Row],[20D EMA]]</f>
        <v>-5.0053864582830863E-2</v>
      </c>
      <c r="T624" s="2">
        <f>(Table2[[#This Row],[Close Price]]-Table2[[#This Row],[50D EMA]])/Table2[[#This Row],[50D EMA]]</f>
        <v>-7.2579657961084704E-2</v>
      </c>
      <c r="U624" s="2">
        <f>(Table2[[#This Row],[Close Price]]-Table2[[#This Row],[200D EMA]])/Table2[[#This Row],[200D EMA]]</f>
        <v>-0.10289029434451848</v>
      </c>
      <c r="V624">
        <v>1.04701962073994</v>
      </c>
      <c r="W624">
        <v>583.70000000000005</v>
      </c>
      <c r="X624">
        <v>591</v>
      </c>
      <c r="Y624">
        <v>568.1</v>
      </c>
      <c r="Z624">
        <v>624.9</v>
      </c>
      <c r="AA624">
        <v>568.1</v>
      </c>
      <c r="AB624">
        <v>657.25</v>
      </c>
      <c r="AC624" s="2">
        <f>(Table2[[#This Row],[Close Price]]/Table2[[#This Row],[Day Low]])-1</f>
        <v>1.2163782765118869E-2</v>
      </c>
      <c r="AD624" s="2">
        <f>(Table2[[#This Row],[Day High]]/Table2[[#This Row],[Close Price]])-1</f>
        <v>3.3852403520651109E-4</v>
      </c>
      <c r="AE624" s="2">
        <f>(Table2[[#This Row],[Close Price]]/Table2[[#This Row],[Current Week Low]])-1</f>
        <v>3.9957753916563865E-2</v>
      </c>
      <c r="AF624" s="2">
        <f>(Table2[[#This Row],[Current Week High]]/Table2[[#This Row],[Close Price]])-1</f>
        <v>5.7718348002708142E-2</v>
      </c>
      <c r="AG624" s="2">
        <f>(Table2[[#This Row],[Close Price]]/Table2[[#This Row],[Current Month Low]])-1</f>
        <v>3.9957753916563865E-2</v>
      </c>
      <c r="AH624" s="2">
        <f>(Table2[[#This Row],[Current Month High]]/Table2[[#This Row],[Close Price]])-1</f>
        <v>0.11247461069735953</v>
      </c>
      <c r="AI624">
        <v>39.4719025050778</v>
      </c>
      <c r="AJ624">
        <v>17.164105106593901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-0.14000000000000001</v>
      </c>
      <c r="AM624" t="s">
        <v>10190</v>
      </c>
      <c r="AN624">
        <v>-8.07</v>
      </c>
      <c r="AO624" t="s">
        <v>10190</v>
      </c>
      <c r="AP624">
        <v>4.4985184089471997E-2</v>
      </c>
      <c r="AQ624">
        <f>(Table2[[#This Row],[Sharpe Ratio]]-AVERAGE(Table2[Sharpe Ratio]))/_xlfn.STDEV.P(Table2[Sharpe Ratio])</f>
        <v>-9.0795864780697386E-2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664</v>
      </c>
      <c r="AT624">
        <f>_xlfn.RANK.AVG(Table2[[#This Row],[6M Return vs Nifty Z-Score]],Table2[6M Return vs Nifty Z-Score])</f>
        <v>708</v>
      </c>
      <c r="AU624">
        <f>_xlfn.RANK.AVG(Table2[[#This Row],[Sharpe Ratio Z-Score]],Table2[Sharpe Ratio Z-Score])</f>
        <v>363</v>
      </c>
      <c r="AV624">
        <f>(Table2[[#This Row],[Rank 1Y]]+Table2[[#This Row],[Rank 6M]]+Table2[[#This Row],[Rank Sharpe]])/3</f>
        <v>578.33333333333337</v>
      </c>
    </row>
    <row r="625" spans="1:48" x14ac:dyDescent="0.3">
      <c r="A625" t="s">
        <v>1516</v>
      </c>
      <c r="B625" t="s">
        <v>1517</v>
      </c>
      <c r="C625" t="s">
        <v>10156</v>
      </c>
      <c r="D625" t="s">
        <v>382</v>
      </c>
      <c r="E625">
        <v>6366.4624178879903</v>
      </c>
      <c r="F625">
        <v>64.78</v>
      </c>
      <c r="G625">
        <v>-40.453857119310001</v>
      </c>
      <c r="H625">
        <f>(Table2[[#This Row],[1Y Return vs Nifty]]-AVERAGE(Table2[1Y Return vs Nifty]))/_xlfn.STDEV.P(Table2[1Y Return vs Nifty])</f>
        <v>-1.0629490974934495</v>
      </c>
      <c r="I625">
        <v>-7.7188974937144303</v>
      </c>
      <c r="J625">
        <f>(Table2[[#This Row],[1M Return vs Nifty]]-AVERAGE(Table2[1M Return vs Nifty]))/_xlfn.STDEV.P(Table2[1M Return vs Nifty])</f>
        <v>-0.68721041597596422</v>
      </c>
      <c r="K625">
        <v>-34.580684981770297</v>
      </c>
      <c r="L625">
        <f>(Table2[[#This Row],[6M Return vs Nifty]]-AVERAGE(Table2[6M Return vs Nifty]))/_xlfn.STDEV.P(Table2[6M Return vs Nifty])</f>
        <v>-1.34147119372793</v>
      </c>
      <c r="M625">
        <v>-1.3325386153551499</v>
      </c>
      <c r="N625">
        <f>(Table2[[#This Row],[1W Return vs Nifty]]-AVERAGE(Table2[1W Return vs Nifty]))/_xlfn.STDEV.P(Table2[1W Return vs Nifty])</f>
        <v>2.7092156989533357E-2</v>
      </c>
      <c r="O625">
        <v>63.83</v>
      </c>
      <c r="P625">
        <v>65.756715724017695</v>
      </c>
      <c r="Q625">
        <v>70.333560339859005</v>
      </c>
      <c r="R625">
        <v>59.947624184079501</v>
      </c>
      <c r="S625" s="2">
        <f>(Table2[[#This Row],[Close Price]]-Table2[[#This Row],[20D EMA]])/Table2[[#This Row],[20D EMA]]</f>
        <v>1.4883283722387636E-2</v>
      </c>
      <c r="T625" s="2">
        <f>(Table2[[#This Row],[Close Price]]-Table2[[#This Row],[50D EMA]])/Table2[[#This Row],[50D EMA]]</f>
        <v>-1.4853474862050447E-2</v>
      </c>
      <c r="U625" s="2">
        <f>(Table2[[#This Row],[Close Price]]-Table2[[#This Row],[200D EMA]])/Table2[[#This Row],[200D EMA]]</f>
        <v>-7.8960318701678522E-2</v>
      </c>
      <c r="V625">
        <v>1.50206601188083</v>
      </c>
      <c r="W625">
        <v>63.86</v>
      </c>
      <c r="X625">
        <v>65.2</v>
      </c>
      <c r="Y625">
        <v>63.48</v>
      </c>
      <c r="Z625">
        <v>66.25</v>
      </c>
      <c r="AA625">
        <v>60.55</v>
      </c>
      <c r="AB625">
        <v>66.36</v>
      </c>
      <c r="AC625" s="2">
        <f>(Table2[[#This Row],[Close Price]]/Table2[[#This Row],[Day Low]])-1</f>
        <v>1.4406514249921676E-2</v>
      </c>
      <c r="AD625" s="2">
        <f>(Table2[[#This Row],[Day High]]/Table2[[#This Row],[Close Price]])-1</f>
        <v>6.4834825563446774E-3</v>
      </c>
      <c r="AE625" s="2">
        <f>(Table2[[#This Row],[Close Price]]/Table2[[#This Row],[Current Week Low]])-1</f>
        <v>2.0478890989288123E-2</v>
      </c>
      <c r="AF625" s="2">
        <f>(Table2[[#This Row],[Current Week High]]/Table2[[#This Row],[Close Price]])-1</f>
        <v>2.2692188947205816E-2</v>
      </c>
      <c r="AG625" s="2">
        <f>(Table2[[#This Row],[Close Price]]/Table2[[#This Row],[Current Month Low]])-1</f>
        <v>6.9859620148637669E-2</v>
      </c>
      <c r="AH625" s="2">
        <f>(Table2[[#This Row],[Current Month High]]/Table2[[#This Row],[Close Price]])-1</f>
        <v>2.4390243902439046E-2</v>
      </c>
      <c r="AI625">
        <v>51.281259648039502</v>
      </c>
      <c r="AJ625">
        <v>9.2411467116357606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-0.19</v>
      </c>
      <c r="AM625" t="s">
        <v>10190</v>
      </c>
      <c r="AN625">
        <v>4.33</v>
      </c>
      <c r="AO625" t="s">
        <v>10189</v>
      </c>
      <c r="AP625">
        <v>5.4364989355401003E-2</v>
      </c>
      <c r="AQ625">
        <f>(Table2[[#This Row],[Sharpe Ratio]]-AVERAGE(Table2[Sharpe Ratio]))/_xlfn.STDEV.P(Table2[Sharpe Ratio])</f>
        <v>1.6667269037282814E-2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697</v>
      </c>
      <c r="AT625">
        <f>_xlfn.RANK.AVG(Table2[[#This Row],[6M Return vs Nifty Z-Score]],Table2[6M Return vs Nifty Z-Score])</f>
        <v>702</v>
      </c>
      <c r="AU625">
        <f>_xlfn.RANK.AVG(Table2[[#This Row],[Sharpe Ratio Z-Score]],Table2[Sharpe Ratio Z-Score])</f>
        <v>336</v>
      </c>
      <c r="AV625">
        <f>(Table2[[#This Row],[Rank 1Y]]+Table2[[#This Row],[Rank 6M]]+Table2[[#This Row],[Rank Sharpe]])/3</f>
        <v>578.33333333333337</v>
      </c>
    </row>
    <row r="626" spans="1:48" x14ac:dyDescent="0.3">
      <c r="A626" t="s">
        <v>1752</v>
      </c>
      <c r="B626" t="s">
        <v>1753</v>
      </c>
      <c r="C626" t="s">
        <v>10145</v>
      </c>
      <c r="D626" t="s">
        <v>24</v>
      </c>
      <c r="E626">
        <v>4242.7908160300003</v>
      </c>
      <c r="F626">
        <v>135.46</v>
      </c>
      <c r="G626">
        <v>-17.0804950243493</v>
      </c>
      <c r="H626">
        <f>(Table2[[#This Row],[1Y Return vs Nifty]]-AVERAGE(Table2[1Y Return vs Nifty]))/_xlfn.STDEV.P(Table2[1Y Return vs Nifty])</f>
        <v>-0.76343773043159069</v>
      </c>
      <c r="I626">
        <v>-6.85486596401753</v>
      </c>
      <c r="J626">
        <f>(Table2[[#This Row],[1M Return vs Nifty]]-AVERAGE(Table2[1M Return vs Nifty]))/_xlfn.STDEV.P(Table2[1M Return vs Nifty])</f>
        <v>-0.60616733229363184</v>
      </c>
      <c r="K626">
        <v>-24.764800263271599</v>
      </c>
      <c r="L626">
        <f>(Table2[[#This Row],[6M Return vs Nifty]]-AVERAGE(Table2[6M Return vs Nifty]))/_xlfn.STDEV.P(Table2[6M Return vs Nifty])</f>
        <v>-1.0234211036283301</v>
      </c>
      <c r="M626">
        <v>-0.70796650551099005</v>
      </c>
      <c r="N626">
        <f>(Table2[[#This Row],[1W Return vs Nifty]]-AVERAGE(Table2[1W Return vs Nifty]))/_xlfn.STDEV.P(Table2[1W Return vs Nifty])</f>
        <v>0.18876614453066826</v>
      </c>
      <c r="O626">
        <v>135.76</v>
      </c>
      <c r="P626">
        <v>134.338999574079</v>
      </c>
      <c r="Q626">
        <v>129.09480755759699</v>
      </c>
      <c r="R626">
        <v>49.280593933534803</v>
      </c>
      <c r="S626" s="2">
        <f>(Table2[[#This Row],[Close Price]]-Table2[[#This Row],[20D EMA]])/Table2[[#This Row],[20D EMA]]</f>
        <v>-2.209781968179014E-3</v>
      </c>
      <c r="T626" s="2">
        <f>(Table2[[#This Row],[Close Price]]-Table2[[#This Row],[50D EMA]])/Table2[[#This Row],[50D EMA]]</f>
        <v>8.3445643444951655E-3</v>
      </c>
      <c r="U626" s="2">
        <f>(Table2[[#This Row],[Close Price]]-Table2[[#This Row],[200D EMA]])/Table2[[#This Row],[200D EMA]]</f>
        <v>4.9306339757802554E-2</v>
      </c>
      <c r="V626">
        <v>0.64897746949117097</v>
      </c>
      <c r="W626">
        <v>133.36000000000001</v>
      </c>
      <c r="X626">
        <v>135.54</v>
      </c>
      <c r="Y626">
        <v>131.68</v>
      </c>
      <c r="Z626">
        <v>138.26</v>
      </c>
      <c r="AA626">
        <v>130.19999999999999</v>
      </c>
      <c r="AB626">
        <v>142.88</v>
      </c>
      <c r="AC626" s="2">
        <f>(Table2[[#This Row],[Close Price]]/Table2[[#This Row],[Day Low]])-1</f>
        <v>1.574685062987391E-2</v>
      </c>
      <c r="AD626" s="2">
        <f>(Table2[[#This Row],[Day High]]/Table2[[#This Row],[Close Price]])-1</f>
        <v>5.905802450907327E-4</v>
      </c>
      <c r="AE626" s="2">
        <f>(Table2[[#This Row],[Close Price]]/Table2[[#This Row],[Current Week Low]])-1</f>
        <v>2.8705953827460551E-2</v>
      </c>
      <c r="AF626" s="2">
        <f>(Table2[[#This Row],[Current Week High]]/Table2[[#This Row],[Close Price]])-1</f>
        <v>2.0670308578177865E-2</v>
      </c>
      <c r="AG626" s="2">
        <f>(Table2[[#This Row],[Close Price]]/Table2[[#This Row],[Current Month Low]])-1</f>
        <v>4.0399385560676127E-2</v>
      </c>
      <c r="AH626" s="2">
        <f>(Table2[[#This Row],[Current Month High]]/Table2[[#This Row],[Close Price]])-1</f>
        <v>5.4776317732171842E-2</v>
      </c>
      <c r="AI626">
        <v>20.662926325114402</v>
      </c>
      <c r="AJ626">
        <v>23.2575068243858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-0.1</v>
      </c>
      <c r="AM626" t="s">
        <v>10190</v>
      </c>
      <c r="AN626">
        <v>-3.3</v>
      </c>
      <c r="AO626" t="s">
        <v>10190</v>
      </c>
      <c r="AP626">
        <v>5.2517629593649999E-3</v>
      </c>
      <c r="AQ626">
        <f>(Table2[[#This Row],[Sharpe Ratio]]-AVERAGE(Table2[Sharpe Ratio]))/_xlfn.STDEV.P(Table2[Sharpe Ratio])</f>
        <v>-0.54601618448825673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-2.7502762063111414</v>
      </c>
      <c r="AS626">
        <f>_xlfn.RANK.AVG(Table2[[#This Row],[1Y Return vs Nifty Z-Score]],Table2[1Y Return vs Nifty Z-Score])</f>
        <v>612</v>
      </c>
      <c r="AT626">
        <f>_xlfn.RANK.AVG(Table2[[#This Row],[6M Return vs Nifty Z-Score]],Table2[6M Return vs Nifty Z-Score])</f>
        <v>637</v>
      </c>
      <c r="AU626">
        <f>_xlfn.RANK.AVG(Table2[[#This Row],[Sharpe Ratio Z-Score]],Table2[Sharpe Ratio Z-Score])</f>
        <v>487</v>
      </c>
      <c r="AV626">
        <f>(Table2[[#This Row],[Rank 1Y]]+Table2[[#This Row],[Rank 6M]]+Table2[[#This Row],[Rank Sharpe]])/3</f>
        <v>578.66666666666663</v>
      </c>
    </row>
    <row r="627" spans="1:48" x14ac:dyDescent="0.3">
      <c r="A627" t="s">
        <v>1943</v>
      </c>
      <c r="B627" t="s">
        <v>1944</v>
      </c>
      <c r="C627" t="s">
        <v>10147</v>
      </c>
      <c r="D627" t="s">
        <v>977</v>
      </c>
      <c r="E627">
        <v>3310.4174926999999</v>
      </c>
      <c r="F627">
        <v>409</v>
      </c>
      <c r="G627">
        <v>-15.617676596127099</v>
      </c>
      <c r="H627">
        <f>(Table2[[#This Row],[1Y Return vs Nifty]]-AVERAGE(Table2[1Y Return vs Nifty]))/_xlfn.STDEV.P(Table2[1Y Return vs Nifty])</f>
        <v>-0.74469285558559783</v>
      </c>
      <c r="I627">
        <v>-8.8827067791605501</v>
      </c>
      <c r="J627">
        <f>(Table2[[#This Row],[1M Return vs Nifty]]-AVERAGE(Table2[1M Return vs Nifty]))/_xlfn.STDEV.P(Table2[1M Return vs Nifty])</f>
        <v>-0.79637158668436647</v>
      </c>
      <c r="K627">
        <v>-10.143313847749599</v>
      </c>
      <c r="L627">
        <f>(Table2[[#This Row],[6M Return vs Nifty]]-AVERAGE(Table2[6M Return vs Nifty]))/_xlfn.STDEV.P(Table2[6M Return vs Nifty])</f>
        <v>-0.5496619667587902</v>
      </c>
      <c r="M627">
        <v>-3.3482685782841699</v>
      </c>
      <c r="N627">
        <f>(Table2[[#This Row],[1W Return vs Nifty]]-AVERAGE(Table2[1W Return vs Nifty]))/_xlfn.STDEV.P(Table2[1W Return vs Nifty])</f>
        <v>-0.49469082975669426</v>
      </c>
      <c r="O627">
        <v>411.84</v>
      </c>
      <c r="P627">
        <v>403.30184542388298</v>
      </c>
      <c r="Q627">
        <v>396.152237999509</v>
      </c>
      <c r="R627">
        <v>45.640328841396602</v>
      </c>
      <c r="S627" s="2">
        <f>(Table2[[#This Row],[Close Price]]-Table2[[#This Row],[20D EMA]])/Table2[[#This Row],[20D EMA]]</f>
        <v>-6.8958818958818353E-3</v>
      </c>
      <c r="T627" s="2">
        <f>(Table2[[#This Row],[Close Price]]-Table2[[#This Row],[50D EMA]])/Table2[[#This Row],[50D EMA]]</f>
        <v>1.4128758994712953E-2</v>
      </c>
      <c r="U627" s="2">
        <f>(Table2[[#This Row],[Close Price]]-Table2[[#This Row],[200D EMA]])/Table2[[#This Row],[200D EMA]]</f>
        <v>3.2431375537267382E-2</v>
      </c>
      <c r="V627">
        <v>1.0983275769355401</v>
      </c>
      <c r="W627">
        <v>403</v>
      </c>
      <c r="X627">
        <v>412.8</v>
      </c>
      <c r="Y627">
        <v>399.15</v>
      </c>
      <c r="Z627">
        <v>422.5</v>
      </c>
      <c r="AA627">
        <v>396.2</v>
      </c>
      <c r="AB627">
        <v>436.9</v>
      </c>
      <c r="AC627" s="2">
        <f>(Table2[[#This Row],[Close Price]]/Table2[[#This Row],[Day Low]])-1</f>
        <v>1.4888337468982549E-2</v>
      </c>
      <c r="AD627" s="2">
        <f>(Table2[[#This Row],[Day High]]/Table2[[#This Row],[Close Price]])-1</f>
        <v>9.29095354523235E-3</v>
      </c>
      <c r="AE627" s="2">
        <f>(Table2[[#This Row],[Close Price]]/Table2[[#This Row],[Current Week Low]])-1</f>
        <v>2.4677439559062986E-2</v>
      </c>
      <c r="AF627" s="2">
        <f>(Table2[[#This Row],[Current Week High]]/Table2[[#This Row],[Close Price]])-1</f>
        <v>3.3007334963325086E-2</v>
      </c>
      <c r="AG627" s="2">
        <f>(Table2[[#This Row],[Close Price]]/Table2[[#This Row],[Current Month Low]])-1</f>
        <v>3.2306915699141792E-2</v>
      </c>
      <c r="AH627" s="2">
        <f>(Table2[[#This Row],[Current Month High]]/Table2[[#This Row],[Close Price]])-1</f>
        <v>6.8215158924205266E-2</v>
      </c>
      <c r="AI627">
        <v>19.804400977995101</v>
      </c>
      <c r="AJ627">
        <v>20.988019523738998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-0.12</v>
      </c>
      <c r="AM627" t="s">
        <v>10190</v>
      </c>
      <c r="AN627">
        <v>-1.24</v>
      </c>
      <c r="AO627" t="s">
        <v>10190</v>
      </c>
      <c r="AP627">
        <v>-4.0826170488570998E-2</v>
      </c>
      <c r="AQ627">
        <f>(Table2[[#This Row],[Sharpe Ratio]]-AVERAGE(Table2[Sharpe Ratio]))/_xlfn.STDEV.P(Table2[Sharpe Ratio])</f>
        <v>-1.073924705804568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-3.6593419445900168</v>
      </c>
      <c r="AS627">
        <f>_xlfn.RANK.AVG(Table2[[#This Row],[1Y Return vs Nifty Z-Score]],Table2[1Y Return vs Nifty Z-Score])</f>
        <v>601</v>
      </c>
      <c r="AT627">
        <f>_xlfn.RANK.AVG(Table2[[#This Row],[6M Return vs Nifty Z-Score]],Table2[6M Return vs Nifty Z-Score])</f>
        <v>512</v>
      </c>
      <c r="AU627">
        <f>_xlfn.RANK.AVG(Table2[[#This Row],[Sharpe Ratio Z-Score]],Table2[Sharpe Ratio Z-Score])</f>
        <v>623</v>
      </c>
      <c r="AV627">
        <f>(Table2[[#This Row],[Rank 1Y]]+Table2[[#This Row],[Rank 6M]]+Table2[[#This Row],[Rank Sharpe]])/3</f>
        <v>578.66666666666663</v>
      </c>
    </row>
    <row r="628" spans="1:48" x14ac:dyDescent="0.3">
      <c r="A628" t="s">
        <v>1400</v>
      </c>
      <c r="B628" t="s">
        <v>1401</v>
      </c>
      <c r="C628" t="s">
        <v>10145</v>
      </c>
      <c r="D628" t="s">
        <v>24</v>
      </c>
      <c r="E628">
        <v>7333.25583473999</v>
      </c>
      <c r="F628">
        <v>463.1</v>
      </c>
      <c r="G628">
        <v>-16.434219611695301</v>
      </c>
      <c r="H628">
        <f>(Table2[[#This Row],[1Y Return vs Nifty]]-AVERAGE(Table2[1Y Return vs Nifty]))/_xlfn.STDEV.P(Table2[1Y Return vs Nifty])</f>
        <v>-0.7551562161352714</v>
      </c>
      <c r="I628">
        <v>-5.7761494021113799</v>
      </c>
      <c r="J628">
        <f>(Table2[[#This Row],[1M Return vs Nifty]]-AVERAGE(Table2[1M Return vs Nifty]))/_xlfn.STDEV.P(Table2[1M Return vs Nifty])</f>
        <v>-0.50498755633482451</v>
      </c>
      <c r="K628">
        <v>-21.915001532169601</v>
      </c>
      <c r="L628">
        <f>(Table2[[#This Row],[6M Return vs Nifty]]-AVERAGE(Table2[6M Return vs Nifty]))/_xlfn.STDEV.P(Table2[6M Return vs Nifty])</f>
        <v>-0.93108314641041523</v>
      </c>
      <c r="M628">
        <v>-4.7291892826425102</v>
      </c>
      <c r="N628">
        <f>(Table2[[#This Row],[1W Return vs Nifty]]-AVERAGE(Table2[1W Return vs Nifty]))/_xlfn.STDEV.P(Table2[1W Return vs Nifty])</f>
        <v>-0.85214988569729977</v>
      </c>
      <c r="O628">
        <v>475.13</v>
      </c>
      <c r="P628">
        <v>475.67059201176602</v>
      </c>
      <c r="Q628">
        <v>485.50896768765301</v>
      </c>
      <c r="R628">
        <v>25.807738283008</v>
      </c>
      <c r="S628" s="2">
        <f>(Table2[[#This Row],[Close Price]]-Table2[[#This Row],[20D EMA]])/Table2[[#This Row],[20D EMA]]</f>
        <v>-2.5319386273230427E-2</v>
      </c>
      <c r="T628" s="2">
        <f>(Table2[[#This Row],[Close Price]]-Table2[[#This Row],[50D EMA]])/Table2[[#This Row],[50D EMA]]</f>
        <v>-2.6427095184928005E-2</v>
      </c>
      <c r="U628" s="2">
        <f>(Table2[[#This Row],[Close Price]]-Table2[[#This Row],[200D EMA]])/Table2[[#This Row],[200D EMA]]</f>
        <v>-4.6155620552964863E-2</v>
      </c>
      <c r="V628">
        <v>1.2625007895262199</v>
      </c>
      <c r="W628">
        <v>461.1</v>
      </c>
      <c r="X628">
        <v>466.95</v>
      </c>
      <c r="Y628">
        <v>462</v>
      </c>
      <c r="Z628">
        <v>486</v>
      </c>
      <c r="AA628">
        <v>462</v>
      </c>
      <c r="AB628">
        <v>489</v>
      </c>
      <c r="AC628" s="2">
        <f>(Table2[[#This Row],[Close Price]]/Table2[[#This Row],[Day Low]])-1</f>
        <v>4.3374539145522029E-3</v>
      </c>
      <c r="AD628" s="2">
        <f>(Table2[[#This Row],[Day High]]/Table2[[#This Row],[Close Price]])-1</f>
        <v>8.3135391923989665E-3</v>
      </c>
      <c r="AE628" s="2">
        <f>(Table2[[#This Row],[Close Price]]/Table2[[#This Row],[Current Week Low]])-1</f>
        <v>2.3809523809523725E-3</v>
      </c>
      <c r="AF628" s="2">
        <f>(Table2[[#This Row],[Current Week High]]/Table2[[#This Row],[Close Price]])-1</f>
        <v>4.944936298855529E-2</v>
      </c>
      <c r="AG628" s="2">
        <f>(Table2[[#This Row],[Close Price]]/Table2[[#This Row],[Current Month Low]])-1</f>
        <v>2.3809523809523725E-3</v>
      </c>
      <c r="AH628" s="2">
        <f>(Table2[[#This Row],[Current Month High]]/Table2[[#This Row],[Close Price]])-1</f>
        <v>5.5927445476138926E-2</v>
      </c>
      <c r="AI628">
        <v>32.012524292809303</v>
      </c>
      <c r="AJ628">
        <v>9.7393364928910007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-0.11</v>
      </c>
      <c r="AM628" t="s">
        <v>10190</v>
      </c>
      <c r="AN628">
        <v>-2.1800000000000002</v>
      </c>
      <c r="AO628" t="s">
        <v>10190</v>
      </c>
      <c r="AQ628">
        <f>(Table2[[#This Row],[Sharpe Ratio]]-AVERAGE(Table2[Sharpe Ratio]))/_xlfn.STDEV.P(Table2[Sharpe Ratio])</f>
        <v>-0.60618490757812304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606</v>
      </c>
      <c r="AT628">
        <f>_xlfn.RANK.AVG(Table2[[#This Row],[6M Return vs Nifty Z-Score]],Table2[6M Return vs Nifty Z-Score])</f>
        <v>612</v>
      </c>
      <c r="AU628">
        <f>_xlfn.RANK.AVG(Table2[[#This Row],[Sharpe Ratio Z-Score]],Table2[Sharpe Ratio Z-Score])</f>
        <v>518.5</v>
      </c>
      <c r="AV628">
        <f>(Table2[[#This Row],[Rank 1Y]]+Table2[[#This Row],[Rank 6M]]+Table2[[#This Row],[Rank Sharpe]])/3</f>
        <v>578.83333333333337</v>
      </c>
    </row>
    <row r="629" spans="1:48" x14ac:dyDescent="0.3">
      <c r="A629" t="s">
        <v>403</v>
      </c>
      <c r="B629" t="s">
        <v>404</v>
      </c>
      <c r="C629" t="s">
        <v>10145</v>
      </c>
      <c r="D629" t="s">
        <v>24</v>
      </c>
      <c r="E629">
        <v>58133.941207185999</v>
      </c>
      <c r="F629">
        <v>77.739999999999995</v>
      </c>
      <c r="G629">
        <v>-29.721726153986001</v>
      </c>
      <c r="H629">
        <f>(Table2[[#This Row],[1Y Return vs Nifty]]-AVERAGE(Table2[1Y Return vs Nifty]))/_xlfn.STDEV.P(Table2[1Y Return vs Nifty])</f>
        <v>-0.92542522720676446</v>
      </c>
      <c r="I629">
        <v>-5.7612764287933604</v>
      </c>
      <c r="J629">
        <f>(Table2[[#This Row],[1M Return vs Nifty]]-AVERAGE(Table2[1M Return vs Nifty]))/_xlfn.STDEV.P(Table2[1M Return vs Nifty])</f>
        <v>-0.50359252434838742</v>
      </c>
      <c r="K629">
        <v>-25.578833129918401</v>
      </c>
      <c r="L629">
        <f>(Table2[[#This Row],[6M Return vs Nifty]]-AVERAGE(Table2[6M Return vs Nifty]))/_xlfn.STDEV.P(Table2[6M Return vs Nifty])</f>
        <v>-1.049797047723632</v>
      </c>
      <c r="M629">
        <v>-3.1731704094325299</v>
      </c>
      <c r="N629">
        <f>(Table2[[#This Row],[1W Return vs Nifty]]-AVERAGE(Table2[1W Return vs Nifty]))/_xlfn.STDEV.P(Table2[1W Return vs Nifty])</f>
        <v>-0.44936568839477997</v>
      </c>
      <c r="O629">
        <v>79.349999999999994</v>
      </c>
      <c r="P629">
        <v>79.556007205157897</v>
      </c>
      <c r="Q629">
        <v>80.186694111867695</v>
      </c>
      <c r="R629">
        <v>28.722435625310801</v>
      </c>
      <c r="S629" s="2">
        <f>(Table2[[#This Row],[Close Price]]-Table2[[#This Row],[20D EMA]])/Table2[[#This Row],[20D EMA]]</f>
        <v>-2.0289855072463763E-2</v>
      </c>
      <c r="T629" s="2">
        <f>(Table2[[#This Row],[Close Price]]-Table2[[#This Row],[50D EMA]])/Table2[[#This Row],[50D EMA]]</f>
        <v>-2.2826776618826643E-2</v>
      </c>
      <c r="U629" s="2">
        <f>(Table2[[#This Row],[Close Price]]-Table2[[#This Row],[200D EMA]])/Table2[[#This Row],[200D EMA]]</f>
        <v>-3.05124701668626E-2</v>
      </c>
      <c r="V629">
        <v>0.57027707788373405</v>
      </c>
      <c r="W629">
        <v>76.78</v>
      </c>
      <c r="X629">
        <v>77.88</v>
      </c>
      <c r="Y629">
        <v>77.61</v>
      </c>
      <c r="Z629">
        <v>78.8</v>
      </c>
      <c r="AA629">
        <v>77.61</v>
      </c>
      <c r="AB629">
        <v>82.2</v>
      </c>
      <c r="AC629" s="2">
        <f>(Table2[[#This Row],[Close Price]]/Table2[[#This Row],[Day Low]])-1</f>
        <v>1.2503256056264567E-2</v>
      </c>
      <c r="AD629" s="2">
        <f>(Table2[[#This Row],[Day High]]/Table2[[#This Row],[Close Price]])-1</f>
        <v>1.8008747105737744E-3</v>
      </c>
      <c r="AE629" s="2">
        <f>(Table2[[#This Row],[Close Price]]/Table2[[#This Row],[Current Week Low]])-1</f>
        <v>1.6750418760469454E-3</v>
      </c>
      <c r="AF629" s="2">
        <f>(Table2[[#This Row],[Current Week High]]/Table2[[#This Row],[Close Price]])-1</f>
        <v>1.3635194237201054E-2</v>
      </c>
      <c r="AG629" s="2">
        <f>(Table2[[#This Row],[Close Price]]/Table2[[#This Row],[Current Month Low]])-1</f>
        <v>1.6750418760469454E-3</v>
      </c>
      <c r="AH629" s="2">
        <f>(Table2[[#This Row],[Current Month High]]/Table2[[#This Row],[Close Price]])-1</f>
        <v>5.73707229225624E-2</v>
      </c>
      <c r="AI629">
        <v>29.534345253408802</v>
      </c>
      <c r="AJ629">
        <v>9.8022598870056399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-0.11</v>
      </c>
      <c r="AM629" t="s">
        <v>10190</v>
      </c>
      <c r="AN629">
        <v>-4.1900000000000004</v>
      </c>
      <c r="AO629" t="s">
        <v>10190</v>
      </c>
      <c r="AP629">
        <v>1.9618663741444001E-2</v>
      </c>
      <c r="AQ629">
        <f>(Table2[[#This Row],[Sharpe Ratio]]-AVERAGE(Table2[Sharpe Ratio]))/_xlfn.STDEV.P(Table2[Sharpe Ratio])</f>
        <v>-0.38141658593344746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662</v>
      </c>
      <c r="AT629">
        <f>_xlfn.RANK.AVG(Table2[[#This Row],[6M Return vs Nifty Z-Score]],Table2[6M Return vs Nifty Z-Score])</f>
        <v>645</v>
      </c>
      <c r="AU629">
        <f>_xlfn.RANK.AVG(Table2[[#This Row],[Sharpe Ratio Z-Score]],Table2[Sharpe Ratio Z-Score])</f>
        <v>437</v>
      </c>
      <c r="AV629">
        <f>(Table2[[#This Row],[Rank 1Y]]+Table2[[#This Row],[Rank 6M]]+Table2[[#This Row],[Rank Sharpe]])/3</f>
        <v>581.33333333333337</v>
      </c>
    </row>
    <row r="630" spans="1:48" x14ac:dyDescent="0.3">
      <c r="A630" t="s">
        <v>1642</v>
      </c>
      <c r="B630" t="s">
        <v>1643</v>
      </c>
      <c r="C630" t="s">
        <v>10156</v>
      </c>
      <c r="D630" t="s">
        <v>382</v>
      </c>
      <c r="E630">
        <v>5034.6865722000002</v>
      </c>
      <c r="F630">
        <v>575.6</v>
      </c>
      <c r="G630">
        <v>-48.233893076750199</v>
      </c>
      <c r="H630">
        <f>(Table2[[#This Row],[1Y Return vs Nifty]]-AVERAGE(Table2[1Y Return vs Nifty]))/_xlfn.STDEV.P(Table2[1Y Return vs Nifty])</f>
        <v>-1.1626441775566521</v>
      </c>
      <c r="I630">
        <v>-7.2346263290677504</v>
      </c>
      <c r="J630">
        <f>(Table2[[#This Row],[1M Return vs Nifty]]-AVERAGE(Table2[1M Return vs Nifty]))/_xlfn.STDEV.P(Table2[1M Return vs Nifty])</f>
        <v>-0.64178750353297831</v>
      </c>
      <c r="K630">
        <v>-35.511184912238903</v>
      </c>
      <c r="L630">
        <f>(Table2[[#This Row],[6M Return vs Nifty]]-AVERAGE(Table2[6M Return vs Nifty]))/_xlfn.STDEV.P(Table2[6M Return vs Nifty])</f>
        <v>-1.3716208537137977</v>
      </c>
      <c r="M630">
        <v>-3.39737649668277</v>
      </c>
      <c r="N630">
        <f>(Table2[[#This Row],[1W Return vs Nifty]]-AVERAGE(Table2[1W Return vs Nifty]))/_xlfn.STDEV.P(Table2[1W Return vs Nifty])</f>
        <v>-0.5074026893838034</v>
      </c>
      <c r="O630">
        <v>579.37</v>
      </c>
      <c r="P630">
        <v>575.65483167837601</v>
      </c>
      <c r="Q630">
        <v>610.59783504269001</v>
      </c>
      <c r="R630">
        <v>42.852353839398603</v>
      </c>
      <c r="S630" s="2">
        <f>(Table2[[#This Row],[Close Price]]-Table2[[#This Row],[20D EMA]])/Table2[[#This Row],[20D EMA]]</f>
        <v>-6.5070680221619723E-3</v>
      </c>
      <c r="T630" s="2">
        <f>(Table2[[#This Row],[Close Price]]-Table2[[#This Row],[50D EMA]])/Table2[[#This Row],[50D EMA]]</f>
        <v>-9.5250965263547231E-5</v>
      </c>
      <c r="U630" s="2">
        <f>(Table2[[#This Row],[Close Price]]-Table2[[#This Row],[200D EMA]])/Table2[[#This Row],[200D EMA]]</f>
        <v>-5.7317325797991259E-2</v>
      </c>
      <c r="V630">
        <v>1.31033017156415</v>
      </c>
      <c r="W630">
        <v>569.5</v>
      </c>
      <c r="X630">
        <v>578.54999999999995</v>
      </c>
      <c r="Y630">
        <v>575</v>
      </c>
      <c r="Z630">
        <v>591.20000000000005</v>
      </c>
      <c r="AA630">
        <v>563.54999999999995</v>
      </c>
      <c r="AB630">
        <v>603</v>
      </c>
      <c r="AC630" s="2">
        <f>(Table2[[#This Row],[Close Price]]/Table2[[#This Row],[Day Low]])-1</f>
        <v>1.0711150131694547E-2</v>
      </c>
      <c r="AD630" s="2">
        <f>(Table2[[#This Row],[Day High]]/Table2[[#This Row],[Close Price]])-1</f>
        <v>5.1250868658789805E-3</v>
      </c>
      <c r="AE630" s="2">
        <f>(Table2[[#This Row],[Close Price]]/Table2[[#This Row],[Current Week Low]])-1</f>
        <v>1.0434782608697013E-3</v>
      </c>
      <c r="AF630" s="2">
        <f>(Table2[[#This Row],[Current Week High]]/Table2[[#This Row],[Close Price]])-1</f>
        <v>2.7102154273801249E-2</v>
      </c>
      <c r="AG630" s="2">
        <f>(Table2[[#This Row],[Close Price]]/Table2[[#This Row],[Current Month Low]])-1</f>
        <v>2.1382308579540599E-2</v>
      </c>
      <c r="AH630" s="2">
        <f>(Table2[[#This Row],[Current Month High]]/Table2[[#This Row],[Close Price]])-1</f>
        <v>4.7602501737317615E-2</v>
      </c>
      <c r="AI630">
        <v>38.811674774148699</v>
      </c>
      <c r="AJ630">
        <v>12.586797066014601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-0.06</v>
      </c>
      <c r="AM630" t="s">
        <v>10190</v>
      </c>
      <c r="AN630">
        <v>1.1499999999999999</v>
      </c>
      <c r="AO630" t="s">
        <v>10189</v>
      </c>
      <c r="AP630">
        <v>5.5971175301471998E-2</v>
      </c>
      <c r="AQ630">
        <f>(Table2[[#This Row],[Sharpe Ratio]]-AVERAGE(Table2[Sharpe Ratio]))/_xlfn.STDEV.P(Table2[Sharpe Ratio])</f>
        <v>3.5069119647780651E-2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715</v>
      </c>
      <c r="AT630">
        <f>_xlfn.RANK.AVG(Table2[[#This Row],[6M Return vs Nifty Z-Score]],Table2[6M Return vs Nifty Z-Score])</f>
        <v>705</v>
      </c>
      <c r="AU630">
        <f>_xlfn.RANK.AVG(Table2[[#This Row],[Sharpe Ratio Z-Score]],Table2[Sharpe Ratio Z-Score])</f>
        <v>325</v>
      </c>
      <c r="AV630">
        <f>(Table2[[#This Row],[Rank 1Y]]+Table2[[#This Row],[Rank 6M]]+Table2[[#This Row],[Rank Sharpe]])/3</f>
        <v>581.66666666666663</v>
      </c>
    </row>
    <row r="631" spans="1:48" x14ac:dyDescent="0.3">
      <c r="A631" t="s">
        <v>1903</v>
      </c>
      <c r="B631" t="s">
        <v>1904</v>
      </c>
      <c r="C631" t="s">
        <v>10154</v>
      </c>
      <c r="D631" t="s">
        <v>80</v>
      </c>
      <c r="E631">
        <v>3513.02709065</v>
      </c>
      <c r="F631">
        <v>817.25</v>
      </c>
      <c r="G631">
        <v>-56.396436026064698</v>
      </c>
      <c r="H631">
        <f>(Table2[[#This Row],[1Y Return vs Nifty]]-AVERAGE(Table2[1Y Return vs Nifty]))/_xlfn.STDEV.P(Table2[1Y Return vs Nifty])</f>
        <v>-1.2672407857603736</v>
      </c>
      <c r="I631">
        <v>0.33391349097038198</v>
      </c>
      <c r="J631">
        <f>(Table2[[#This Row],[1M Return vs Nifty]]-AVERAGE(Table2[1M Return vs Nifty]))/_xlfn.STDEV.P(Table2[1M Return vs Nifty])</f>
        <v>6.8114606409220541E-2</v>
      </c>
      <c r="K631">
        <v>-9.3779533980363894</v>
      </c>
      <c r="L631">
        <f>(Table2[[#This Row],[6M Return vs Nifty]]-AVERAGE(Table2[6M Return vs Nifty]))/_xlfn.STDEV.P(Table2[6M Return vs Nifty])</f>
        <v>-0.52486308545864513</v>
      </c>
      <c r="M631">
        <v>2.44668652785619</v>
      </c>
      <c r="N631">
        <f>(Table2[[#This Row],[1W Return vs Nifty]]-AVERAGE(Table2[1W Return vs Nifty]))/_xlfn.STDEV.P(Table2[1W Return vs Nifty])</f>
        <v>1.0053657447601243</v>
      </c>
      <c r="O631">
        <v>801</v>
      </c>
      <c r="P631">
        <v>763.58047131251101</v>
      </c>
      <c r="Q631">
        <v>805.69300687991904</v>
      </c>
      <c r="R631">
        <v>52.7523073072377</v>
      </c>
      <c r="S631" s="2">
        <f>(Table2[[#This Row],[Close Price]]-Table2[[#This Row],[20D EMA]])/Table2[[#This Row],[20D EMA]]</f>
        <v>2.0287141073657929E-2</v>
      </c>
      <c r="T631" s="2">
        <f>(Table2[[#This Row],[Close Price]]-Table2[[#This Row],[50D EMA]])/Table2[[#This Row],[50D EMA]]</f>
        <v>7.0286670107260557E-2</v>
      </c>
      <c r="U631" s="2">
        <f>(Table2[[#This Row],[Close Price]]-Table2[[#This Row],[200D EMA]])/Table2[[#This Row],[200D EMA]]</f>
        <v>1.4344164615299214E-2</v>
      </c>
      <c r="V631">
        <v>1.25022816692468</v>
      </c>
      <c r="W631">
        <v>805</v>
      </c>
      <c r="X631">
        <v>818.8</v>
      </c>
      <c r="Y631">
        <v>813.15</v>
      </c>
      <c r="Z631">
        <v>856</v>
      </c>
      <c r="AA631">
        <v>775</v>
      </c>
      <c r="AB631">
        <v>864.4</v>
      </c>
      <c r="AC631" s="2">
        <f>(Table2[[#This Row],[Close Price]]/Table2[[#This Row],[Day Low]])-1</f>
        <v>1.5217391304347849E-2</v>
      </c>
      <c r="AD631" s="2">
        <f>(Table2[[#This Row],[Day High]]/Table2[[#This Row],[Close Price]])-1</f>
        <v>1.89660446619766E-3</v>
      </c>
      <c r="AE631" s="2">
        <f>(Table2[[#This Row],[Close Price]]/Table2[[#This Row],[Current Week Low]])-1</f>
        <v>5.042120150033913E-3</v>
      </c>
      <c r="AF631" s="2">
        <f>(Table2[[#This Row],[Current Week High]]/Table2[[#This Row],[Close Price]])-1</f>
        <v>4.7415111654940389E-2</v>
      </c>
      <c r="AG631" s="2">
        <f>(Table2[[#This Row],[Close Price]]/Table2[[#This Row],[Current Month Low]])-1</f>
        <v>5.4516129032257998E-2</v>
      </c>
      <c r="AH631" s="2">
        <f>(Table2[[#This Row],[Current Month High]]/Table2[[#This Row],[Close Price]])-1</f>
        <v>5.7693484245946669E-2</v>
      </c>
      <c r="AI631">
        <v>52.829611501988303</v>
      </c>
      <c r="AJ631">
        <v>32.070135746606297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0.1</v>
      </c>
      <c r="AM631" t="s">
        <v>10189</v>
      </c>
      <c r="AN631">
        <v>3.92</v>
      </c>
      <c r="AO631" t="s">
        <v>10189</v>
      </c>
      <c r="AQ631">
        <f>(Table2[[#This Row],[Sharpe Ratio]]-AVERAGE(Table2[Sharpe Ratio]))/_xlfn.STDEV.P(Table2[Sharpe Ratio])</f>
        <v>-0.60618490757812304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725</v>
      </c>
      <c r="AT631">
        <f>_xlfn.RANK.AVG(Table2[[#This Row],[6M Return vs Nifty Z-Score]],Table2[6M Return vs Nifty Z-Score])</f>
        <v>506</v>
      </c>
      <c r="AU631">
        <f>_xlfn.RANK.AVG(Table2[[#This Row],[Sharpe Ratio Z-Score]],Table2[Sharpe Ratio Z-Score])</f>
        <v>518.5</v>
      </c>
      <c r="AV631">
        <f>(Table2[[#This Row],[Rank 1Y]]+Table2[[#This Row],[Rank 6M]]+Table2[[#This Row],[Rank Sharpe]])/3</f>
        <v>583.16666666666663</v>
      </c>
    </row>
    <row r="632" spans="1:48" x14ac:dyDescent="0.3">
      <c r="A632" t="s">
        <v>1540</v>
      </c>
      <c r="B632" t="s">
        <v>1541</v>
      </c>
      <c r="C632" t="s">
        <v>10145</v>
      </c>
      <c r="D632" t="s">
        <v>24</v>
      </c>
      <c r="E632">
        <v>6117.4824560999996</v>
      </c>
      <c r="F632">
        <v>361.8</v>
      </c>
      <c r="G632">
        <v>-1.44076182727147</v>
      </c>
      <c r="H632">
        <f>(Table2[[#This Row],[1Y Return vs Nifty]]-AVERAGE(Table2[1Y Return vs Nifty]))/_xlfn.STDEV.P(Table2[1Y Return vs Nifty])</f>
        <v>-0.56302677323560191</v>
      </c>
      <c r="I632">
        <v>0.181854695049882</v>
      </c>
      <c r="J632">
        <f>(Table2[[#This Row],[1M Return vs Nifty]]-AVERAGE(Table2[1M Return vs Nifty]))/_xlfn.STDEV.P(Table2[1M Return vs Nifty])</f>
        <v>5.3852032302992299E-2</v>
      </c>
      <c r="K632">
        <v>-20.607515450212698</v>
      </c>
      <c r="L632">
        <f>(Table2[[#This Row],[6M Return vs Nifty]]-AVERAGE(Table2[6M Return vs Nifty]))/_xlfn.STDEV.P(Table2[6M Return vs Nifty])</f>
        <v>-0.88871854269958772</v>
      </c>
      <c r="M632">
        <v>-4.6022724323479398</v>
      </c>
      <c r="N632">
        <f>(Table2[[#This Row],[1W Return vs Nifty]]-AVERAGE(Table2[1W Return vs Nifty]))/_xlfn.STDEV.P(Table2[1W Return vs Nifty])</f>
        <v>-0.81929674840558775</v>
      </c>
      <c r="O632">
        <v>363.49</v>
      </c>
      <c r="P632">
        <v>360.01865781799302</v>
      </c>
      <c r="Q632">
        <v>353.32839026621002</v>
      </c>
      <c r="R632">
        <v>43.923218175641303</v>
      </c>
      <c r="S632" s="2">
        <f>(Table2[[#This Row],[Close Price]]-Table2[[#This Row],[20D EMA]])/Table2[[#This Row],[20D EMA]]</f>
        <v>-4.6493713719772149E-3</v>
      </c>
      <c r="T632" s="2">
        <f>(Table2[[#This Row],[Close Price]]-Table2[[#This Row],[50D EMA]])/Table2[[#This Row],[50D EMA]]</f>
        <v>4.9479162907927685E-3</v>
      </c>
      <c r="U632" s="2">
        <f>(Table2[[#This Row],[Close Price]]-Table2[[#This Row],[200D EMA]])/Table2[[#This Row],[200D EMA]]</f>
        <v>2.3976589391549265E-2</v>
      </c>
      <c r="V632">
        <v>0.97064311232655798</v>
      </c>
      <c r="W632">
        <v>358.85</v>
      </c>
      <c r="X632">
        <v>363.8</v>
      </c>
      <c r="Y632">
        <v>359</v>
      </c>
      <c r="Z632">
        <v>370</v>
      </c>
      <c r="AA632">
        <v>359</v>
      </c>
      <c r="AB632">
        <v>403.2</v>
      </c>
      <c r="AC632" s="2">
        <f>(Table2[[#This Row],[Close Price]]/Table2[[#This Row],[Day Low]])-1</f>
        <v>8.2207050299567541E-3</v>
      </c>
      <c r="AD632" s="2">
        <f>(Table2[[#This Row],[Day High]]/Table2[[#This Row],[Close Price]])-1</f>
        <v>5.5279159756771445E-3</v>
      </c>
      <c r="AE632" s="2">
        <f>(Table2[[#This Row],[Close Price]]/Table2[[#This Row],[Current Week Low]])-1</f>
        <v>7.7994428969359042E-3</v>
      </c>
      <c r="AF632" s="2">
        <f>(Table2[[#This Row],[Current Week High]]/Table2[[#This Row],[Close Price]])-1</f>
        <v>2.2664455500276404E-2</v>
      </c>
      <c r="AG632" s="2">
        <f>(Table2[[#This Row],[Close Price]]/Table2[[#This Row],[Current Month Low]])-1</f>
        <v>7.7994428969359042E-3</v>
      </c>
      <c r="AH632" s="2">
        <f>(Table2[[#This Row],[Current Month High]]/Table2[[#This Row],[Close Price]])-1</f>
        <v>0.11442786069651745</v>
      </c>
      <c r="AI632">
        <v>16.708126036484199</v>
      </c>
      <c r="AJ632">
        <v>28.070796460177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-0.09</v>
      </c>
      <c r="AM632" t="s">
        <v>10190</v>
      </c>
      <c r="AN632">
        <v>-3.58</v>
      </c>
      <c r="AO632" t="s">
        <v>10190</v>
      </c>
      <c r="AP632">
        <v>-4.5162025234979003E-2</v>
      </c>
      <c r="AQ632">
        <f>(Table2[[#This Row],[Sharpe Ratio]]-AVERAGE(Table2[Sharpe Ratio]))/_xlfn.STDEV.P(Table2[Sharpe Ratio])</f>
        <v>-1.123599994962335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-3.3407900270001201</v>
      </c>
      <c r="AS632">
        <f>_xlfn.RANK.AVG(Table2[[#This Row],[1Y Return vs Nifty Z-Score]],Table2[1Y Return vs Nifty Z-Score])</f>
        <v>516</v>
      </c>
      <c r="AT632">
        <f>_xlfn.RANK.AVG(Table2[[#This Row],[6M Return vs Nifty Z-Score]],Table2[6M Return vs Nifty Z-Score])</f>
        <v>601</v>
      </c>
      <c r="AU632">
        <f>_xlfn.RANK.AVG(Table2[[#This Row],[Sharpe Ratio Z-Score]],Table2[Sharpe Ratio Z-Score])</f>
        <v>634</v>
      </c>
      <c r="AV632">
        <f>(Table2[[#This Row],[Rank 1Y]]+Table2[[#This Row],[Rank 6M]]+Table2[[#This Row],[Rank Sharpe]])/3</f>
        <v>583.66666666666663</v>
      </c>
    </row>
    <row r="633" spans="1:48" x14ac:dyDescent="0.3">
      <c r="A633" t="s">
        <v>2211</v>
      </c>
      <c r="B633" t="s">
        <v>2212</v>
      </c>
      <c r="C633" t="s">
        <v>10147</v>
      </c>
      <c r="D633" t="s">
        <v>288</v>
      </c>
      <c r="E633">
        <v>2416.5096471000002</v>
      </c>
      <c r="F633">
        <v>837</v>
      </c>
      <c r="G633">
        <v>-57.640381173442499</v>
      </c>
      <c r="H633">
        <f>(Table2[[#This Row],[1Y Return vs Nifty]]-AVERAGE(Table2[1Y Return vs Nifty]))/_xlfn.STDEV.P(Table2[1Y Return vs Nifty])</f>
        <v>-1.2831809705796307</v>
      </c>
      <c r="I633">
        <v>1.23316736807495</v>
      </c>
      <c r="J633">
        <f>(Table2[[#This Row],[1M Return vs Nifty]]-AVERAGE(Table2[1M Return vs Nifty]))/_xlfn.STDEV.P(Table2[1M Return vs Nifty])</f>
        <v>0.15246142097443999</v>
      </c>
      <c r="K633">
        <v>-13.5447160603809</v>
      </c>
      <c r="L633">
        <f>(Table2[[#This Row],[6M Return vs Nifty]]-AVERAGE(Table2[6M Return vs Nifty]))/_xlfn.STDEV.P(Table2[6M Return vs Nifty])</f>
        <v>-0.6598727435982541</v>
      </c>
      <c r="M633">
        <v>-2.64306351311585</v>
      </c>
      <c r="N633">
        <f>(Table2[[#This Row],[1W Return vs Nifty]]-AVERAGE(Table2[1W Return vs Nifty]))/_xlfn.STDEV.P(Table2[1W Return vs Nifty])</f>
        <v>-0.31214455027518456</v>
      </c>
      <c r="O633">
        <v>823.91</v>
      </c>
      <c r="P633">
        <v>798.63790349256601</v>
      </c>
      <c r="Q633">
        <v>819.47592195300695</v>
      </c>
      <c r="R633">
        <v>52.163635909468397</v>
      </c>
      <c r="S633" s="2">
        <f>(Table2[[#This Row],[Close Price]]-Table2[[#This Row],[20D EMA]])/Table2[[#This Row],[20D EMA]]</f>
        <v>1.5887657632508444E-2</v>
      </c>
      <c r="T633" s="2">
        <f>(Table2[[#This Row],[Close Price]]-Table2[[#This Row],[50D EMA]])/Table2[[#This Row],[50D EMA]]</f>
        <v>4.8034405003407249E-2</v>
      </c>
      <c r="U633" s="2">
        <f>(Table2[[#This Row],[Close Price]]-Table2[[#This Row],[200D EMA]])/Table2[[#This Row],[200D EMA]]</f>
        <v>2.138449413526268E-2</v>
      </c>
      <c r="V633">
        <v>1.43428212892591</v>
      </c>
      <c r="W633">
        <v>833.3</v>
      </c>
      <c r="X633">
        <v>845</v>
      </c>
      <c r="Y633">
        <v>835</v>
      </c>
      <c r="Z633">
        <v>869</v>
      </c>
      <c r="AA633">
        <v>769.05</v>
      </c>
      <c r="AB633">
        <v>879</v>
      </c>
      <c r="AC633" s="2">
        <f>(Table2[[#This Row],[Close Price]]/Table2[[#This Row],[Day Low]])-1</f>
        <v>4.4401776071043564E-3</v>
      </c>
      <c r="AD633" s="2">
        <f>(Table2[[#This Row],[Day High]]/Table2[[#This Row],[Close Price]])-1</f>
        <v>9.5579450418159517E-3</v>
      </c>
      <c r="AE633" s="2">
        <f>(Table2[[#This Row],[Close Price]]/Table2[[#This Row],[Current Week Low]])-1</f>
        <v>2.3952095808383866E-3</v>
      </c>
      <c r="AF633" s="2">
        <f>(Table2[[#This Row],[Current Week High]]/Table2[[#This Row],[Close Price]])-1</f>
        <v>3.8231780167264029E-2</v>
      </c>
      <c r="AG633" s="2">
        <f>(Table2[[#This Row],[Close Price]]/Table2[[#This Row],[Current Month Low]])-1</f>
        <v>8.8355763604447191E-2</v>
      </c>
      <c r="AH633" s="2">
        <f>(Table2[[#This Row],[Current Month High]]/Table2[[#This Row],[Close Price]])-1</f>
        <v>5.017921146953408E-2</v>
      </c>
      <c r="AI633">
        <v>50.985663082437199</v>
      </c>
      <c r="AJ633">
        <v>26.568879479812502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-0.05</v>
      </c>
      <c r="AM633" t="s">
        <v>10190</v>
      </c>
      <c r="AN633">
        <v>8.61</v>
      </c>
      <c r="AO633" t="s">
        <v>10189</v>
      </c>
      <c r="AP633">
        <v>7.5971405757630003E-3</v>
      </c>
      <c r="AQ633">
        <f>(Table2[[#This Row],[Sharpe Ratio]]-AVERAGE(Table2[Sharpe Ratio]))/_xlfn.STDEV.P(Table2[Sharpe Ratio])</f>
        <v>-0.51914551697448807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727</v>
      </c>
      <c r="AT633">
        <f>_xlfn.RANK.AVG(Table2[[#This Row],[6M Return vs Nifty Z-Score]],Table2[6M Return vs Nifty Z-Score])</f>
        <v>548</v>
      </c>
      <c r="AU633">
        <f>_xlfn.RANK.AVG(Table2[[#This Row],[Sharpe Ratio Z-Score]],Table2[Sharpe Ratio Z-Score])</f>
        <v>476</v>
      </c>
      <c r="AV633">
        <f>(Table2[[#This Row],[Rank 1Y]]+Table2[[#This Row],[Rank 6M]]+Table2[[#This Row],[Rank Sharpe]])/3</f>
        <v>583.66666666666663</v>
      </c>
    </row>
    <row r="634" spans="1:48" x14ac:dyDescent="0.3">
      <c r="A634" t="s">
        <v>115</v>
      </c>
      <c r="B634" t="s">
        <v>116</v>
      </c>
      <c r="C634" t="s">
        <v>10145</v>
      </c>
      <c r="D634" t="s">
        <v>37</v>
      </c>
      <c r="E634">
        <v>263165.93077724997</v>
      </c>
      <c r="F634">
        <v>1651.25</v>
      </c>
      <c r="G634">
        <v>-26.119383710175399</v>
      </c>
      <c r="H634">
        <f>(Table2[[#This Row],[1Y Return vs Nifty]]-AVERAGE(Table2[1Y Return vs Nifty]))/_xlfn.STDEV.P(Table2[1Y Return vs Nifty])</f>
        <v>-0.87926402431318096</v>
      </c>
      <c r="I634">
        <v>-4.6163620350069401</v>
      </c>
      <c r="J634">
        <f>(Table2[[#This Row],[1M Return vs Nifty]]-AVERAGE(Table2[1M Return vs Nifty]))/_xlfn.STDEV.P(Table2[1M Return vs Nifty])</f>
        <v>-0.39620362725884567</v>
      </c>
      <c r="K634">
        <v>-11.122203022436899</v>
      </c>
      <c r="L634">
        <f>(Table2[[#This Row],[6M Return vs Nifty]]-AVERAGE(Table2[6M Return vs Nifty]))/_xlfn.STDEV.P(Table2[6M Return vs Nifty])</f>
        <v>-0.58137951429885915</v>
      </c>
      <c r="M634">
        <v>-0.57004888266953901</v>
      </c>
      <c r="N634">
        <f>(Table2[[#This Row],[1W Return vs Nifty]]-AVERAGE(Table2[1W Return vs Nifty]))/_xlfn.STDEV.P(Table2[1W Return vs Nifty])</f>
        <v>0.2244668933882106</v>
      </c>
      <c r="O634">
        <v>1594.39</v>
      </c>
      <c r="P634">
        <v>1590.8199299979201</v>
      </c>
      <c r="Q634">
        <v>1589.1030875234101</v>
      </c>
      <c r="R634">
        <v>83.060605970876196</v>
      </c>
      <c r="S634" s="2">
        <f>(Table2[[#This Row],[Close Price]]-Table2[[#This Row],[20D EMA]])/Table2[[#This Row],[20D EMA]]</f>
        <v>3.5662541787141101E-2</v>
      </c>
      <c r="T634" s="2">
        <f>(Table2[[#This Row],[Close Price]]-Table2[[#This Row],[50D EMA]])/Table2[[#This Row],[50D EMA]]</f>
        <v>3.7986744359029316E-2</v>
      </c>
      <c r="U634" s="2">
        <f>(Table2[[#This Row],[Close Price]]-Table2[[#This Row],[200D EMA]])/Table2[[#This Row],[200D EMA]]</f>
        <v>3.9108169233655461E-2</v>
      </c>
      <c r="V634">
        <v>0.92158351591233401</v>
      </c>
      <c r="W634">
        <v>1639</v>
      </c>
      <c r="X634">
        <v>1654.95</v>
      </c>
      <c r="Y634">
        <v>1588</v>
      </c>
      <c r="Z634">
        <v>1654</v>
      </c>
      <c r="AA634">
        <v>1561.1</v>
      </c>
      <c r="AB634">
        <v>1654</v>
      </c>
      <c r="AC634" s="2">
        <f>(Table2[[#This Row],[Close Price]]/Table2[[#This Row],[Day Low]])-1</f>
        <v>7.4740695546064995E-3</v>
      </c>
      <c r="AD634" s="2">
        <f>(Table2[[#This Row],[Day High]]/Table2[[#This Row],[Close Price]])-1</f>
        <v>2.2407267221802307E-3</v>
      </c>
      <c r="AE634" s="2">
        <f>(Table2[[#This Row],[Close Price]]/Table2[[#This Row],[Current Week Low]])-1</f>
        <v>3.982997481108308E-2</v>
      </c>
      <c r="AF634" s="2">
        <f>(Table2[[#This Row],[Current Week High]]/Table2[[#This Row],[Close Price]])-1</f>
        <v>1.6654049962150363E-3</v>
      </c>
      <c r="AG634" s="2">
        <f>(Table2[[#This Row],[Close Price]]/Table2[[#This Row],[Current Month Low]])-1</f>
        <v>5.7747741976811318E-2</v>
      </c>
      <c r="AH634" s="2">
        <f>(Table2[[#This Row],[Current Month High]]/Table2[[#This Row],[Close Price]])-1</f>
        <v>1.6654049962150363E-3</v>
      </c>
      <c r="AI634">
        <v>5.4352763058289097</v>
      </c>
      <c r="AJ634">
        <v>16.363059793523799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-0.05</v>
      </c>
      <c r="AM634" t="s">
        <v>10190</v>
      </c>
      <c r="AN634">
        <v>4.5</v>
      </c>
      <c r="AO634" t="s">
        <v>10189</v>
      </c>
      <c r="AP634">
        <v>-2.2019231652763999E-2</v>
      </c>
      <c r="AQ634">
        <f>(Table2[[#This Row],[Sharpe Ratio]]-AVERAGE(Table2[Sharpe Ratio]))/_xlfn.STDEV.P(Table2[Sharpe Ratio])</f>
        <v>-0.85845620432510528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-2.4908364768077806</v>
      </c>
      <c r="AS634">
        <f>_xlfn.RANK.AVG(Table2[[#This Row],[1Y Return vs Nifty Z-Score]],Table2[1Y Return vs Nifty Z-Score])</f>
        <v>649</v>
      </c>
      <c r="AT634">
        <f>_xlfn.RANK.AVG(Table2[[#This Row],[6M Return vs Nifty Z-Score]],Table2[6M Return vs Nifty Z-Score])</f>
        <v>522</v>
      </c>
      <c r="AU634">
        <f>_xlfn.RANK.AVG(Table2[[#This Row],[Sharpe Ratio Z-Score]],Table2[Sharpe Ratio Z-Score])</f>
        <v>586</v>
      </c>
      <c r="AV634">
        <f>(Table2[[#This Row],[Rank 1Y]]+Table2[[#This Row],[Rank 6M]]+Table2[[#This Row],[Rank Sharpe]])/3</f>
        <v>585.66666666666663</v>
      </c>
    </row>
    <row r="635" spans="1:48" x14ac:dyDescent="0.3">
      <c r="A635" t="s">
        <v>935</v>
      </c>
      <c r="B635" t="s">
        <v>936</v>
      </c>
      <c r="C635" t="s">
        <v>10160</v>
      </c>
      <c r="D635" t="s">
        <v>168</v>
      </c>
      <c r="E635">
        <v>15544.34748984</v>
      </c>
      <c r="F635">
        <v>1005.6</v>
      </c>
      <c r="G635">
        <v>-14.8968371576102</v>
      </c>
      <c r="H635">
        <f>(Table2[[#This Row],[1Y Return vs Nifty]]-AVERAGE(Table2[1Y Return vs Nifty]))/_xlfn.STDEV.P(Table2[1Y Return vs Nifty])</f>
        <v>-0.7354558615757012</v>
      </c>
      <c r="I635">
        <v>-8.6014852946257694</v>
      </c>
      <c r="J635">
        <f>(Table2[[#This Row],[1M Return vs Nifty]]-AVERAGE(Table2[1M Return vs Nifty]))/_xlfn.STDEV.P(Table2[1M Return vs Nifty])</f>
        <v>-0.76999401188403827</v>
      </c>
      <c r="K635">
        <v>-15.4062974705662</v>
      </c>
      <c r="L635">
        <f>(Table2[[#This Row],[6M Return vs Nifty]]-AVERAGE(Table2[6M Return vs Nifty]))/_xlfn.STDEV.P(Table2[6M Return vs Nifty])</f>
        <v>-0.72019090667950614</v>
      </c>
      <c r="M635">
        <v>-3.0502195589608701E-2</v>
      </c>
      <c r="N635">
        <f>(Table2[[#This Row],[1W Return vs Nifty]]-AVERAGE(Table2[1W Return vs Nifty]))/_xlfn.STDEV.P(Table2[1W Return vs Nifty])</f>
        <v>0.36413157419918468</v>
      </c>
      <c r="O635">
        <v>1000.95</v>
      </c>
      <c r="P635">
        <v>991.34621293575401</v>
      </c>
      <c r="Q635">
        <v>968.851818596199</v>
      </c>
      <c r="R635">
        <v>53.004295780440501</v>
      </c>
      <c r="S635" s="2">
        <f>(Table2[[#This Row],[Close Price]]-Table2[[#This Row],[20D EMA]])/Table2[[#This Row],[20D EMA]]</f>
        <v>4.6455866926419674E-3</v>
      </c>
      <c r="T635" s="2">
        <f>(Table2[[#This Row],[Close Price]]-Table2[[#This Row],[50D EMA]])/Table2[[#This Row],[50D EMA]]</f>
        <v>1.4378213058417922E-2</v>
      </c>
      <c r="U635" s="2">
        <f>(Table2[[#This Row],[Close Price]]-Table2[[#This Row],[200D EMA]])/Table2[[#This Row],[200D EMA]]</f>
        <v>3.7929620090971873E-2</v>
      </c>
      <c r="V635">
        <v>0.56625534316194803</v>
      </c>
      <c r="W635">
        <v>996.45</v>
      </c>
      <c r="X635">
        <v>1010.65</v>
      </c>
      <c r="Y635">
        <v>986</v>
      </c>
      <c r="Z635">
        <v>1025</v>
      </c>
      <c r="AA635">
        <v>965.05</v>
      </c>
      <c r="AB635">
        <v>1039.9000000000001</v>
      </c>
      <c r="AC635" s="2">
        <f>(Table2[[#This Row],[Close Price]]/Table2[[#This Row],[Day Low]])-1</f>
        <v>9.1825982236941606E-3</v>
      </c>
      <c r="AD635" s="2">
        <f>(Table2[[#This Row],[Day High]]/Table2[[#This Row],[Close Price]])-1</f>
        <v>5.0218774860779636E-3</v>
      </c>
      <c r="AE635" s="2">
        <f>(Table2[[#This Row],[Close Price]]/Table2[[#This Row],[Current Week Low]])-1</f>
        <v>1.9878296146044638E-2</v>
      </c>
      <c r="AF635" s="2">
        <f>(Table2[[#This Row],[Current Week High]]/Table2[[#This Row],[Close Price]])-1</f>
        <v>1.9291964996022148E-2</v>
      </c>
      <c r="AG635" s="2">
        <f>(Table2[[#This Row],[Close Price]]/Table2[[#This Row],[Current Month Low]])-1</f>
        <v>4.2018548261748112E-2</v>
      </c>
      <c r="AH635" s="2">
        <f>(Table2[[#This Row],[Current Month High]]/Table2[[#This Row],[Close Price]])-1</f>
        <v>3.4108989657915645E-2</v>
      </c>
      <c r="AI635">
        <v>16.845664280031801</v>
      </c>
      <c r="AJ635">
        <v>21.699140747912299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</v>
      </c>
      <c r="AM635">
        <v>0</v>
      </c>
      <c r="AN635">
        <v>-0.01</v>
      </c>
      <c r="AO635" t="s">
        <v>10190</v>
      </c>
      <c r="AP635">
        <v>-3.0154953879035998E-2</v>
      </c>
      <c r="AQ635">
        <f>(Table2[[#This Row],[Sharpe Ratio]]-AVERAGE(Table2[Sharpe Ratio]))/_xlfn.STDEV.P(Table2[Sharpe Ratio])</f>
        <v>-0.95166605053412368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-2.8131752564741848</v>
      </c>
      <c r="AS635">
        <f>_xlfn.RANK.AVG(Table2[[#This Row],[1Y Return vs Nifty Z-Score]],Table2[1Y Return vs Nifty Z-Score])</f>
        <v>596</v>
      </c>
      <c r="AT635">
        <f>_xlfn.RANK.AVG(Table2[[#This Row],[6M Return vs Nifty Z-Score]],Table2[6M Return vs Nifty Z-Score])</f>
        <v>563</v>
      </c>
      <c r="AU635">
        <f>_xlfn.RANK.AVG(Table2[[#This Row],[Sharpe Ratio Z-Score]],Table2[Sharpe Ratio Z-Score])</f>
        <v>602</v>
      </c>
      <c r="AV635">
        <f>(Table2[[#This Row],[Rank 1Y]]+Table2[[#This Row],[Rank 6M]]+Table2[[#This Row],[Rank Sharpe]])/3</f>
        <v>587</v>
      </c>
    </row>
    <row r="636" spans="1:48" x14ac:dyDescent="0.3">
      <c r="A636" t="s">
        <v>1306</v>
      </c>
      <c r="B636" t="s">
        <v>1307</v>
      </c>
      <c r="C636" t="s">
        <v>10156</v>
      </c>
      <c r="D636" t="s">
        <v>382</v>
      </c>
      <c r="E636">
        <v>8407.8906803999998</v>
      </c>
      <c r="F636">
        <v>190.98</v>
      </c>
      <c r="G636">
        <v>-30.563767488619899</v>
      </c>
      <c r="H636">
        <f>(Table2[[#This Row],[1Y Return vs Nifty]]-AVERAGE(Table2[1Y Return vs Nifty]))/_xlfn.STDEV.P(Table2[1Y Return vs Nifty])</f>
        <v>-0.9362153287862528</v>
      </c>
      <c r="I636">
        <v>5.4511233251613396</v>
      </c>
      <c r="J636">
        <f>(Table2[[#This Row],[1M Return vs Nifty]]-AVERAGE(Table2[1M Return vs Nifty]))/_xlfn.STDEV.P(Table2[1M Return vs Nifty])</f>
        <v>0.54809068431678543</v>
      </c>
      <c r="K636">
        <v>-17.441120378636398</v>
      </c>
      <c r="L636">
        <f>(Table2[[#This Row],[6M Return vs Nifty]]-AVERAGE(Table2[6M Return vs Nifty]))/_xlfn.STDEV.P(Table2[6M Return vs Nifty])</f>
        <v>-0.78612236653343159</v>
      </c>
      <c r="M636">
        <v>2.9492928647747001</v>
      </c>
      <c r="N636">
        <f>(Table2[[#This Row],[1W Return vs Nifty]]-AVERAGE(Table2[1W Return vs Nifty]))/_xlfn.STDEV.P(Table2[1W Return vs Nifty])</f>
        <v>1.1354682091070096</v>
      </c>
      <c r="O636">
        <v>185.96</v>
      </c>
      <c r="P636">
        <v>180.55068350420501</v>
      </c>
      <c r="Q636">
        <v>191.15534878143501</v>
      </c>
      <c r="R636">
        <v>58.253874954093497</v>
      </c>
      <c r="S636" s="2">
        <f>(Table2[[#This Row],[Close Price]]-Table2[[#This Row],[20D EMA]])/Table2[[#This Row],[20D EMA]]</f>
        <v>2.6995052699505171E-2</v>
      </c>
      <c r="T636" s="2">
        <f>(Table2[[#This Row],[Close Price]]-Table2[[#This Row],[50D EMA]])/Table2[[#This Row],[50D EMA]]</f>
        <v>5.7763926967089443E-2</v>
      </c>
      <c r="U636" s="2">
        <f>(Table2[[#This Row],[Close Price]]-Table2[[#This Row],[200D EMA]])/Table2[[#This Row],[200D EMA]]</f>
        <v>-9.1731035805600895E-4</v>
      </c>
      <c r="V636">
        <v>1.3338351945322</v>
      </c>
      <c r="W636">
        <v>186.55</v>
      </c>
      <c r="X636">
        <v>190.8</v>
      </c>
      <c r="Y636">
        <v>185.8</v>
      </c>
      <c r="Z636">
        <v>198.3</v>
      </c>
      <c r="AA636">
        <v>180.9</v>
      </c>
      <c r="AB636">
        <v>198.3</v>
      </c>
      <c r="AC636" s="2">
        <f>(Table2[[#This Row],[Close Price]]/Table2[[#This Row],[Day Low]])-1</f>
        <v>2.37469847225944E-2</v>
      </c>
      <c r="AD636" s="2">
        <f>(Table2[[#This Row],[Day High]]/Table2[[#This Row],[Close Price]])-1</f>
        <v>-9.4250706880294466E-4</v>
      </c>
      <c r="AE636" s="2">
        <f>(Table2[[#This Row],[Close Price]]/Table2[[#This Row],[Current Week Low]])-1</f>
        <v>2.7879440258342214E-2</v>
      </c>
      <c r="AF636" s="2">
        <f>(Table2[[#This Row],[Current Week High]]/Table2[[#This Row],[Close Price]])-1</f>
        <v>3.8328620797989377E-2</v>
      </c>
      <c r="AG636" s="2">
        <f>(Table2[[#This Row],[Close Price]]/Table2[[#This Row],[Current Month Low]])-1</f>
        <v>5.5721393034825706E-2</v>
      </c>
      <c r="AH636" s="2">
        <f>(Table2[[#This Row],[Current Month High]]/Table2[[#This Row],[Close Price]])-1</f>
        <v>3.8328620797989377E-2</v>
      </c>
      <c r="AI636">
        <v>35.092679861765603</v>
      </c>
      <c r="AJ636">
        <v>31.710344827586098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-0.03</v>
      </c>
      <c r="AM636" t="s">
        <v>10190</v>
      </c>
      <c r="AN636">
        <v>5.19</v>
      </c>
      <c r="AO636" t="s">
        <v>10189</v>
      </c>
      <c r="AQ636">
        <f>(Table2[[#This Row],[Sharpe Ratio]]-AVERAGE(Table2[Sharpe Ratio]))/_xlfn.STDEV.P(Table2[Sharpe Ratio])</f>
        <v>-0.60618490757812304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667</v>
      </c>
      <c r="AT636">
        <f>_xlfn.RANK.AVG(Table2[[#This Row],[6M Return vs Nifty Z-Score]],Table2[6M Return vs Nifty Z-Score])</f>
        <v>579</v>
      </c>
      <c r="AU636">
        <f>_xlfn.RANK.AVG(Table2[[#This Row],[Sharpe Ratio Z-Score]],Table2[Sharpe Ratio Z-Score])</f>
        <v>518.5</v>
      </c>
      <c r="AV636">
        <f>(Table2[[#This Row],[Rank 1Y]]+Table2[[#This Row],[Rank 6M]]+Table2[[#This Row],[Rank Sharpe]])/3</f>
        <v>588.16666666666663</v>
      </c>
    </row>
    <row r="637" spans="1:48" x14ac:dyDescent="0.3">
      <c r="A637" t="s">
        <v>479</v>
      </c>
      <c r="B637" t="s">
        <v>480</v>
      </c>
      <c r="C637" t="s">
        <v>10144</v>
      </c>
      <c r="D637" t="s">
        <v>285</v>
      </c>
      <c r="E637">
        <v>43807.738953599997</v>
      </c>
      <c r="F637">
        <v>7034.4</v>
      </c>
      <c r="G637">
        <v>-32.318277230850398</v>
      </c>
      <c r="H637">
        <f>(Table2[[#This Row],[1Y Return vs Nifty]]-AVERAGE(Table2[1Y Return vs Nifty]))/_xlfn.STDEV.P(Table2[1Y Return vs Nifty])</f>
        <v>-0.95869799984075643</v>
      </c>
      <c r="I637">
        <v>-9.1754099226993908</v>
      </c>
      <c r="J637">
        <f>(Table2[[#This Row],[1M Return vs Nifty]]-AVERAGE(Table2[1M Return vs Nifty]))/_xlfn.STDEV.P(Table2[1M Return vs Nifty])</f>
        <v>-0.82382610025312641</v>
      </c>
      <c r="K637">
        <v>-30.9129954369666</v>
      </c>
      <c r="L637">
        <f>(Table2[[#This Row],[6M Return vs Nifty]]-AVERAGE(Table2[6M Return vs Nifty]))/_xlfn.STDEV.P(Table2[6M Return vs Nifty])</f>
        <v>-1.2226322888675447</v>
      </c>
      <c r="M637">
        <v>-2.4415550193668998</v>
      </c>
      <c r="N637">
        <f>(Table2[[#This Row],[1W Return vs Nifty]]-AVERAGE(Table2[1W Return vs Nifty]))/_xlfn.STDEV.P(Table2[1W Return vs Nifty])</f>
        <v>-0.25998294844520609</v>
      </c>
      <c r="O637">
        <v>7063.96</v>
      </c>
      <c r="P637">
        <v>7157.81017938688</v>
      </c>
      <c r="Q637">
        <v>7456.49938038049</v>
      </c>
      <c r="R637">
        <v>48.100386119493102</v>
      </c>
      <c r="S637" s="2">
        <f>(Table2[[#This Row],[Close Price]]-Table2[[#This Row],[20D EMA]])/Table2[[#This Row],[20D EMA]]</f>
        <v>-4.1846216569743321E-3</v>
      </c>
      <c r="T637" s="2">
        <f>(Table2[[#This Row],[Close Price]]-Table2[[#This Row],[50D EMA]])/Table2[[#This Row],[50D EMA]]</f>
        <v>-1.7241331677428105E-2</v>
      </c>
      <c r="U637" s="2">
        <f>(Table2[[#This Row],[Close Price]]-Table2[[#This Row],[200D EMA]])/Table2[[#This Row],[200D EMA]]</f>
        <v>-5.6608249910288538E-2</v>
      </c>
      <c r="V637">
        <v>1.09226708759917</v>
      </c>
      <c r="W637">
        <v>6991.55</v>
      </c>
      <c r="X637">
        <v>7074.9</v>
      </c>
      <c r="Y637">
        <v>6942</v>
      </c>
      <c r="Z637">
        <v>7103.8</v>
      </c>
      <c r="AA637">
        <v>6931.35</v>
      </c>
      <c r="AB637">
        <v>7175</v>
      </c>
      <c r="AC637" s="2">
        <f>(Table2[[#This Row],[Close Price]]/Table2[[#This Row],[Day Low]])-1</f>
        <v>6.1288269410930685E-3</v>
      </c>
      <c r="AD637" s="2">
        <f>(Table2[[#This Row],[Day High]]/Table2[[#This Row],[Close Price]])-1</f>
        <v>5.7574206755373059E-3</v>
      </c>
      <c r="AE637" s="2">
        <f>(Table2[[#This Row],[Close Price]]/Table2[[#This Row],[Current Week Low]])-1</f>
        <v>1.3310285220397455E-2</v>
      </c>
      <c r="AF637" s="2">
        <f>(Table2[[#This Row],[Current Week High]]/Table2[[#This Row],[Close Price]])-1</f>
        <v>9.8658023427726782E-3</v>
      </c>
      <c r="AG637" s="2">
        <f>(Table2[[#This Row],[Close Price]]/Table2[[#This Row],[Current Month Low]])-1</f>
        <v>1.4867233655781131E-2</v>
      </c>
      <c r="AH637" s="2">
        <f>(Table2[[#This Row],[Current Month High]]/Table2[[#This Row],[Close Price]])-1</f>
        <v>1.9987490048902545E-2</v>
      </c>
      <c r="AI637">
        <v>30.785852382577001</v>
      </c>
      <c r="AJ637">
        <v>9.7204891439979892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-0.17</v>
      </c>
      <c r="AM637" t="s">
        <v>10190</v>
      </c>
      <c r="AN637">
        <v>-0.55000000000000004</v>
      </c>
      <c r="AO637" t="s">
        <v>10190</v>
      </c>
      <c r="AP637">
        <v>3.1617299616958999E-2</v>
      </c>
      <c r="AQ637">
        <f>(Table2[[#This Row],[Sharpe Ratio]]-AVERAGE(Table2[Sharpe Ratio]))/_xlfn.STDEV.P(Table2[Sharpe Ratio])</f>
        <v>-0.243949871415683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675</v>
      </c>
      <c r="AT637">
        <f>_xlfn.RANK.AVG(Table2[[#This Row],[6M Return vs Nifty Z-Score]],Table2[6M Return vs Nifty Z-Score])</f>
        <v>687</v>
      </c>
      <c r="AU637">
        <f>_xlfn.RANK.AVG(Table2[[#This Row],[Sharpe Ratio Z-Score]],Table2[Sharpe Ratio Z-Score])</f>
        <v>404</v>
      </c>
      <c r="AV637">
        <f>(Table2[[#This Row],[Rank 1Y]]+Table2[[#This Row],[Rank 6M]]+Table2[[#This Row],[Rank Sharpe]])/3</f>
        <v>588.66666666666663</v>
      </c>
    </row>
    <row r="638" spans="1:48" x14ac:dyDescent="0.3">
      <c r="A638" t="s">
        <v>38</v>
      </c>
      <c r="B638" t="s">
        <v>39</v>
      </c>
      <c r="C638" t="s">
        <v>10147</v>
      </c>
      <c r="D638" t="s">
        <v>40</v>
      </c>
      <c r="E638">
        <v>643412.07118607999</v>
      </c>
      <c r="F638">
        <v>2738.4</v>
      </c>
      <c r="G638">
        <v>-23.506231254478202</v>
      </c>
      <c r="H638">
        <f>(Table2[[#This Row],[1Y Return vs Nifty]]-AVERAGE(Table2[1Y Return vs Nifty]))/_xlfn.STDEV.P(Table2[1Y Return vs Nifty])</f>
        <v>-0.84577851798477555</v>
      </c>
      <c r="I638">
        <v>2.6937301159609</v>
      </c>
      <c r="J638">
        <f>(Table2[[#This Row],[1M Return vs Nifty]]-AVERAGE(Table2[1M Return vs Nifty]))/_xlfn.STDEV.P(Table2[1M Return vs Nifty])</f>
        <v>0.28945701075545377</v>
      </c>
      <c r="K638">
        <v>-8.0831575092428292</v>
      </c>
      <c r="L638">
        <f>(Table2[[#This Row],[6M Return vs Nifty]]-AVERAGE(Table2[6M Return vs Nifty]))/_xlfn.STDEV.P(Table2[6M Return vs Nifty])</f>
        <v>-0.48290966394837614</v>
      </c>
      <c r="M638">
        <v>0.89332132443982903</v>
      </c>
      <c r="N638">
        <f>(Table2[[#This Row],[1W Return vs Nifty]]-AVERAGE(Table2[1W Return vs Nifty]))/_xlfn.STDEV.P(Table2[1W Return vs Nifty])</f>
        <v>0.60326846474127727</v>
      </c>
      <c r="O638">
        <v>2569.0100000000002</v>
      </c>
      <c r="P638">
        <v>2486.1378039588199</v>
      </c>
      <c r="Q638">
        <v>2451.1173046714198</v>
      </c>
      <c r="R638">
        <v>89.573470199412398</v>
      </c>
      <c r="S638" s="2">
        <f>(Table2[[#This Row],[Close Price]]-Table2[[#This Row],[20D EMA]])/Table2[[#This Row],[20D EMA]]</f>
        <v>6.5935905270901971E-2</v>
      </c>
      <c r="T638" s="2">
        <f>(Table2[[#This Row],[Close Price]]-Table2[[#This Row],[50D EMA]])/Table2[[#This Row],[50D EMA]]</f>
        <v>0.10146750338597027</v>
      </c>
      <c r="U638" s="2">
        <f>(Table2[[#This Row],[Close Price]]-Table2[[#This Row],[200D EMA]])/Table2[[#This Row],[200D EMA]]</f>
        <v>0.11720479259848866</v>
      </c>
      <c r="V638">
        <v>0.95454312302510902</v>
      </c>
      <c r="W638">
        <v>2720.1</v>
      </c>
      <c r="X638">
        <v>2743</v>
      </c>
      <c r="Y638">
        <v>2613.65</v>
      </c>
      <c r="Z638">
        <v>2751.2</v>
      </c>
      <c r="AA638">
        <v>2450.1</v>
      </c>
      <c r="AB638">
        <v>2751.2</v>
      </c>
      <c r="AC638" s="2">
        <f>(Table2[[#This Row],[Close Price]]/Table2[[#This Row],[Day Low]])-1</f>
        <v>6.7276938347855531E-3</v>
      </c>
      <c r="AD638" s="2">
        <f>(Table2[[#This Row],[Day High]]/Table2[[#This Row],[Close Price]])-1</f>
        <v>1.6798130295061497E-3</v>
      </c>
      <c r="AE638" s="2">
        <f>(Table2[[#This Row],[Close Price]]/Table2[[#This Row],[Current Week Low]])-1</f>
        <v>4.7730185755552546E-2</v>
      </c>
      <c r="AF638" s="2">
        <f>(Table2[[#This Row],[Current Week High]]/Table2[[#This Row],[Close Price]])-1</f>
        <v>4.6742623429738561E-3</v>
      </c>
      <c r="AG638" s="2">
        <f>(Table2[[#This Row],[Close Price]]/Table2[[#This Row],[Current Month Low]])-1</f>
        <v>0.1176686665850375</v>
      </c>
      <c r="AH638" s="2">
        <f>(Table2[[#This Row],[Current Month High]]/Table2[[#This Row],[Close Price]])-1</f>
        <v>4.6742623429738561E-3</v>
      </c>
      <c r="AI638">
        <v>0.467426234297385</v>
      </c>
      <c r="AJ638">
        <v>26.074445800050601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0.09</v>
      </c>
      <c r="AM638" t="s">
        <v>10189</v>
      </c>
      <c r="AN638">
        <v>9.31</v>
      </c>
      <c r="AO638" t="s">
        <v>10189</v>
      </c>
      <c r="AP638">
        <v>-5.2466704992511999E-2</v>
      </c>
      <c r="AQ638">
        <f>(Table2[[#This Row],[Sharpe Ratio]]-AVERAGE(Table2[Sharpe Ratio]))/_xlfn.STDEV.P(Table2[Sharpe Ratio])</f>
        <v>-1.2072887023529475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-1.6432514087893684</v>
      </c>
      <c r="AS638">
        <f>_xlfn.RANK.AVG(Table2[[#This Row],[1Y Return vs Nifty Z-Score]],Table2[1Y Return vs Nifty Z-Score])</f>
        <v>637</v>
      </c>
      <c r="AT638">
        <f>_xlfn.RANK.AVG(Table2[[#This Row],[6M Return vs Nifty Z-Score]],Table2[6M Return vs Nifty Z-Score])</f>
        <v>488</v>
      </c>
      <c r="AU638">
        <f>_xlfn.RANK.AVG(Table2[[#This Row],[Sharpe Ratio Z-Score]],Table2[Sharpe Ratio Z-Score])</f>
        <v>642</v>
      </c>
      <c r="AV638">
        <f>(Table2[[#This Row],[Rank 1Y]]+Table2[[#This Row],[Rank 6M]]+Table2[[#This Row],[Rank Sharpe]])/3</f>
        <v>589</v>
      </c>
    </row>
    <row r="639" spans="1:48" x14ac:dyDescent="0.3">
      <c r="A639" t="s">
        <v>1294</v>
      </c>
      <c r="B639" t="s">
        <v>1295</v>
      </c>
      <c r="C639" t="s">
        <v>10145</v>
      </c>
      <c r="D639" t="s">
        <v>24</v>
      </c>
      <c r="E639">
        <v>8493.402520656</v>
      </c>
      <c r="F639">
        <v>43.92</v>
      </c>
      <c r="G639">
        <v>-22.6009671876627</v>
      </c>
      <c r="H639">
        <f>(Table2[[#This Row],[1Y Return vs Nifty]]-AVERAGE(Table2[1Y Return vs Nifty]))/_xlfn.STDEV.P(Table2[1Y Return vs Nifty])</f>
        <v>-0.83417826650609128</v>
      </c>
      <c r="I639">
        <v>-16.093985834824799</v>
      </c>
      <c r="J639">
        <f>(Table2[[#This Row],[1M Return vs Nifty]]-AVERAGE(Table2[1M Return vs Nifty]))/_xlfn.STDEV.P(Table2[1M Return vs Nifty])</f>
        <v>-1.4727639078880417</v>
      </c>
      <c r="K639">
        <v>-40.350205529715502</v>
      </c>
      <c r="L639">
        <f>(Table2[[#This Row],[6M Return vs Nifty]]-AVERAGE(Table2[6M Return vs Nifty]))/_xlfn.STDEV.P(Table2[6M Return vs Nifty])</f>
        <v>-1.5284127260227511</v>
      </c>
      <c r="M639">
        <v>-3.8427558735356002</v>
      </c>
      <c r="N639">
        <f>(Table2[[#This Row],[1W Return vs Nifty]]-AVERAGE(Table2[1W Return vs Nifty]))/_xlfn.STDEV.P(Table2[1W Return vs Nifty])</f>
        <v>-0.62269163471046785</v>
      </c>
      <c r="O639">
        <v>45.47</v>
      </c>
      <c r="P639">
        <v>47.817830730631101</v>
      </c>
      <c r="Q639">
        <v>49.520540869914399</v>
      </c>
      <c r="R639">
        <v>36.711602435947199</v>
      </c>
      <c r="S639" s="2">
        <f>(Table2[[#This Row],[Close Price]]-Table2[[#This Row],[20D EMA]])/Table2[[#This Row],[20D EMA]]</f>
        <v>-3.408840994062013E-2</v>
      </c>
      <c r="T639" s="2">
        <f>(Table2[[#This Row],[Close Price]]-Table2[[#This Row],[50D EMA]])/Table2[[#This Row],[50D EMA]]</f>
        <v>-8.1514168900477343E-2</v>
      </c>
      <c r="U639" s="2">
        <f>(Table2[[#This Row],[Close Price]]-Table2[[#This Row],[200D EMA]])/Table2[[#This Row],[200D EMA]]</f>
        <v>-0.11309530896737312</v>
      </c>
      <c r="V639">
        <v>1.1166732775458099</v>
      </c>
      <c r="W639">
        <v>43.32</v>
      </c>
      <c r="X639">
        <v>44</v>
      </c>
      <c r="Y639">
        <v>43.81</v>
      </c>
      <c r="Z639">
        <v>45.03</v>
      </c>
      <c r="AA639">
        <v>43.78</v>
      </c>
      <c r="AB639">
        <v>45.9</v>
      </c>
      <c r="AC639" s="2">
        <f>(Table2[[#This Row],[Close Price]]/Table2[[#This Row],[Day Low]])-1</f>
        <v>1.3850415512465464E-2</v>
      </c>
      <c r="AD639" s="2">
        <f>(Table2[[#This Row],[Day High]]/Table2[[#This Row],[Close Price]])-1</f>
        <v>1.8214936247722413E-3</v>
      </c>
      <c r="AE639" s="2">
        <f>(Table2[[#This Row],[Close Price]]/Table2[[#This Row],[Current Week Low]])-1</f>
        <v>2.5108422734534397E-3</v>
      </c>
      <c r="AF639" s="2">
        <f>(Table2[[#This Row],[Current Week High]]/Table2[[#This Row],[Close Price]])-1</f>
        <v>2.5273224043715903E-2</v>
      </c>
      <c r="AG639" s="2">
        <f>(Table2[[#This Row],[Close Price]]/Table2[[#This Row],[Current Month Low]])-1</f>
        <v>3.1978072179077444E-3</v>
      </c>
      <c r="AH639" s="2">
        <f>(Table2[[#This Row],[Current Month High]]/Table2[[#This Row],[Close Price]])-1</f>
        <v>4.5081967213114638E-2</v>
      </c>
      <c r="AI639">
        <v>43.442622950819597</v>
      </c>
      <c r="AJ639">
        <v>9.8000000000000007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-0.23</v>
      </c>
      <c r="AM639" t="s">
        <v>10190</v>
      </c>
      <c r="AN639">
        <v>-1.19</v>
      </c>
      <c r="AO639" t="s">
        <v>10190</v>
      </c>
      <c r="AP639">
        <v>2.6061605040682001E-2</v>
      </c>
      <c r="AQ639">
        <f>(Table2[[#This Row],[Sharpe Ratio]]-AVERAGE(Table2[Sharpe Ratio]))/_xlfn.STDEV.P(Table2[Sharpe Ratio])</f>
        <v>-0.30760069707524423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633</v>
      </c>
      <c r="AT639">
        <f>_xlfn.RANK.AVG(Table2[[#This Row],[6M Return vs Nifty Z-Score]],Table2[6M Return vs Nifty Z-Score])</f>
        <v>715</v>
      </c>
      <c r="AU639">
        <f>_xlfn.RANK.AVG(Table2[[#This Row],[Sharpe Ratio Z-Score]],Table2[Sharpe Ratio Z-Score])</f>
        <v>420</v>
      </c>
      <c r="AV639">
        <f>(Table2[[#This Row],[Rank 1Y]]+Table2[[#This Row],[Rank 6M]]+Table2[[#This Row],[Rank Sharpe]])/3</f>
        <v>589.33333333333337</v>
      </c>
    </row>
    <row r="640" spans="1:48" x14ac:dyDescent="0.3">
      <c r="A640" t="s">
        <v>792</v>
      </c>
      <c r="B640" t="s">
        <v>793</v>
      </c>
      <c r="C640" t="s">
        <v>10145</v>
      </c>
      <c r="D640" t="s">
        <v>553</v>
      </c>
      <c r="E640">
        <v>20019.692876345001</v>
      </c>
      <c r="F640">
        <v>471.95</v>
      </c>
      <c r="G640">
        <v>-38.284947187937199</v>
      </c>
      <c r="H640">
        <f>(Table2[[#This Row],[1Y Return vs Nifty]]-AVERAGE(Table2[1Y Return vs Nifty]))/_xlfn.STDEV.P(Table2[1Y Return vs Nifty])</f>
        <v>-1.035156211902567</v>
      </c>
      <c r="I640">
        <v>-1.7840520078354201</v>
      </c>
      <c r="J640">
        <f>(Table2[[#This Row],[1M Return vs Nifty]]-AVERAGE(Table2[1M Return vs Nifty]))/_xlfn.STDEV.P(Table2[1M Return vs Nifty])</f>
        <v>-0.13054302268936632</v>
      </c>
      <c r="K640">
        <v>-39.692937782616397</v>
      </c>
      <c r="L640">
        <f>(Table2[[#This Row],[6M Return vs Nifty]]-AVERAGE(Table2[6M Return vs Nifty]))/_xlfn.STDEV.P(Table2[6M Return vs Nifty])</f>
        <v>-1.5071162181501114</v>
      </c>
      <c r="M640">
        <v>-2.3027745495252998</v>
      </c>
      <c r="N640">
        <f>(Table2[[#This Row],[1W Return vs Nifty]]-AVERAGE(Table2[1W Return vs Nifty]))/_xlfn.STDEV.P(Table2[1W Return vs Nifty])</f>
        <v>-0.22405884681069332</v>
      </c>
      <c r="O640">
        <v>487.4</v>
      </c>
      <c r="P640">
        <v>465.61297214375901</v>
      </c>
      <c r="Q640">
        <v>484.32967326697002</v>
      </c>
      <c r="R640">
        <v>34.846722735771799</v>
      </c>
      <c r="S640" s="2">
        <f>(Table2[[#This Row],[Close Price]]-Table2[[#This Row],[20D EMA]])/Table2[[#This Row],[20D EMA]]</f>
        <v>-3.1698810012310195E-2</v>
      </c>
      <c r="T640" s="2">
        <f>(Table2[[#This Row],[Close Price]]-Table2[[#This Row],[50D EMA]])/Table2[[#This Row],[50D EMA]]</f>
        <v>1.3610075825560135E-2</v>
      </c>
      <c r="U640" s="2">
        <f>(Table2[[#This Row],[Close Price]]-Table2[[#This Row],[200D EMA]])/Table2[[#This Row],[200D EMA]]</f>
        <v>-2.556042701960605E-2</v>
      </c>
      <c r="V640">
        <v>0.68621301514157595</v>
      </c>
      <c r="W640">
        <v>466.75</v>
      </c>
      <c r="X640">
        <v>480.3</v>
      </c>
      <c r="Y640">
        <v>470.25</v>
      </c>
      <c r="Z640">
        <v>498.55</v>
      </c>
      <c r="AA640">
        <v>470.25</v>
      </c>
      <c r="AB640">
        <v>535.6</v>
      </c>
      <c r="AC640" s="2">
        <f>(Table2[[#This Row],[Close Price]]/Table2[[#This Row],[Day Low]])-1</f>
        <v>1.1140867702196022E-2</v>
      </c>
      <c r="AD640" s="2">
        <f>(Table2[[#This Row],[Day High]]/Table2[[#This Row],[Close Price]])-1</f>
        <v>1.7692552177137388E-2</v>
      </c>
      <c r="AE640" s="2">
        <f>(Table2[[#This Row],[Close Price]]/Table2[[#This Row],[Current Week Low]])-1</f>
        <v>3.6150983519405155E-3</v>
      </c>
      <c r="AF640" s="2">
        <f>(Table2[[#This Row],[Current Week High]]/Table2[[#This Row],[Close Price]])-1</f>
        <v>5.6361902743934822E-2</v>
      </c>
      <c r="AG640" s="2">
        <f>(Table2[[#This Row],[Close Price]]/Table2[[#This Row],[Current Month Low]])-1</f>
        <v>3.6150983519405155E-3</v>
      </c>
      <c r="AH640" s="2">
        <f>(Table2[[#This Row],[Current Month High]]/Table2[[#This Row],[Close Price]])-1</f>
        <v>0.13486598156584395</v>
      </c>
      <c r="AI640">
        <v>45.147276363040703</v>
      </c>
      <c r="AJ640">
        <v>55.103851715525103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0.05</v>
      </c>
      <c r="AM640" t="s">
        <v>10189</v>
      </c>
      <c r="AN640">
        <v>-7.61</v>
      </c>
      <c r="AO640" t="s">
        <v>10190</v>
      </c>
      <c r="AP640">
        <v>4.369653000386E-2</v>
      </c>
      <c r="AQ640">
        <f>(Table2[[#This Row],[Sharpe Ratio]]-AVERAGE(Table2[Sharpe Ratio]))/_xlfn.STDEV.P(Table2[Sharpe Ratio])</f>
        <v>-0.10555979670903184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693</v>
      </c>
      <c r="AT640">
        <f>_xlfn.RANK.AVG(Table2[[#This Row],[6M Return vs Nifty Z-Score]],Table2[6M Return vs Nifty Z-Score])</f>
        <v>714</v>
      </c>
      <c r="AU640">
        <f>_xlfn.RANK.AVG(Table2[[#This Row],[Sharpe Ratio Z-Score]],Table2[Sharpe Ratio Z-Score])</f>
        <v>369</v>
      </c>
      <c r="AV640">
        <f>(Table2[[#This Row],[Rank 1Y]]+Table2[[#This Row],[Rank 6M]]+Table2[[#This Row],[Rank Sharpe]])/3</f>
        <v>592</v>
      </c>
    </row>
    <row r="641" spans="1:48" x14ac:dyDescent="0.3">
      <c r="A641" t="s">
        <v>1597</v>
      </c>
      <c r="B641" t="s">
        <v>1598</v>
      </c>
      <c r="C641" t="s">
        <v>10159</v>
      </c>
      <c r="D641" t="s">
        <v>269</v>
      </c>
      <c r="E641">
        <v>5559.1213825120003</v>
      </c>
      <c r="F641">
        <v>165.28</v>
      </c>
      <c r="G641">
        <v>-24.304183057832599</v>
      </c>
      <c r="H641">
        <f>(Table2[[#This Row],[1Y Return vs Nifty]]-AVERAGE(Table2[1Y Return vs Nifty]))/_xlfn.STDEV.P(Table2[1Y Return vs Nifty])</f>
        <v>-0.85600364668047468</v>
      </c>
      <c r="I641">
        <v>-3.0700448387991899</v>
      </c>
      <c r="J641">
        <f>(Table2[[#This Row],[1M Return vs Nifty]]-AVERAGE(Table2[1M Return vs Nifty]))/_xlfn.STDEV.P(Table2[1M Return vs Nifty])</f>
        <v>-0.25116457529779562</v>
      </c>
      <c r="K641">
        <v>-4.7039076511197297</v>
      </c>
      <c r="L641">
        <f>(Table2[[#This Row],[6M Return vs Nifty]]-AVERAGE(Table2[6M Return vs Nifty]))/_xlfn.STDEV.P(Table2[6M Return vs Nifty])</f>
        <v>-0.37341665820640424</v>
      </c>
      <c r="M641">
        <v>-4.3613698669650098</v>
      </c>
      <c r="N641">
        <f>(Table2[[#This Row],[1W Return vs Nifty]]-AVERAGE(Table2[1W Return vs Nifty]))/_xlfn.STDEV.P(Table2[1W Return vs Nifty])</f>
        <v>-0.7569377705702417</v>
      </c>
      <c r="O641">
        <v>167.55</v>
      </c>
      <c r="P641">
        <v>167.15701913541599</v>
      </c>
      <c r="Q641">
        <v>166.23128761742501</v>
      </c>
      <c r="R641">
        <v>42.136060095751802</v>
      </c>
      <c r="S641" s="2">
        <f>(Table2[[#This Row],[Close Price]]-Table2[[#This Row],[20D EMA]])/Table2[[#This Row],[20D EMA]]</f>
        <v>-1.3548194568785497E-2</v>
      </c>
      <c r="T641" s="2">
        <f>(Table2[[#This Row],[Close Price]]-Table2[[#This Row],[50D EMA]])/Table2[[#This Row],[50D EMA]]</f>
        <v>-1.1229077577025917E-2</v>
      </c>
      <c r="U641" s="2">
        <f>(Table2[[#This Row],[Close Price]]-Table2[[#This Row],[200D EMA]])/Table2[[#This Row],[200D EMA]]</f>
        <v>-5.7226749010954054E-3</v>
      </c>
      <c r="V641">
        <v>1.5036153907208101</v>
      </c>
      <c r="W641">
        <v>162.08000000000001</v>
      </c>
      <c r="X641">
        <v>165</v>
      </c>
      <c r="Y641">
        <v>165</v>
      </c>
      <c r="Z641">
        <v>176.4</v>
      </c>
      <c r="AA641">
        <v>160</v>
      </c>
      <c r="AB641">
        <v>177.95</v>
      </c>
      <c r="AC641" s="2">
        <f>(Table2[[#This Row],[Close Price]]/Table2[[#This Row],[Day Low]])-1</f>
        <v>1.9743336623889274E-2</v>
      </c>
      <c r="AD641" s="2">
        <f>(Table2[[#This Row],[Day High]]/Table2[[#This Row],[Close Price]])-1</f>
        <v>-1.6940948693127122E-3</v>
      </c>
      <c r="AE641" s="2">
        <f>(Table2[[#This Row],[Close Price]]/Table2[[#This Row],[Current Week Low]])-1</f>
        <v>1.6969696969697523E-3</v>
      </c>
      <c r="AF641" s="2">
        <f>(Table2[[#This Row],[Current Week High]]/Table2[[#This Row],[Close Price]])-1</f>
        <v>6.7279767666989398E-2</v>
      </c>
      <c r="AG641" s="2">
        <f>(Table2[[#This Row],[Close Price]]/Table2[[#This Row],[Current Month Low]])-1</f>
        <v>3.2999999999999918E-2</v>
      </c>
      <c r="AH641" s="2">
        <f>(Table2[[#This Row],[Current Month High]]/Table2[[#This Row],[Close Price]])-1</f>
        <v>7.665779283639873E-2</v>
      </c>
      <c r="AI641">
        <v>32.865440464666001</v>
      </c>
      <c r="AJ641">
        <v>27.089580930411302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-0.13</v>
      </c>
      <c r="AM641" t="s">
        <v>10190</v>
      </c>
      <c r="AN641">
        <v>1.99</v>
      </c>
      <c r="AO641" t="s">
        <v>10189</v>
      </c>
      <c r="AP641">
        <v>-8.2734354743994001E-2</v>
      </c>
      <c r="AQ641">
        <f>(Table2[[#This Row],[Sharpe Ratio]]-AVERAGE(Table2[Sharpe Ratio]))/_xlfn.STDEV.P(Table2[Sharpe Ratio])</f>
        <v>-1.5540609863591135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-3.7915836371140297</v>
      </c>
      <c r="AS641">
        <f>_xlfn.RANK.AVG(Table2[[#This Row],[1Y Return vs Nifty Z-Score]],Table2[1Y Return vs Nifty Z-Score])</f>
        <v>640</v>
      </c>
      <c r="AT641">
        <f>_xlfn.RANK.AVG(Table2[[#This Row],[6M Return vs Nifty Z-Score]],Table2[6M Return vs Nifty Z-Score])</f>
        <v>451</v>
      </c>
      <c r="AU641">
        <f>_xlfn.RANK.AVG(Table2[[#This Row],[Sharpe Ratio Z-Score]],Table2[Sharpe Ratio Z-Score])</f>
        <v>694</v>
      </c>
      <c r="AV641">
        <f>(Table2[[#This Row],[Rank 1Y]]+Table2[[#This Row],[Rank 6M]]+Table2[[#This Row],[Rank Sharpe]])/3</f>
        <v>595</v>
      </c>
    </row>
    <row r="642" spans="1:48" x14ac:dyDescent="0.3">
      <c r="A642" t="s">
        <v>850</v>
      </c>
      <c r="B642" t="s">
        <v>851</v>
      </c>
      <c r="C642" t="s">
        <v>10143</v>
      </c>
      <c r="D642" t="s">
        <v>179</v>
      </c>
      <c r="E642">
        <v>18108.364112719999</v>
      </c>
      <c r="F642">
        <v>320.95</v>
      </c>
      <c r="G642">
        <v>-16.4491450888878</v>
      </c>
      <c r="H642">
        <f>(Table2[[#This Row],[1Y Return vs Nifty]]-AVERAGE(Table2[1Y Return vs Nifty]))/_xlfn.STDEV.P(Table2[1Y Return vs Nifty])</f>
        <v>-0.75534747446001782</v>
      </c>
      <c r="I642">
        <v>0.212449946422828</v>
      </c>
      <c r="J642">
        <f>(Table2[[#This Row],[1M Return vs Nifty]]-AVERAGE(Table2[1M Return vs Nifty]))/_xlfn.STDEV.P(Table2[1M Return vs Nifty])</f>
        <v>5.6721758038775896E-2</v>
      </c>
      <c r="K642">
        <v>-12.982978046647199</v>
      </c>
      <c r="L642">
        <f>(Table2[[#This Row],[6M Return vs Nifty]]-AVERAGE(Table2[6M Return vs Nifty]))/_xlfn.STDEV.P(Table2[6M Return vs Nifty])</f>
        <v>-0.64167154920732206</v>
      </c>
      <c r="M642">
        <v>-0.79103932423983403</v>
      </c>
      <c r="N642">
        <f>(Table2[[#This Row],[1W Return vs Nifty]]-AVERAGE(Table2[1W Return vs Nifty]))/_xlfn.STDEV.P(Table2[1W Return vs Nifty])</f>
        <v>0.16726228028747422</v>
      </c>
      <c r="O642">
        <v>311.14999999999998</v>
      </c>
      <c r="P642">
        <v>309.08498073291798</v>
      </c>
      <c r="Q642">
        <v>312.00724298563699</v>
      </c>
      <c r="R642">
        <v>70.529519880735904</v>
      </c>
      <c r="S642" s="2">
        <f>(Table2[[#This Row],[Close Price]]-Table2[[#This Row],[20D EMA]])/Table2[[#This Row],[20D EMA]]</f>
        <v>3.1496062992126025E-2</v>
      </c>
      <c r="T642" s="2">
        <f>(Table2[[#This Row],[Close Price]]-Table2[[#This Row],[50D EMA]])/Table2[[#This Row],[50D EMA]]</f>
        <v>3.8387563313322666E-2</v>
      </c>
      <c r="U642" s="2">
        <f>(Table2[[#This Row],[Close Price]]-Table2[[#This Row],[200D EMA]])/Table2[[#This Row],[200D EMA]]</f>
        <v>2.8662017358278665E-2</v>
      </c>
      <c r="V642">
        <v>0.59334851380496101</v>
      </c>
      <c r="W642">
        <v>316.10000000000002</v>
      </c>
      <c r="X642">
        <v>321.55</v>
      </c>
      <c r="Y642">
        <v>314.35000000000002</v>
      </c>
      <c r="Z642">
        <v>328.7</v>
      </c>
      <c r="AA642">
        <v>295.10000000000002</v>
      </c>
      <c r="AB642">
        <v>328.7</v>
      </c>
      <c r="AC642" s="2">
        <f>(Table2[[#This Row],[Close Price]]/Table2[[#This Row],[Day Low]])-1</f>
        <v>1.5343245808288497E-2</v>
      </c>
      <c r="AD642" s="2">
        <f>(Table2[[#This Row],[Day High]]/Table2[[#This Row],[Close Price]])-1</f>
        <v>1.869450070104417E-3</v>
      </c>
      <c r="AE642" s="2">
        <f>(Table2[[#This Row],[Close Price]]/Table2[[#This Row],[Current Week Low]])-1</f>
        <v>2.0995705423890509E-2</v>
      </c>
      <c r="AF642" s="2">
        <f>(Table2[[#This Row],[Current Week High]]/Table2[[#This Row],[Close Price]])-1</f>
        <v>2.4147063405514979E-2</v>
      </c>
      <c r="AG642" s="2">
        <f>(Table2[[#This Row],[Close Price]]/Table2[[#This Row],[Current Month Low]])-1</f>
        <v>8.7597424601829843E-2</v>
      </c>
      <c r="AH642" s="2">
        <f>(Table2[[#This Row],[Current Month High]]/Table2[[#This Row],[Close Price]])-1</f>
        <v>2.4147063405514979E-2</v>
      </c>
      <c r="AI642">
        <v>26.7331360024926</v>
      </c>
      <c r="AJ642">
        <v>26.110019646365402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</v>
      </c>
      <c r="AM642" t="s">
        <v>10191</v>
      </c>
      <c r="AN642">
        <v>5.91</v>
      </c>
      <c r="AO642" t="s">
        <v>10189</v>
      </c>
      <c r="AP642">
        <v>-5.3533048835475001E-2</v>
      </c>
      <c r="AQ642">
        <f>(Table2[[#This Row],[Sharpe Ratio]]-AVERAGE(Table2[Sharpe Ratio]))/_xlfn.STDEV.P(Table2[Sharpe Ratio])</f>
        <v>-1.2195056565266718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607</v>
      </c>
      <c r="AT642">
        <f>_xlfn.RANK.AVG(Table2[[#This Row],[6M Return vs Nifty Z-Score]],Table2[6M Return vs Nifty Z-Score])</f>
        <v>541</v>
      </c>
      <c r="AU642">
        <f>_xlfn.RANK.AVG(Table2[[#This Row],[Sharpe Ratio Z-Score]],Table2[Sharpe Ratio Z-Score])</f>
        <v>644</v>
      </c>
      <c r="AV642">
        <f>(Table2[[#This Row],[Rank 1Y]]+Table2[[#This Row],[Rank 6M]]+Table2[[#This Row],[Rank Sharpe]])/3</f>
        <v>597.33333333333337</v>
      </c>
    </row>
    <row r="643" spans="1:48" x14ac:dyDescent="0.3">
      <c r="A643" t="s">
        <v>2337</v>
      </c>
      <c r="B643" t="s">
        <v>2338</v>
      </c>
      <c r="C643" t="s">
        <v>10150</v>
      </c>
      <c r="D643" t="s">
        <v>295</v>
      </c>
      <c r="E643">
        <v>2130.8014603699999</v>
      </c>
      <c r="F643">
        <v>659.9</v>
      </c>
      <c r="G643">
        <v>-4.6292793720181704</v>
      </c>
      <c r="H643">
        <f>(Table2[[#This Row],[1Y Return vs Nifty]]-AVERAGE(Table2[1Y Return vs Nifty]))/_xlfn.STDEV.P(Table2[1Y Return vs Nifty])</f>
        <v>-0.60388513348552519</v>
      </c>
      <c r="I643">
        <v>-4.2671892334493702</v>
      </c>
      <c r="J643">
        <f>(Table2[[#This Row],[1M Return vs Nifty]]-AVERAGE(Table2[1M Return vs Nifty]))/_xlfn.STDEV.P(Table2[1M Return vs Nifty])</f>
        <v>-0.36345246065946074</v>
      </c>
      <c r="K643">
        <v>-19.8347682425768</v>
      </c>
      <c r="L643">
        <f>(Table2[[#This Row],[6M Return vs Nifty]]-AVERAGE(Table2[6M Return vs Nifty]))/_xlfn.STDEV.P(Table2[6M Return vs Nifty])</f>
        <v>-0.86368031883479046</v>
      </c>
      <c r="M643">
        <v>-2.5796097073730899</v>
      </c>
      <c r="N643">
        <f>(Table2[[#This Row],[1W Return vs Nifty]]-AVERAGE(Table2[1W Return vs Nifty]))/_xlfn.STDEV.P(Table2[1W Return vs Nifty])</f>
        <v>-0.29571917738805337</v>
      </c>
      <c r="O643">
        <v>652.71</v>
      </c>
      <c r="P643">
        <v>631.36659760101304</v>
      </c>
      <c r="Q643">
        <v>623.43708609663997</v>
      </c>
      <c r="R643">
        <v>50.225391007841303</v>
      </c>
      <c r="S643" s="2">
        <f>(Table2[[#This Row],[Close Price]]-Table2[[#This Row],[20D EMA]])/Table2[[#This Row],[20D EMA]]</f>
        <v>1.1015611833739242E-2</v>
      </c>
      <c r="T643" s="2">
        <f>(Table2[[#This Row],[Close Price]]-Table2[[#This Row],[50D EMA]])/Table2[[#This Row],[50D EMA]]</f>
        <v>4.5193081970767143E-2</v>
      </c>
      <c r="U643" s="2">
        <f>(Table2[[#This Row],[Close Price]]-Table2[[#This Row],[200D EMA]])/Table2[[#This Row],[200D EMA]]</f>
        <v>5.8486918273751569E-2</v>
      </c>
      <c r="V643">
        <v>1.25250476180563</v>
      </c>
      <c r="W643">
        <v>647.70000000000005</v>
      </c>
      <c r="X643">
        <v>664</v>
      </c>
      <c r="Y643">
        <v>654.04999999999995</v>
      </c>
      <c r="Z643">
        <v>681.4</v>
      </c>
      <c r="AA643">
        <v>604.79999999999995</v>
      </c>
      <c r="AB643">
        <v>705.95</v>
      </c>
      <c r="AC643" s="2">
        <f>(Table2[[#This Row],[Close Price]]/Table2[[#This Row],[Day Low]])-1</f>
        <v>1.8835880809016325E-2</v>
      </c>
      <c r="AD643" s="2">
        <f>(Table2[[#This Row],[Day High]]/Table2[[#This Row],[Close Price]])-1</f>
        <v>6.2130625852401256E-3</v>
      </c>
      <c r="AE643" s="2">
        <f>(Table2[[#This Row],[Close Price]]/Table2[[#This Row],[Current Week Low]])-1</f>
        <v>8.9442703157252001E-3</v>
      </c>
      <c r="AF643" s="2">
        <f>(Table2[[#This Row],[Current Week High]]/Table2[[#This Row],[Close Price]])-1</f>
        <v>3.2580694044552105E-2</v>
      </c>
      <c r="AG643" s="2">
        <f>(Table2[[#This Row],[Close Price]]/Table2[[#This Row],[Current Month Low]])-1</f>
        <v>9.1104497354497438E-2</v>
      </c>
      <c r="AH643" s="2">
        <f>(Table2[[#This Row],[Current Month High]]/Table2[[#This Row],[Close Price]])-1</f>
        <v>6.9783300500075862E-2</v>
      </c>
      <c r="AI643">
        <v>16.366116078193599</v>
      </c>
      <c r="AJ643">
        <v>47.1020954079357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0.05</v>
      </c>
      <c r="AM643" t="s">
        <v>10189</v>
      </c>
      <c r="AN643">
        <v>8.07</v>
      </c>
      <c r="AO643" t="s">
        <v>10189</v>
      </c>
      <c r="AP643">
        <v>-6.2207447157266997E-2</v>
      </c>
      <c r="AQ643">
        <f>(Table2[[#This Row],[Sharpe Ratio]]-AVERAGE(Table2[Sharpe Ratio]))/_xlfn.STDEV.P(Table2[Sharpe Ratio])</f>
        <v>-1.3188870403845241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-3.4456241307523539</v>
      </c>
      <c r="AS643">
        <f>_xlfn.RANK.AVG(Table2[[#This Row],[1Y Return vs Nifty Z-Score]],Table2[1Y Return vs Nifty Z-Score])</f>
        <v>538</v>
      </c>
      <c r="AT643">
        <f>_xlfn.RANK.AVG(Table2[[#This Row],[6M Return vs Nifty Z-Score]],Table2[6M Return vs Nifty Z-Score])</f>
        <v>596</v>
      </c>
      <c r="AU643">
        <f>_xlfn.RANK.AVG(Table2[[#This Row],[Sharpe Ratio Z-Score]],Table2[Sharpe Ratio Z-Score])</f>
        <v>660</v>
      </c>
      <c r="AV643">
        <f>(Table2[[#This Row],[Rank 1Y]]+Table2[[#This Row],[Rank 6M]]+Table2[[#This Row],[Rank Sharpe]])/3</f>
        <v>598</v>
      </c>
    </row>
    <row r="644" spans="1:48" x14ac:dyDescent="0.3">
      <c r="A644" t="s">
        <v>1923</v>
      </c>
      <c r="B644" t="s">
        <v>1924</v>
      </c>
      <c r="C644" t="s">
        <v>10154</v>
      </c>
      <c r="D644" t="s">
        <v>127</v>
      </c>
      <c r="E644">
        <v>3449.5201661699998</v>
      </c>
      <c r="F644">
        <v>523.9</v>
      </c>
      <c r="G644">
        <v>-43.607946133501699</v>
      </c>
      <c r="H644">
        <f>(Table2[[#This Row],[1Y Return vs Nifty]]-AVERAGE(Table2[1Y Return vs Nifty]))/_xlfn.STDEV.P(Table2[1Y Return vs Nifty])</f>
        <v>-1.1033662830330093</v>
      </c>
      <c r="I644">
        <v>-3.2838122373604199</v>
      </c>
      <c r="J644">
        <f>(Table2[[#This Row],[1M Return vs Nifty]]-AVERAGE(Table2[1M Return vs Nifty]))/_xlfn.STDEV.P(Table2[1M Return vs Nifty])</f>
        <v>-0.27121519680257983</v>
      </c>
      <c r="K644">
        <v>-16.622628613155399</v>
      </c>
      <c r="L644">
        <f>(Table2[[#This Row],[6M Return vs Nifty]]-AVERAGE(Table2[6M Return vs Nifty]))/_xlfn.STDEV.P(Table2[6M Return vs Nifty])</f>
        <v>-0.75960194710894313</v>
      </c>
      <c r="M644">
        <v>-4.0725163566106399</v>
      </c>
      <c r="N644">
        <f>(Table2[[#This Row],[1W Return vs Nifty]]-AVERAGE(Table2[1W Return vs Nifty]))/_xlfn.STDEV.P(Table2[1W Return vs Nifty])</f>
        <v>-0.68216642215716916</v>
      </c>
      <c r="O644">
        <v>531.46</v>
      </c>
      <c r="P644">
        <v>521.61343126471502</v>
      </c>
      <c r="Q644">
        <v>513.416391414028</v>
      </c>
      <c r="R644">
        <v>37.551683284389597</v>
      </c>
      <c r="S644" s="2">
        <f>(Table2[[#This Row],[Close Price]]-Table2[[#This Row],[20D EMA]])/Table2[[#This Row],[20D EMA]]</f>
        <v>-1.4224965190230796E-2</v>
      </c>
      <c r="T644" s="2">
        <f>(Table2[[#This Row],[Close Price]]-Table2[[#This Row],[50D EMA]])/Table2[[#This Row],[50D EMA]]</f>
        <v>4.383646198950238E-3</v>
      </c>
      <c r="U644" s="2">
        <f>(Table2[[#This Row],[Close Price]]-Table2[[#This Row],[200D EMA]])/Table2[[#This Row],[200D EMA]]</f>
        <v>2.0419310254389235E-2</v>
      </c>
      <c r="V644">
        <v>0.74053864175151995</v>
      </c>
      <c r="W644">
        <v>514.25</v>
      </c>
      <c r="X644">
        <v>525.20000000000005</v>
      </c>
      <c r="Y644">
        <v>520</v>
      </c>
      <c r="Z644">
        <v>549</v>
      </c>
      <c r="AA644">
        <v>520</v>
      </c>
      <c r="AB644">
        <v>560</v>
      </c>
      <c r="AC644" s="2">
        <f>(Table2[[#This Row],[Close Price]]/Table2[[#This Row],[Day Low]])-1</f>
        <v>1.8765192027224042E-2</v>
      </c>
      <c r="AD644" s="2">
        <f>(Table2[[#This Row],[Day High]]/Table2[[#This Row],[Close Price]])-1</f>
        <v>2.4813895781639062E-3</v>
      </c>
      <c r="AE644" s="2">
        <f>(Table2[[#This Row],[Close Price]]/Table2[[#This Row],[Current Week Low]])-1</f>
        <v>7.5000000000000622E-3</v>
      </c>
      <c r="AF644" s="2">
        <f>(Table2[[#This Row],[Current Week High]]/Table2[[#This Row],[Close Price]])-1</f>
        <v>4.7909906470700481E-2</v>
      </c>
      <c r="AG644" s="2">
        <f>(Table2[[#This Row],[Close Price]]/Table2[[#This Row],[Current Month Low]])-1</f>
        <v>7.5000000000000622E-3</v>
      </c>
      <c r="AH644" s="2">
        <f>(Table2[[#This Row],[Current Month High]]/Table2[[#This Row],[Close Price]])-1</f>
        <v>6.8906279824394012E-2</v>
      </c>
      <c r="AI644">
        <v>30.502004199274602</v>
      </c>
      <c r="AJ644">
        <v>16.616583194212499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-0.09</v>
      </c>
      <c r="AM644" t="s">
        <v>10190</v>
      </c>
      <c r="AN644">
        <v>-3.92</v>
      </c>
      <c r="AO644" t="s">
        <v>10190</v>
      </c>
      <c r="AQ644">
        <f>(Table2[[#This Row],[Sharpe Ratio]]-AVERAGE(Table2[Sharpe Ratio]))/_xlfn.STDEV.P(Table2[Sharpe Ratio])</f>
        <v>-0.60618490757812304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-3.4225347566798248</v>
      </c>
      <c r="AS644">
        <f>_xlfn.RANK.AVG(Table2[[#This Row],[1Y Return vs Nifty Z-Score]],Table2[1Y Return vs Nifty Z-Score])</f>
        <v>705</v>
      </c>
      <c r="AT644">
        <f>_xlfn.RANK.AVG(Table2[[#This Row],[6M Return vs Nifty Z-Score]],Table2[6M Return vs Nifty Z-Score])</f>
        <v>572</v>
      </c>
      <c r="AU644">
        <f>_xlfn.RANK.AVG(Table2[[#This Row],[Sharpe Ratio Z-Score]],Table2[Sharpe Ratio Z-Score])</f>
        <v>518.5</v>
      </c>
      <c r="AV644">
        <f>(Table2[[#This Row],[Rank 1Y]]+Table2[[#This Row],[Rank 6M]]+Table2[[#This Row],[Rank Sharpe]])/3</f>
        <v>598.5</v>
      </c>
    </row>
    <row r="645" spans="1:48" x14ac:dyDescent="0.3">
      <c r="A645" t="s">
        <v>431</v>
      </c>
      <c r="B645" t="s">
        <v>432</v>
      </c>
      <c r="C645" t="s">
        <v>10147</v>
      </c>
      <c r="D645" t="s">
        <v>182</v>
      </c>
      <c r="E645">
        <v>55153.711930240002</v>
      </c>
      <c r="F645">
        <v>16990.900000000001</v>
      </c>
      <c r="G645">
        <v>-18.6938223403485</v>
      </c>
      <c r="H645">
        <f>(Table2[[#This Row],[1Y Return vs Nifty]]-AVERAGE(Table2[1Y Return vs Nifty]))/_xlfn.STDEV.P(Table2[1Y Return vs Nifty])</f>
        <v>-0.78411125903949852</v>
      </c>
      <c r="I645">
        <v>-5.9199805060067199</v>
      </c>
      <c r="J645">
        <f>(Table2[[#This Row],[1M Return vs Nifty]]-AVERAGE(Table2[1M Return vs Nifty]))/_xlfn.STDEV.P(Table2[1M Return vs Nifty])</f>
        <v>-0.51847840219921248</v>
      </c>
      <c r="K645">
        <v>-17.401396230499401</v>
      </c>
      <c r="L645">
        <f>(Table2[[#This Row],[6M Return vs Nifty]]-AVERAGE(Table2[6M Return vs Nifty]))/_xlfn.STDEV.P(Table2[6M Return vs Nifty])</f>
        <v>-0.78483524170908525</v>
      </c>
      <c r="M645">
        <v>-1.4614531816488401</v>
      </c>
      <c r="N645">
        <f>(Table2[[#This Row],[1W Return vs Nifty]]-AVERAGE(Table2[1W Return vs Nifty]))/_xlfn.STDEV.P(Table2[1W Return vs Nifty])</f>
        <v>-6.2781002735347825E-3</v>
      </c>
      <c r="O645">
        <v>16695.169999999998</v>
      </c>
      <c r="P645">
        <v>16476.893022043299</v>
      </c>
      <c r="Q645">
        <v>16316.359683562599</v>
      </c>
      <c r="R645">
        <v>63.890099847321501</v>
      </c>
      <c r="S645" s="2">
        <f>(Table2[[#This Row],[Close Price]]-Table2[[#This Row],[20D EMA]])/Table2[[#This Row],[20D EMA]]</f>
        <v>1.7713506361420894E-2</v>
      </c>
      <c r="T645" s="2">
        <f>(Table2[[#This Row],[Close Price]]-Table2[[#This Row],[50D EMA]])/Table2[[#This Row],[50D EMA]]</f>
        <v>3.1195625125989924E-2</v>
      </c>
      <c r="U645" s="2">
        <f>(Table2[[#This Row],[Close Price]]-Table2[[#This Row],[200D EMA]])/Table2[[#This Row],[200D EMA]]</f>
        <v>4.1341348776280429E-2</v>
      </c>
      <c r="V645">
        <v>0.87401940234174302</v>
      </c>
      <c r="W645">
        <v>16922.2</v>
      </c>
      <c r="X645">
        <v>17003</v>
      </c>
      <c r="Y645">
        <v>16708.099999999999</v>
      </c>
      <c r="Z645">
        <v>17034.8</v>
      </c>
      <c r="AA645">
        <v>16420.05</v>
      </c>
      <c r="AB645">
        <v>17034.8</v>
      </c>
      <c r="AC645" s="2">
        <f>(Table2[[#This Row],[Close Price]]/Table2[[#This Row],[Day Low]])-1</f>
        <v>4.0597558237109865E-3</v>
      </c>
      <c r="AD645" s="2">
        <f>(Table2[[#This Row],[Day High]]/Table2[[#This Row],[Close Price]])-1</f>
        <v>7.1214591340051925E-4</v>
      </c>
      <c r="AE645" s="2">
        <f>(Table2[[#This Row],[Close Price]]/Table2[[#This Row],[Current Week Low]])-1</f>
        <v>1.6925922157516649E-2</v>
      </c>
      <c r="AF645" s="2">
        <f>(Table2[[#This Row],[Current Week High]]/Table2[[#This Row],[Close Price]])-1</f>
        <v>2.5837359998586162E-3</v>
      </c>
      <c r="AG645" s="2">
        <f>(Table2[[#This Row],[Close Price]]/Table2[[#This Row],[Current Month Low]])-1</f>
        <v>3.4765423978611709E-2</v>
      </c>
      <c r="AH645" s="2">
        <f>(Table2[[#This Row],[Current Month High]]/Table2[[#This Row],[Close Price]])-1</f>
        <v>2.5837359998586162E-3</v>
      </c>
      <c r="AI645">
        <v>13.295940768293599</v>
      </c>
      <c r="AJ645">
        <v>12.2252311756935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-7.0000000000000007E-2</v>
      </c>
      <c r="AM645" t="s">
        <v>10190</v>
      </c>
      <c r="AN645">
        <v>1.55</v>
      </c>
      <c r="AO645" t="s">
        <v>10189</v>
      </c>
      <c r="AP645">
        <v>-2.8765710291879999E-2</v>
      </c>
      <c r="AQ645">
        <f>(Table2[[#This Row],[Sharpe Ratio]]-AVERAGE(Table2[Sharpe Ratio]))/_xlfn.STDEV.P(Table2[Sharpe Ratio])</f>
        <v>-0.93574967857546454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-3.0294526817967959</v>
      </c>
      <c r="AS645">
        <f>_xlfn.RANK.AVG(Table2[[#This Row],[1Y Return vs Nifty Z-Score]],Table2[1Y Return vs Nifty Z-Score])</f>
        <v>618</v>
      </c>
      <c r="AT645">
        <f>_xlfn.RANK.AVG(Table2[[#This Row],[6M Return vs Nifty Z-Score]],Table2[6M Return vs Nifty Z-Score])</f>
        <v>578</v>
      </c>
      <c r="AU645">
        <f>_xlfn.RANK.AVG(Table2[[#This Row],[Sharpe Ratio Z-Score]],Table2[Sharpe Ratio Z-Score])</f>
        <v>600</v>
      </c>
      <c r="AV645">
        <f>(Table2[[#This Row],[Rank 1Y]]+Table2[[#This Row],[Rank 6M]]+Table2[[#This Row],[Rank Sharpe]])/3</f>
        <v>598.66666666666663</v>
      </c>
    </row>
    <row r="646" spans="1:48" x14ac:dyDescent="0.3">
      <c r="A646" t="s">
        <v>2100</v>
      </c>
      <c r="B646" t="s">
        <v>2101</v>
      </c>
      <c r="C646" t="s">
        <v>10148</v>
      </c>
      <c r="D646" t="s">
        <v>46</v>
      </c>
      <c r="E646">
        <v>2712.093131265</v>
      </c>
      <c r="F646">
        <v>684.15</v>
      </c>
      <c r="G646">
        <v>-30.5050408328492</v>
      </c>
      <c r="H646">
        <f>(Table2[[#This Row],[1Y Return vs Nifty]]-AVERAGE(Table2[1Y Return vs Nifty]))/_xlfn.STDEV.P(Table2[1Y Return vs Nifty])</f>
        <v>-0.9354627925922131</v>
      </c>
      <c r="I646">
        <v>-2.18110901560877</v>
      </c>
      <c r="J646">
        <f>(Table2[[#This Row],[1M Return vs Nifty]]-AVERAGE(Table2[1M Return vs Nifty]))/_xlfn.STDEV.P(Table2[1M Return vs Nifty])</f>
        <v>-0.16778555748311427</v>
      </c>
      <c r="K646">
        <v>-25.736858672199599</v>
      </c>
      <c r="L646">
        <f>(Table2[[#This Row],[6M Return vs Nifty]]-AVERAGE(Table2[6M Return vs Nifty]))/_xlfn.STDEV.P(Table2[6M Return vs Nifty])</f>
        <v>-1.0549173236235572</v>
      </c>
      <c r="M646">
        <v>-4.4371959693573499</v>
      </c>
      <c r="N646">
        <f>(Table2[[#This Row],[1W Return vs Nifty]]-AVERAGE(Table2[1W Return vs Nifty]))/_xlfn.STDEV.P(Table2[1W Return vs Nifty])</f>
        <v>-0.77656578171619384</v>
      </c>
      <c r="O646">
        <v>682.5</v>
      </c>
      <c r="P646">
        <v>675.88065059145902</v>
      </c>
      <c r="Q646">
        <v>698.99707421607798</v>
      </c>
      <c r="R646">
        <v>48.257176621597701</v>
      </c>
      <c r="S646" s="2">
        <f>(Table2[[#This Row],[Close Price]]-Table2[[#This Row],[20D EMA]])/Table2[[#This Row],[20D EMA]]</f>
        <v>2.4175824175823842E-3</v>
      </c>
      <c r="T646" s="2">
        <f>(Table2[[#This Row],[Close Price]]-Table2[[#This Row],[50D EMA]])/Table2[[#This Row],[50D EMA]]</f>
        <v>1.2234925502460388E-2</v>
      </c>
      <c r="U646" s="2">
        <f>(Table2[[#This Row],[Close Price]]-Table2[[#This Row],[200D EMA]])/Table2[[#This Row],[200D EMA]]</f>
        <v>-2.1240538428188595E-2</v>
      </c>
      <c r="V646">
        <v>0.64216571001822398</v>
      </c>
      <c r="W646">
        <v>671.55</v>
      </c>
      <c r="X646">
        <v>685.85</v>
      </c>
      <c r="Y646">
        <v>672.5</v>
      </c>
      <c r="Z646">
        <v>694.75</v>
      </c>
      <c r="AA646">
        <v>659.95</v>
      </c>
      <c r="AB646">
        <v>709.65</v>
      </c>
      <c r="AC646" s="2">
        <f>(Table2[[#This Row],[Close Price]]/Table2[[#This Row],[Day Low]])-1</f>
        <v>1.8762564217109645E-2</v>
      </c>
      <c r="AD646" s="2">
        <f>(Table2[[#This Row],[Day High]]/Table2[[#This Row],[Close Price]])-1</f>
        <v>2.4848351969597449E-3</v>
      </c>
      <c r="AE646" s="2">
        <f>(Table2[[#This Row],[Close Price]]/Table2[[#This Row],[Current Week Low]])-1</f>
        <v>1.7323420074349505E-2</v>
      </c>
      <c r="AF646" s="2">
        <f>(Table2[[#This Row],[Current Week High]]/Table2[[#This Row],[Close Price]])-1</f>
        <v>1.5493678286925494E-2</v>
      </c>
      <c r="AG646" s="2">
        <f>(Table2[[#This Row],[Close Price]]/Table2[[#This Row],[Current Month Low]])-1</f>
        <v>3.6669444654898076E-2</v>
      </c>
      <c r="AH646" s="2">
        <f>(Table2[[#This Row],[Current Month High]]/Table2[[#This Row],[Close Price]])-1</f>
        <v>3.7272527954395951E-2</v>
      </c>
      <c r="AI646">
        <v>23.657092742819501</v>
      </c>
      <c r="AJ646">
        <v>14.044007334555699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-0.13</v>
      </c>
      <c r="AM646" t="s">
        <v>10190</v>
      </c>
      <c r="AN646">
        <v>-1.03</v>
      </c>
      <c r="AO646" t="s">
        <v>10190</v>
      </c>
      <c r="AP646">
        <v>6.0552907284830001E-3</v>
      </c>
      <c r="AQ646">
        <f>(Table2[[#This Row],[Sharpe Ratio]]-AVERAGE(Table2[Sharpe Ratio]))/_xlfn.STDEV.P(Table2[Sharpe Ratio])</f>
        <v>-0.53681027778432489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666</v>
      </c>
      <c r="AT646">
        <f>_xlfn.RANK.AVG(Table2[[#This Row],[6M Return vs Nifty Z-Score]],Table2[6M Return vs Nifty Z-Score])</f>
        <v>651</v>
      </c>
      <c r="AU646">
        <f>_xlfn.RANK.AVG(Table2[[#This Row],[Sharpe Ratio Z-Score]],Table2[Sharpe Ratio Z-Score])</f>
        <v>482</v>
      </c>
      <c r="AV646">
        <f>(Table2[[#This Row],[Rank 1Y]]+Table2[[#This Row],[Rank 6M]]+Table2[[#This Row],[Rank Sharpe]])/3</f>
        <v>599.66666666666663</v>
      </c>
    </row>
    <row r="647" spans="1:48" x14ac:dyDescent="0.3">
      <c r="A647" t="s">
        <v>931</v>
      </c>
      <c r="B647" t="s">
        <v>932</v>
      </c>
      <c r="C647" t="s">
        <v>10159</v>
      </c>
      <c r="D647" t="s">
        <v>550</v>
      </c>
      <c r="E647">
        <v>15715.73391164</v>
      </c>
      <c r="F647">
        <v>1479.1</v>
      </c>
      <c r="G647">
        <v>-13.43952543544</v>
      </c>
      <c r="H647">
        <f>(Table2[[#This Row],[1Y Return vs Nifty]]-AVERAGE(Table2[1Y Return vs Nifty]))/_xlfn.STDEV.P(Table2[1Y Return vs Nifty])</f>
        <v>-0.71678155086382567</v>
      </c>
      <c r="I647">
        <v>3.58815738254938</v>
      </c>
      <c r="J647">
        <f>(Table2[[#This Row],[1M Return vs Nifty]]-AVERAGE(Table2[1M Return vs Nifty]))/_xlfn.STDEV.P(Table2[1M Return vs Nifty])</f>
        <v>0.37335110642499286</v>
      </c>
      <c r="K647">
        <v>-16.080266325505601</v>
      </c>
      <c r="L647">
        <f>(Table2[[#This Row],[6M Return vs Nifty]]-AVERAGE(Table2[6M Return vs Nifty]))/_xlfn.STDEV.P(Table2[6M Return vs Nifty])</f>
        <v>-0.74202855669120948</v>
      </c>
      <c r="M647">
        <v>-0.53711965070031897</v>
      </c>
      <c r="N647">
        <f>(Table2[[#This Row],[1W Return vs Nifty]]-AVERAGE(Table2[1W Return vs Nifty]))/_xlfn.STDEV.P(Table2[1W Return vs Nifty])</f>
        <v>0.2329908094504555</v>
      </c>
      <c r="O647">
        <v>1461.9</v>
      </c>
      <c r="P647">
        <v>1415.9144503411501</v>
      </c>
      <c r="Q647">
        <v>1400.3534135694999</v>
      </c>
      <c r="R647">
        <v>52.250461991597199</v>
      </c>
      <c r="S647" s="2">
        <f>(Table2[[#This Row],[Close Price]]-Table2[[#This Row],[20D EMA]])/Table2[[#This Row],[20D EMA]]</f>
        <v>1.1765510636842341E-2</v>
      </c>
      <c r="T647" s="2">
        <f>(Table2[[#This Row],[Close Price]]-Table2[[#This Row],[50D EMA]])/Table2[[#This Row],[50D EMA]]</f>
        <v>4.4625259417068533E-2</v>
      </c>
      <c r="U647" s="2">
        <f>(Table2[[#This Row],[Close Price]]-Table2[[#This Row],[200D EMA]])/Table2[[#This Row],[200D EMA]]</f>
        <v>5.6233366282712145E-2</v>
      </c>
      <c r="V647">
        <v>0.91733819340091205</v>
      </c>
      <c r="W647">
        <v>1451.35</v>
      </c>
      <c r="X647">
        <v>1480.1</v>
      </c>
      <c r="Y647">
        <v>1441.1</v>
      </c>
      <c r="Z647">
        <v>1500.75</v>
      </c>
      <c r="AA647">
        <v>1440.05</v>
      </c>
      <c r="AB647">
        <v>1550</v>
      </c>
      <c r="AC647" s="2">
        <f>(Table2[[#This Row],[Close Price]]/Table2[[#This Row],[Day Low]])-1</f>
        <v>1.9120129534571317E-2</v>
      </c>
      <c r="AD647" s="2">
        <f>(Table2[[#This Row],[Day High]]/Table2[[#This Row],[Close Price]])-1</f>
        <v>6.7608680954633904E-4</v>
      </c>
      <c r="AE647" s="2">
        <f>(Table2[[#This Row],[Close Price]]/Table2[[#This Row],[Current Week Low]])-1</f>
        <v>2.6368746096731677E-2</v>
      </c>
      <c r="AF647" s="2">
        <f>(Table2[[#This Row],[Current Week High]]/Table2[[#This Row],[Close Price]])-1</f>
        <v>1.4637279426678473E-2</v>
      </c>
      <c r="AG647" s="2">
        <f>(Table2[[#This Row],[Close Price]]/Table2[[#This Row],[Current Month Low]])-1</f>
        <v>2.7117113989097552E-2</v>
      </c>
      <c r="AH647" s="2">
        <f>(Table2[[#This Row],[Current Month High]]/Table2[[#This Row],[Close Price]])-1</f>
        <v>4.7934554796835949E-2</v>
      </c>
      <c r="AI647">
        <v>9.6612805084172795</v>
      </c>
      <c r="AJ647">
        <v>18.994368463394899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0.05</v>
      </c>
      <c r="AM647" t="s">
        <v>10189</v>
      </c>
      <c r="AN647">
        <v>0.08</v>
      </c>
      <c r="AO647" t="s">
        <v>10189</v>
      </c>
      <c r="AP647">
        <v>-5.9749367433298999E-2</v>
      </c>
      <c r="AQ647">
        <f>(Table2[[#This Row],[Sharpe Ratio]]-AVERAGE(Table2[Sharpe Ratio]))/_xlfn.STDEV.P(Table2[Sharpe Ratio])</f>
        <v>-1.2907251603856353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-2.143193352065222</v>
      </c>
      <c r="AS647">
        <f>_xlfn.RANK.AVG(Table2[[#This Row],[1Y Return vs Nifty Z-Score]],Table2[1Y Return vs Nifty Z-Score])</f>
        <v>585</v>
      </c>
      <c r="AT647">
        <f>_xlfn.RANK.AVG(Table2[[#This Row],[6M Return vs Nifty Z-Score]],Table2[6M Return vs Nifty Z-Score])</f>
        <v>569</v>
      </c>
      <c r="AU647">
        <f>_xlfn.RANK.AVG(Table2[[#This Row],[Sharpe Ratio Z-Score]],Table2[Sharpe Ratio Z-Score])</f>
        <v>654</v>
      </c>
      <c r="AV647">
        <f>(Table2[[#This Row],[Rank 1Y]]+Table2[[#This Row],[Rank 6M]]+Table2[[#This Row],[Rank Sharpe]])/3</f>
        <v>602.66666666666663</v>
      </c>
    </row>
    <row r="648" spans="1:48" x14ac:dyDescent="0.3">
      <c r="A648" t="s">
        <v>1546</v>
      </c>
      <c r="B648" t="s">
        <v>1547</v>
      </c>
      <c r="C648" t="s">
        <v>10154</v>
      </c>
      <c r="D648" t="s">
        <v>257</v>
      </c>
      <c r="E648">
        <v>5989.8151554300002</v>
      </c>
      <c r="F648">
        <v>1947.3</v>
      </c>
      <c r="G648">
        <v>-32.737385560030702</v>
      </c>
      <c r="H648">
        <f>(Table2[[#This Row],[1Y Return vs Nifty]]-AVERAGE(Table2[1Y Return vs Nifty]))/_xlfn.STDEV.P(Table2[1Y Return vs Nifty])</f>
        <v>-0.96406854551192767</v>
      </c>
      <c r="I648">
        <v>-0.45049725120393502</v>
      </c>
      <c r="J648">
        <f>(Table2[[#This Row],[1M Return vs Nifty]]-AVERAGE(Table2[1M Return vs Nifty]))/_xlfn.STDEV.P(Table2[1M Return vs Nifty])</f>
        <v>-5.4603306554652361E-3</v>
      </c>
      <c r="K648">
        <v>-26.234094229052499</v>
      </c>
      <c r="L648">
        <f>(Table2[[#This Row],[6M Return vs Nifty]]-AVERAGE(Table2[6M Return vs Nifty]))/_xlfn.STDEV.P(Table2[6M Return vs Nifty])</f>
        <v>-1.0710285370488488</v>
      </c>
      <c r="M648">
        <v>-1.1465988478978699</v>
      </c>
      <c r="N648">
        <f>(Table2[[#This Row],[1W Return vs Nifty]]-AVERAGE(Table2[1W Return vs Nifty]))/_xlfn.STDEV.P(Table2[1W Return vs Nifty])</f>
        <v>7.5223706851391001E-2</v>
      </c>
      <c r="O648">
        <v>1928.54</v>
      </c>
      <c r="P648">
        <v>1900.6066613133801</v>
      </c>
      <c r="Q648">
        <v>1970.98188465812</v>
      </c>
      <c r="R648">
        <v>51.187647008352201</v>
      </c>
      <c r="S648" s="2">
        <f>(Table2[[#This Row],[Close Price]]-Table2[[#This Row],[20D EMA]])/Table2[[#This Row],[20D EMA]]</f>
        <v>9.7275659307040508E-3</v>
      </c>
      <c r="T648" s="2">
        <f>(Table2[[#This Row],[Close Price]]-Table2[[#This Row],[50D EMA]])/Table2[[#This Row],[50D EMA]]</f>
        <v>2.4567597092579527E-2</v>
      </c>
      <c r="U648" s="2">
        <f>(Table2[[#This Row],[Close Price]]-Table2[[#This Row],[200D EMA]])/Table2[[#This Row],[200D EMA]]</f>
        <v>-1.2015272612324279E-2</v>
      </c>
      <c r="V648">
        <v>1.24109217140668</v>
      </c>
      <c r="W648">
        <v>1915</v>
      </c>
      <c r="X648">
        <v>1950</v>
      </c>
      <c r="Y648">
        <v>1924.7</v>
      </c>
      <c r="Z648">
        <v>2025</v>
      </c>
      <c r="AA648">
        <v>1840</v>
      </c>
      <c r="AB648">
        <v>2075.65</v>
      </c>
      <c r="AC648" s="2">
        <f>(Table2[[#This Row],[Close Price]]/Table2[[#This Row],[Day Low]])-1</f>
        <v>1.6866840731070365E-2</v>
      </c>
      <c r="AD648" s="2">
        <f>(Table2[[#This Row],[Day High]]/Table2[[#This Row],[Close Price]])-1</f>
        <v>1.386535202588135E-3</v>
      </c>
      <c r="AE648" s="2">
        <f>(Table2[[#This Row],[Close Price]]/Table2[[#This Row],[Current Week Low]])-1</f>
        <v>1.1742089676313183E-2</v>
      </c>
      <c r="AF648" s="2">
        <f>(Table2[[#This Row],[Current Week High]]/Table2[[#This Row],[Close Price]])-1</f>
        <v>3.9901401941149217E-2</v>
      </c>
      <c r="AG648" s="2">
        <f>(Table2[[#This Row],[Close Price]]/Table2[[#This Row],[Current Month Low]])-1</f>
        <v>5.8315217391304408E-2</v>
      </c>
      <c r="AH648" s="2">
        <f>(Table2[[#This Row],[Current Month High]]/Table2[[#This Row],[Close Price]])-1</f>
        <v>6.5911775278590934E-2</v>
      </c>
      <c r="AI648">
        <v>49.969188106609103</v>
      </c>
      <c r="AJ648">
        <v>21.706249999999901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-0.06</v>
      </c>
      <c r="AM648" t="s">
        <v>10190</v>
      </c>
      <c r="AN648">
        <v>5.71</v>
      </c>
      <c r="AO648" t="s">
        <v>10189</v>
      </c>
      <c r="AP648">
        <v>8.2223067131360003E-3</v>
      </c>
      <c r="AQ648">
        <f>(Table2[[#This Row],[Sharpe Ratio]]-AVERAGE(Table2[Sharpe Ratio]))/_xlfn.STDEV.P(Table2[Sharpe Ratio])</f>
        <v>-0.51198307485823058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680</v>
      </c>
      <c r="AT648">
        <f>_xlfn.RANK.AVG(Table2[[#This Row],[6M Return vs Nifty Z-Score]],Table2[6M Return vs Nifty Z-Score])</f>
        <v>656</v>
      </c>
      <c r="AU648">
        <f>_xlfn.RANK.AVG(Table2[[#This Row],[Sharpe Ratio Z-Score]],Table2[Sharpe Ratio Z-Score])</f>
        <v>474</v>
      </c>
      <c r="AV648">
        <f>(Table2[[#This Row],[Rank 1Y]]+Table2[[#This Row],[Rank 6M]]+Table2[[#This Row],[Rank Sharpe]])/3</f>
        <v>603.33333333333337</v>
      </c>
    </row>
    <row r="649" spans="1:48" x14ac:dyDescent="0.3">
      <c r="A649" t="s">
        <v>735</v>
      </c>
      <c r="B649" t="s">
        <v>736</v>
      </c>
      <c r="C649" t="s">
        <v>10145</v>
      </c>
      <c r="D649" t="s">
        <v>407</v>
      </c>
      <c r="E649">
        <v>21600.10394334</v>
      </c>
      <c r="F649">
        <v>962.7</v>
      </c>
      <c r="G649">
        <v>-26.1108001097782</v>
      </c>
      <c r="H649">
        <f>(Table2[[#This Row],[1Y Return vs Nifty]]-AVERAGE(Table2[1Y Return vs Nifty]))/_xlfn.STDEV.P(Table2[1Y Return vs Nifty])</f>
        <v>-0.87915403218287347</v>
      </c>
      <c r="I649">
        <v>4.8172980196404698</v>
      </c>
      <c r="J649">
        <f>(Table2[[#This Row],[1M Return vs Nifty]]-AVERAGE(Table2[1M Return vs Nifty]))/_xlfn.STDEV.P(Table2[1M Return vs Nifty])</f>
        <v>0.48864012550057284</v>
      </c>
      <c r="K649">
        <v>-8.0695017628789891</v>
      </c>
      <c r="L649">
        <f>(Table2[[#This Row],[6M Return vs Nifty]]-AVERAGE(Table2[6M Return vs Nifty]))/_xlfn.STDEV.P(Table2[6M Return vs Nifty])</f>
        <v>-0.48246719630679813</v>
      </c>
      <c r="M649">
        <v>5.2262304126022601</v>
      </c>
      <c r="N649">
        <f>(Table2[[#This Row],[1W Return vs Nifty]]-AVERAGE(Table2[1W Return vs Nifty]))/_xlfn.STDEV.P(Table2[1W Return vs Nifty])</f>
        <v>1.7248662416756859</v>
      </c>
      <c r="O649">
        <v>922.98</v>
      </c>
      <c r="P649">
        <v>893.51782601692901</v>
      </c>
      <c r="Q649">
        <v>904.92155039396903</v>
      </c>
      <c r="R649">
        <v>64.771941848841905</v>
      </c>
      <c r="S649" s="2">
        <f>(Table2[[#This Row],[Close Price]]-Table2[[#This Row],[20D EMA]])/Table2[[#This Row],[20D EMA]]</f>
        <v>4.3034518624455599E-2</v>
      </c>
      <c r="T649" s="2">
        <f>(Table2[[#This Row],[Close Price]]-Table2[[#This Row],[50D EMA]])/Table2[[#This Row],[50D EMA]]</f>
        <v>7.7426741771305499E-2</v>
      </c>
      <c r="U649" s="2">
        <f>(Table2[[#This Row],[Close Price]]-Table2[[#This Row],[200D EMA]])/Table2[[#This Row],[200D EMA]]</f>
        <v>6.3849125463833228E-2</v>
      </c>
      <c r="V649">
        <v>1.0125371753557799</v>
      </c>
      <c r="W649">
        <v>934.2</v>
      </c>
      <c r="X649">
        <v>959.8</v>
      </c>
      <c r="Y649">
        <v>932.1</v>
      </c>
      <c r="Z649">
        <v>988.9</v>
      </c>
      <c r="AA649">
        <v>902.55</v>
      </c>
      <c r="AB649">
        <v>988.9</v>
      </c>
      <c r="AC649" s="2">
        <f>(Table2[[#This Row],[Close Price]]/Table2[[#This Row],[Day Low]])-1</f>
        <v>3.0507385998715497E-2</v>
      </c>
      <c r="AD649" s="2">
        <f>(Table2[[#This Row],[Day High]]/Table2[[#This Row],[Close Price]])-1</f>
        <v>-3.0123610678302049E-3</v>
      </c>
      <c r="AE649" s="2">
        <f>(Table2[[#This Row],[Close Price]]/Table2[[#This Row],[Current Week Low]])-1</f>
        <v>3.2829095590601876E-2</v>
      </c>
      <c r="AF649" s="2">
        <f>(Table2[[#This Row],[Current Week High]]/Table2[[#This Row],[Close Price]])-1</f>
        <v>2.7215124130050894E-2</v>
      </c>
      <c r="AG649" s="2">
        <f>(Table2[[#This Row],[Close Price]]/Table2[[#This Row],[Current Month Low]])-1</f>
        <v>6.6644507229516536E-2</v>
      </c>
      <c r="AH649" s="2">
        <f>(Table2[[#This Row],[Current Month High]]/Table2[[#This Row],[Close Price]])-1</f>
        <v>2.7215124130050894E-2</v>
      </c>
      <c r="AI649">
        <v>18.411758595616501</v>
      </c>
      <c r="AJ649">
        <v>30.695085528101998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-0.05</v>
      </c>
      <c r="AM649" t="s">
        <v>10190</v>
      </c>
      <c r="AN649">
        <v>4.3099999999999996</v>
      </c>
      <c r="AO649" t="s">
        <v>10189</v>
      </c>
      <c r="AP649">
        <v>-7.5254132708251001E-2</v>
      </c>
      <c r="AQ649">
        <f>(Table2[[#This Row],[Sharpe Ratio]]-AVERAGE(Table2[Sharpe Ratio]))/_xlfn.STDEV.P(Table2[Sharpe Ratio])</f>
        <v>-1.4683611153249958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648</v>
      </c>
      <c r="AT649">
        <f>_xlfn.RANK.AVG(Table2[[#This Row],[6M Return vs Nifty Z-Score]],Table2[6M Return vs Nifty Z-Score])</f>
        <v>487</v>
      </c>
      <c r="AU649">
        <f>_xlfn.RANK.AVG(Table2[[#This Row],[Sharpe Ratio Z-Score]],Table2[Sharpe Ratio Z-Score])</f>
        <v>680</v>
      </c>
      <c r="AV649">
        <f>(Table2[[#This Row],[Rank 1Y]]+Table2[[#This Row],[Rank 6M]]+Table2[[#This Row],[Rank Sharpe]])/3</f>
        <v>605</v>
      </c>
    </row>
    <row r="650" spans="1:48" x14ac:dyDescent="0.3">
      <c r="A650" t="s">
        <v>1268</v>
      </c>
      <c r="B650" t="s">
        <v>1269</v>
      </c>
      <c r="C650" t="s">
        <v>10145</v>
      </c>
      <c r="D650" t="s">
        <v>111</v>
      </c>
      <c r="E650">
        <v>8696.7576322299992</v>
      </c>
      <c r="F650">
        <v>81.099999999999994</v>
      </c>
      <c r="G650">
        <v>-37.617738414899499</v>
      </c>
      <c r="H650">
        <f>(Table2[[#This Row],[1Y Return vs Nifty]]-AVERAGE(Table2[1Y Return vs Nifty]))/_xlfn.STDEV.P(Table2[1Y Return vs Nifty])</f>
        <v>-1.0266064529540557</v>
      </c>
      <c r="I650">
        <v>-11.384694436753399</v>
      </c>
      <c r="J650">
        <f>(Table2[[#This Row],[1M Return vs Nifty]]-AVERAGE(Table2[1M Return vs Nifty]))/_xlfn.STDEV.P(Table2[1M Return vs Nifty])</f>
        <v>-1.0310491281134284</v>
      </c>
      <c r="K650">
        <v>-21.5811774499047</v>
      </c>
      <c r="L650">
        <f>(Table2[[#This Row],[6M Return vs Nifty]]-AVERAGE(Table2[6M Return vs Nifty]))/_xlfn.STDEV.P(Table2[6M Return vs Nifty])</f>
        <v>-0.92026672155553912</v>
      </c>
      <c r="M650">
        <v>-4.1481956118451198</v>
      </c>
      <c r="N650">
        <f>(Table2[[#This Row],[1W Return vs Nifty]]-AVERAGE(Table2[1W Return vs Nifty]))/_xlfn.STDEV.P(Table2[1W Return vs Nifty])</f>
        <v>-0.70175642109412872</v>
      </c>
      <c r="O650">
        <v>82.88</v>
      </c>
      <c r="P650">
        <v>83.542877256828206</v>
      </c>
      <c r="Q650">
        <v>85.439515469060595</v>
      </c>
      <c r="R650">
        <v>28.554033871027499</v>
      </c>
      <c r="S650" s="2">
        <f>(Table2[[#This Row],[Close Price]]-Table2[[#This Row],[20D EMA]])/Table2[[#This Row],[20D EMA]]</f>
        <v>-2.1476833976833993E-2</v>
      </c>
      <c r="T650" s="2">
        <f>(Table2[[#This Row],[Close Price]]-Table2[[#This Row],[50D EMA]])/Table2[[#This Row],[50D EMA]]</f>
        <v>-2.9240999796048415E-2</v>
      </c>
      <c r="U650" s="2">
        <f>(Table2[[#This Row],[Close Price]]-Table2[[#This Row],[200D EMA]])/Table2[[#This Row],[200D EMA]]</f>
        <v>-5.0790497174952126E-2</v>
      </c>
      <c r="V650">
        <v>0.48664752769272202</v>
      </c>
      <c r="W650">
        <v>79.91</v>
      </c>
      <c r="X650">
        <v>80.900000000000006</v>
      </c>
      <c r="Y650">
        <v>80.209999999999994</v>
      </c>
      <c r="Z650">
        <v>82.5</v>
      </c>
      <c r="AA650">
        <v>80.209999999999994</v>
      </c>
      <c r="AB650">
        <v>84.35</v>
      </c>
      <c r="AC650" s="2">
        <f>(Table2[[#This Row],[Close Price]]/Table2[[#This Row],[Day Low]])-1</f>
        <v>1.4891753222375126E-2</v>
      </c>
      <c r="AD650" s="2">
        <f>(Table2[[#This Row],[Day High]]/Table2[[#This Row],[Close Price]])-1</f>
        <v>-2.4660912453758899E-3</v>
      </c>
      <c r="AE650" s="2">
        <f>(Table2[[#This Row],[Close Price]]/Table2[[#This Row],[Current Week Low]])-1</f>
        <v>1.1095873332502171E-2</v>
      </c>
      <c r="AF650" s="2">
        <f>(Table2[[#This Row],[Current Week High]]/Table2[[#This Row],[Close Price]])-1</f>
        <v>1.7262638717632672E-2</v>
      </c>
      <c r="AG650" s="2">
        <f>(Table2[[#This Row],[Close Price]]/Table2[[#This Row],[Current Month Low]])-1</f>
        <v>1.1095873332502171E-2</v>
      </c>
      <c r="AH650" s="2">
        <f>(Table2[[#This Row],[Current Month High]]/Table2[[#This Row],[Close Price]])-1</f>
        <v>4.0073982737361291E-2</v>
      </c>
      <c r="AI650">
        <v>20.8384710234278</v>
      </c>
      <c r="AJ650">
        <v>12.016574585635301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-0.19</v>
      </c>
      <c r="AM650" t="s">
        <v>10190</v>
      </c>
      <c r="AN650">
        <v>-3.33</v>
      </c>
      <c r="AO650" t="s">
        <v>10190</v>
      </c>
      <c r="AQ650">
        <f>(Table2[[#This Row],[Sharpe Ratio]]-AVERAGE(Table2[Sharpe Ratio]))/_xlfn.STDEV.P(Table2[Sharpe Ratio])</f>
        <v>-0.60618490757812304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691</v>
      </c>
      <c r="AT650">
        <f>_xlfn.RANK.AVG(Table2[[#This Row],[6M Return vs Nifty Z-Score]],Table2[6M Return vs Nifty Z-Score])</f>
        <v>607</v>
      </c>
      <c r="AU650">
        <f>_xlfn.RANK.AVG(Table2[[#This Row],[Sharpe Ratio Z-Score]],Table2[Sharpe Ratio Z-Score])</f>
        <v>518.5</v>
      </c>
      <c r="AV650">
        <f>(Table2[[#This Row],[Rank 1Y]]+Table2[[#This Row],[Rank 6M]]+Table2[[#This Row],[Rank Sharpe]])/3</f>
        <v>605.5</v>
      </c>
    </row>
    <row r="651" spans="1:48" x14ac:dyDescent="0.3">
      <c r="A651" t="s">
        <v>1371</v>
      </c>
      <c r="B651" t="s">
        <v>1372</v>
      </c>
      <c r="C651" t="s">
        <v>10154</v>
      </c>
      <c r="D651" t="s">
        <v>400</v>
      </c>
      <c r="E651">
        <v>7623.1863970499999</v>
      </c>
      <c r="F651">
        <v>689.5</v>
      </c>
      <c r="G651">
        <v>-15.073043370609099</v>
      </c>
      <c r="H651">
        <f>(Table2[[#This Row],[1Y Return vs Nifty]]-AVERAGE(Table2[1Y Return vs Nifty]))/_xlfn.STDEV.P(Table2[1Y Return vs Nifty])</f>
        <v>-0.73771380647578344</v>
      </c>
      <c r="I651">
        <v>-3.8486131702273099</v>
      </c>
      <c r="J651">
        <f>(Table2[[#This Row],[1M Return vs Nifty]]-AVERAGE(Table2[1M Return vs Nifty]))/_xlfn.STDEV.P(Table2[1M Return vs Nifty])</f>
        <v>-0.32419151501893917</v>
      </c>
      <c r="K651">
        <v>-16.893597266237599</v>
      </c>
      <c r="L651">
        <f>(Table2[[#This Row],[6M Return vs Nifty]]-AVERAGE(Table2[6M Return vs Nifty]))/_xlfn.STDEV.P(Table2[6M Return vs Nifty])</f>
        <v>-0.76838175728382685</v>
      </c>
      <c r="M651">
        <v>0.94009071326567994</v>
      </c>
      <c r="N651">
        <f>(Table2[[#This Row],[1W Return vs Nifty]]-AVERAGE(Table2[1W Return vs Nifty]))/_xlfn.STDEV.P(Table2[1W Return vs Nifty])</f>
        <v>0.61537498289532</v>
      </c>
      <c r="O651">
        <v>681.33</v>
      </c>
      <c r="P651">
        <v>663.21478880845802</v>
      </c>
      <c r="Q651">
        <v>648.24680558339105</v>
      </c>
      <c r="R651">
        <v>54.082671781636698</v>
      </c>
      <c r="S651" s="2">
        <f>(Table2[[#This Row],[Close Price]]-Table2[[#This Row],[20D EMA]])/Table2[[#This Row],[20D EMA]]</f>
        <v>1.1991252403387432E-2</v>
      </c>
      <c r="T651" s="2">
        <f>(Table2[[#This Row],[Close Price]]-Table2[[#This Row],[50D EMA]])/Table2[[#This Row],[50D EMA]]</f>
        <v>3.9633029352023938E-2</v>
      </c>
      <c r="U651" s="2">
        <f>(Table2[[#This Row],[Close Price]]-Table2[[#This Row],[200D EMA]])/Table2[[#This Row],[200D EMA]]</f>
        <v>6.3638099040816798E-2</v>
      </c>
      <c r="V651">
        <v>0.859001915693553</v>
      </c>
      <c r="W651">
        <v>679</v>
      </c>
      <c r="X651">
        <v>688.9</v>
      </c>
      <c r="Y651">
        <v>665.2</v>
      </c>
      <c r="Z651">
        <v>705</v>
      </c>
      <c r="AA651">
        <v>655.29999999999995</v>
      </c>
      <c r="AB651">
        <v>710.8</v>
      </c>
      <c r="AC651" s="2">
        <f>(Table2[[#This Row],[Close Price]]/Table2[[#This Row],[Day Low]])-1</f>
        <v>1.5463917525773141E-2</v>
      </c>
      <c r="AD651" s="2">
        <f>(Table2[[#This Row],[Day High]]/Table2[[#This Row],[Close Price]])-1</f>
        <v>-8.701957940536742E-4</v>
      </c>
      <c r="AE651" s="2">
        <f>(Table2[[#This Row],[Close Price]]/Table2[[#This Row],[Current Week Low]])-1</f>
        <v>3.653036680697519E-2</v>
      </c>
      <c r="AF651" s="2">
        <f>(Table2[[#This Row],[Current Week High]]/Table2[[#This Row],[Close Price]])-1</f>
        <v>2.2480058013052862E-2</v>
      </c>
      <c r="AG651" s="2">
        <f>(Table2[[#This Row],[Close Price]]/Table2[[#This Row],[Current Month Low]])-1</f>
        <v>5.2189836716008076E-2</v>
      </c>
      <c r="AH651" s="2">
        <f>(Table2[[#This Row],[Current Month High]]/Table2[[#This Row],[Close Price]])-1</f>
        <v>3.0891950688904934E-2</v>
      </c>
      <c r="AI651">
        <v>12.545322697606901</v>
      </c>
      <c r="AJ651">
        <v>32.252805217224498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-0.04</v>
      </c>
      <c r="AM651" t="s">
        <v>10190</v>
      </c>
      <c r="AN651">
        <v>0.89</v>
      </c>
      <c r="AO651" t="s">
        <v>10189</v>
      </c>
      <c r="AP651">
        <v>-5.4612552466734E-2</v>
      </c>
      <c r="AQ651">
        <f>(Table2[[#This Row],[Sharpe Ratio]]-AVERAGE(Table2[Sharpe Ratio]))/_xlfn.STDEV.P(Table2[Sharpe Ratio])</f>
        <v>-1.2318733805778697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-2.4467854764610997</v>
      </c>
      <c r="AS651">
        <f>_xlfn.RANK.AVG(Table2[[#This Row],[1Y Return vs Nifty Z-Score]],Table2[1Y Return vs Nifty Z-Score])</f>
        <v>597</v>
      </c>
      <c r="AT651">
        <f>_xlfn.RANK.AVG(Table2[[#This Row],[6M Return vs Nifty Z-Score]],Table2[6M Return vs Nifty Z-Score])</f>
        <v>576</v>
      </c>
      <c r="AU651">
        <f>_xlfn.RANK.AVG(Table2[[#This Row],[Sharpe Ratio Z-Score]],Table2[Sharpe Ratio Z-Score])</f>
        <v>645</v>
      </c>
      <c r="AV651">
        <f>(Table2[[#This Row],[Rank 1Y]]+Table2[[#This Row],[Rank 6M]]+Table2[[#This Row],[Rank Sharpe]])/3</f>
        <v>606</v>
      </c>
    </row>
    <row r="652" spans="1:48" x14ac:dyDescent="0.3">
      <c r="A652" t="s">
        <v>1619</v>
      </c>
      <c r="B652" t="s">
        <v>1620</v>
      </c>
      <c r="C652" t="s">
        <v>10145</v>
      </c>
      <c r="D652" t="s">
        <v>407</v>
      </c>
      <c r="E652">
        <v>5263.0551998849996</v>
      </c>
      <c r="F652">
        <v>290.05</v>
      </c>
      <c r="G652">
        <v>-12.300036349354199</v>
      </c>
      <c r="H652">
        <f>(Table2[[#This Row],[1Y Return vs Nifty]]-AVERAGE(Table2[1Y Return vs Nifty]))/_xlfn.STDEV.P(Table2[1Y Return vs Nifty])</f>
        <v>-0.70217988882911109</v>
      </c>
      <c r="I652">
        <v>-10.8514564480066</v>
      </c>
      <c r="J652">
        <f>(Table2[[#This Row],[1M Return vs Nifty]]-AVERAGE(Table2[1M Return vs Nifty]))/_xlfn.STDEV.P(Table2[1M Return vs Nifty])</f>
        <v>-0.9810333017699554</v>
      </c>
      <c r="K652">
        <v>-25.895715893671301</v>
      </c>
      <c r="L652">
        <f>(Table2[[#This Row],[6M Return vs Nifty]]-AVERAGE(Table2[6M Return vs Nifty]))/_xlfn.STDEV.P(Table2[6M Return vs Nifty])</f>
        <v>-1.0600645472362011</v>
      </c>
      <c r="M652">
        <v>-3.5442906932373202</v>
      </c>
      <c r="N652">
        <f>(Table2[[#This Row],[1W Return vs Nifty]]-AVERAGE(Table2[1W Return vs Nifty]))/_xlfn.STDEV.P(Table2[1W Return vs Nifty])</f>
        <v>-0.5454322517177711</v>
      </c>
      <c r="O652">
        <v>296.08</v>
      </c>
      <c r="P652">
        <v>297.064288587737</v>
      </c>
      <c r="Q652">
        <v>294.96056108894197</v>
      </c>
      <c r="R652">
        <v>36.582500109645899</v>
      </c>
      <c r="S652" s="2">
        <f>(Table2[[#This Row],[Close Price]]-Table2[[#This Row],[20D EMA]])/Table2[[#This Row],[20D EMA]]</f>
        <v>-2.0366117265603799E-2</v>
      </c>
      <c r="T652" s="2">
        <f>(Table2[[#This Row],[Close Price]]-Table2[[#This Row],[50D EMA]])/Table2[[#This Row],[50D EMA]]</f>
        <v>-2.3612022236275423E-2</v>
      </c>
      <c r="U652" s="2">
        <f>(Table2[[#This Row],[Close Price]]-Table2[[#This Row],[200D EMA]])/Table2[[#This Row],[200D EMA]]</f>
        <v>-1.6648195510657566E-2</v>
      </c>
      <c r="V652">
        <v>1.03071645053715</v>
      </c>
      <c r="W652">
        <v>287</v>
      </c>
      <c r="X652">
        <v>292.95</v>
      </c>
      <c r="Y652">
        <v>289.55</v>
      </c>
      <c r="Z652">
        <v>297</v>
      </c>
      <c r="AA652">
        <v>288</v>
      </c>
      <c r="AB652">
        <v>304.7</v>
      </c>
      <c r="AC652" s="2">
        <f>(Table2[[#This Row],[Close Price]]/Table2[[#This Row],[Day Low]])-1</f>
        <v>1.0627177700348378E-2</v>
      </c>
      <c r="AD652" s="2">
        <f>(Table2[[#This Row],[Day High]]/Table2[[#This Row],[Close Price]])-1</f>
        <v>9.9982761592827263E-3</v>
      </c>
      <c r="AE652" s="2">
        <f>(Table2[[#This Row],[Close Price]]/Table2[[#This Row],[Current Week Low]])-1</f>
        <v>1.7268174753928278E-3</v>
      </c>
      <c r="AF652" s="2">
        <f>(Table2[[#This Row],[Current Week High]]/Table2[[#This Row],[Close Price]])-1</f>
        <v>2.3961385967936621E-2</v>
      </c>
      <c r="AG652" s="2">
        <f>(Table2[[#This Row],[Close Price]]/Table2[[#This Row],[Current Month Low]])-1</f>
        <v>7.118055555555669E-3</v>
      </c>
      <c r="AH652" s="2">
        <f>(Table2[[#This Row],[Current Month High]]/Table2[[#This Row],[Close Price]])-1</f>
        <v>5.0508533011549561E-2</v>
      </c>
      <c r="AI652">
        <v>33.752801241165301</v>
      </c>
      <c r="AJ652">
        <v>17.5878378378378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-0.13</v>
      </c>
      <c r="AM652" t="s">
        <v>10190</v>
      </c>
      <c r="AN652">
        <v>-1.51</v>
      </c>
      <c r="AO652" t="s">
        <v>10190</v>
      </c>
      <c r="AP652">
        <v>-2.1385467009552E-2</v>
      </c>
      <c r="AQ652">
        <f>(Table2[[#This Row],[Sharpe Ratio]]-AVERAGE(Table2[Sharpe Ratio]))/_xlfn.STDEV.P(Table2[Sharpe Ratio])</f>
        <v>-0.85119525031468635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581</v>
      </c>
      <c r="AT652">
        <f>_xlfn.RANK.AVG(Table2[[#This Row],[6M Return vs Nifty Z-Score]],Table2[6M Return vs Nifty Z-Score])</f>
        <v>653</v>
      </c>
      <c r="AU652">
        <f>_xlfn.RANK.AVG(Table2[[#This Row],[Sharpe Ratio Z-Score]],Table2[Sharpe Ratio Z-Score])</f>
        <v>584</v>
      </c>
      <c r="AV652">
        <f>(Table2[[#This Row],[Rank 1Y]]+Table2[[#This Row],[Rank 6M]]+Table2[[#This Row],[Rank Sharpe]])/3</f>
        <v>606</v>
      </c>
    </row>
    <row r="653" spans="1:48" x14ac:dyDescent="0.3">
      <c r="A653" t="s">
        <v>913</v>
      </c>
      <c r="B653" t="s">
        <v>914</v>
      </c>
      <c r="C653" t="s">
        <v>10145</v>
      </c>
      <c r="D653" t="s">
        <v>483</v>
      </c>
      <c r="E653">
        <v>16126.839712319999</v>
      </c>
      <c r="F653">
        <v>323.2</v>
      </c>
      <c r="G653">
        <v>-3.3815521544555098</v>
      </c>
      <c r="H653">
        <f>(Table2[[#This Row],[1Y Return vs Nifty]]-AVERAGE(Table2[1Y Return vs Nifty]))/_xlfn.STDEV.P(Table2[1Y Return vs Nifty])</f>
        <v>-0.58789648439284492</v>
      </c>
      <c r="I653">
        <v>-12.250229310460201</v>
      </c>
      <c r="J653">
        <f>(Table2[[#This Row],[1M Return vs Nifty]]-AVERAGE(Table2[1M Return vs Nifty]))/_xlfn.STDEV.P(Table2[1M Return vs Nifty])</f>
        <v>-1.1122332201157239</v>
      </c>
      <c r="K653">
        <v>-26.519872309594</v>
      </c>
      <c r="L653">
        <f>(Table2[[#This Row],[6M Return vs Nifty]]-AVERAGE(Table2[6M Return vs Nifty]))/_xlfn.STDEV.P(Table2[6M Return vs Nifty])</f>
        <v>-1.0802881959457613</v>
      </c>
      <c r="M653">
        <v>-2.6365626111777298</v>
      </c>
      <c r="N653">
        <f>(Table2[[#This Row],[1W Return vs Nifty]]-AVERAGE(Table2[1W Return vs Nifty]))/_xlfn.STDEV.P(Table2[1W Return vs Nifty])</f>
        <v>-0.31046175541069398</v>
      </c>
      <c r="O653">
        <v>330.11</v>
      </c>
      <c r="P653">
        <v>328.03360570232599</v>
      </c>
      <c r="Q653">
        <v>319.08283498564401</v>
      </c>
      <c r="R653">
        <v>37.000947951409799</v>
      </c>
      <c r="S653" s="2">
        <f>(Table2[[#This Row],[Close Price]]-Table2[[#This Row],[20D EMA]])/Table2[[#This Row],[20D EMA]]</f>
        <v>-2.0932416467238268E-2</v>
      </c>
      <c r="T653" s="2">
        <f>(Table2[[#This Row],[Close Price]]-Table2[[#This Row],[50D EMA]])/Table2[[#This Row],[50D EMA]]</f>
        <v>-1.4735093046266275E-2</v>
      </c>
      <c r="U653" s="2">
        <f>(Table2[[#This Row],[Close Price]]-Table2[[#This Row],[200D EMA]])/Table2[[#This Row],[200D EMA]]</f>
        <v>1.2903122834988016E-2</v>
      </c>
      <c r="V653">
        <v>0.34504778299059702</v>
      </c>
      <c r="W653">
        <v>320.35000000000002</v>
      </c>
      <c r="X653">
        <v>326.10000000000002</v>
      </c>
      <c r="Y653">
        <v>319.75</v>
      </c>
      <c r="Z653">
        <v>328.95</v>
      </c>
      <c r="AA653">
        <v>318.60000000000002</v>
      </c>
      <c r="AB653">
        <v>350</v>
      </c>
      <c r="AC653" s="2">
        <f>(Table2[[#This Row],[Close Price]]/Table2[[#This Row],[Day Low]])-1</f>
        <v>8.8965194318713081E-3</v>
      </c>
      <c r="AD653" s="2">
        <f>(Table2[[#This Row],[Day High]]/Table2[[#This Row],[Close Price]])-1</f>
        <v>8.972772277227925E-3</v>
      </c>
      <c r="AE653" s="2">
        <f>(Table2[[#This Row],[Close Price]]/Table2[[#This Row],[Current Week Low]])-1</f>
        <v>1.0789679437060107E-2</v>
      </c>
      <c r="AF653" s="2">
        <f>(Table2[[#This Row],[Current Week High]]/Table2[[#This Row],[Close Price]])-1</f>
        <v>1.7790841584158334E-2</v>
      </c>
      <c r="AG653" s="2">
        <f>(Table2[[#This Row],[Close Price]]/Table2[[#This Row],[Current Month Low]])-1</f>
        <v>1.4438166980539791E-2</v>
      </c>
      <c r="AH653" s="2">
        <f>(Table2[[#This Row],[Current Month High]]/Table2[[#This Row],[Close Price]])-1</f>
        <v>8.2920792079207883E-2</v>
      </c>
      <c r="AI653">
        <v>21.287128712871201</v>
      </c>
      <c r="AJ653">
        <v>25.758754863813198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-0.11</v>
      </c>
      <c r="AM653" t="s">
        <v>10190</v>
      </c>
      <c r="AN653">
        <v>-6.11</v>
      </c>
      <c r="AO653" t="s">
        <v>10190</v>
      </c>
      <c r="AP653">
        <v>-4.7277207664226002E-2</v>
      </c>
      <c r="AQ653">
        <f>(Table2[[#This Row],[Sharpe Ratio]]-AVERAGE(Table2[Sharpe Ratio]))/_xlfn.STDEV.P(Table2[Sharpe Ratio])</f>
        <v>-1.1478333480010452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-4.238713003866069</v>
      </c>
      <c r="AS653">
        <f>_xlfn.RANK.AVG(Table2[[#This Row],[1Y Return vs Nifty Z-Score]],Table2[1Y Return vs Nifty Z-Score])</f>
        <v>529</v>
      </c>
      <c r="AT653">
        <f>_xlfn.RANK.AVG(Table2[[#This Row],[6M Return vs Nifty Z-Score]],Table2[6M Return vs Nifty Z-Score])</f>
        <v>657</v>
      </c>
      <c r="AU653">
        <f>_xlfn.RANK.AVG(Table2[[#This Row],[Sharpe Ratio Z-Score]],Table2[Sharpe Ratio Z-Score])</f>
        <v>637</v>
      </c>
      <c r="AV653">
        <f>(Table2[[#This Row],[Rank 1Y]]+Table2[[#This Row],[Rank 6M]]+Table2[[#This Row],[Rank Sharpe]])/3</f>
        <v>607.66666666666663</v>
      </c>
    </row>
    <row r="654" spans="1:48" x14ac:dyDescent="0.3">
      <c r="A654" t="s">
        <v>747</v>
      </c>
      <c r="B654" t="s">
        <v>748</v>
      </c>
      <c r="C654" t="s">
        <v>10159</v>
      </c>
      <c r="D654" t="s">
        <v>168</v>
      </c>
      <c r="E654">
        <v>20974.01184445</v>
      </c>
      <c r="F654">
        <v>7123.9</v>
      </c>
      <c r="G654">
        <v>-19.4272792697856</v>
      </c>
      <c r="H654">
        <f>(Table2[[#This Row],[1Y Return vs Nifty]]-AVERAGE(Table2[1Y Return vs Nifty]))/_xlfn.STDEV.P(Table2[1Y Return vs Nifty])</f>
        <v>-0.79350993633394151</v>
      </c>
      <c r="I654">
        <v>6.7046965675614096</v>
      </c>
      <c r="J654">
        <f>(Table2[[#This Row],[1M Return vs Nifty]]-AVERAGE(Table2[1M Return vs Nifty]))/_xlfn.STDEV.P(Table2[1M Return vs Nifty])</f>
        <v>0.66567139485104143</v>
      </c>
      <c r="K654">
        <v>-7.6578591746835496</v>
      </c>
      <c r="L654">
        <f>(Table2[[#This Row],[6M Return vs Nifty]]-AVERAGE(Table2[6M Return vs Nifty]))/_xlfn.STDEV.P(Table2[6M Return vs Nifty])</f>
        <v>-0.46912932957149922</v>
      </c>
      <c r="M654">
        <v>0.87387086637599898</v>
      </c>
      <c r="N654">
        <f>(Table2[[#This Row],[1W Return vs Nifty]]-AVERAGE(Table2[1W Return vs Nifty]))/_xlfn.STDEV.P(Table2[1W Return vs Nifty])</f>
        <v>0.59823360477055965</v>
      </c>
      <c r="O654">
        <v>6701.54</v>
      </c>
      <c r="P654">
        <v>6402.3739641316797</v>
      </c>
      <c r="Q654">
        <v>6435.9386085017304</v>
      </c>
      <c r="R654">
        <v>84.664316410075202</v>
      </c>
      <c r="S654" s="2">
        <f>(Table2[[#This Row],[Close Price]]-Table2[[#This Row],[20D EMA]])/Table2[[#This Row],[20D EMA]]</f>
        <v>6.3024319783213961E-2</v>
      </c>
      <c r="T654" s="2">
        <f>(Table2[[#This Row],[Close Price]]-Table2[[#This Row],[50D EMA]])/Table2[[#This Row],[50D EMA]]</f>
        <v>0.11269664032600393</v>
      </c>
      <c r="U654" s="2">
        <f>(Table2[[#This Row],[Close Price]]-Table2[[#This Row],[200D EMA]])/Table2[[#This Row],[200D EMA]]</f>
        <v>0.10689371564071287</v>
      </c>
      <c r="V654">
        <v>1.31408740560471</v>
      </c>
      <c r="W654">
        <v>6975.45</v>
      </c>
      <c r="X654">
        <v>7180</v>
      </c>
      <c r="Y654">
        <v>6973.1</v>
      </c>
      <c r="Z654">
        <v>7149.1</v>
      </c>
      <c r="AA654">
        <v>6500</v>
      </c>
      <c r="AB654">
        <v>7149.1</v>
      </c>
      <c r="AC654" s="2">
        <f>(Table2[[#This Row],[Close Price]]/Table2[[#This Row],[Day Low]])-1</f>
        <v>2.1281781103728026E-2</v>
      </c>
      <c r="AD654" s="2">
        <f>(Table2[[#This Row],[Day High]]/Table2[[#This Row],[Close Price]])-1</f>
        <v>7.8748999845590362E-3</v>
      </c>
      <c r="AE654" s="2">
        <f>(Table2[[#This Row],[Close Price]]/Table2[[#This Row],[Current Week Low]])-1</f>
        <v>2.1625962627812578E-2</v>
      </c>
      <c r="AF654" s="2">
        <f>(Table2[[#This Row],[Current Week High]]/Table2[[#This Row],[Close Price]])-1</f>
        <v>3.5373882283582514E-3</v>
      </c>
      <c r="AG654" s="2">
        <f>(Table2[[#This Row],[Close Price]]/Table2[[#This Row],[Current Month Low]])-1</f>
        <v>9.5984615384615335E-2</v>
      </c>
      <c r="AH654" s="2">
        <f>(Table2[[#This Row],[Current Month High]]/Table2[[#This Row],[Close Price]])-1</f>
        <v>3.5373882283582514E-3</v>
      </c>
      <c r="AI654">
        <v>6.5413607714875202</v>
      </c>
      <c r="AJ654">
        <v>37.663893639429098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0.12</v>
      </c>
      <c r="AM654" t="s">
        <v>10189</v>
      </c>
      <c r="AN654">
        <v>8.1199999999999992</v>
      </c>
      <c r="AO654" t="s">
        <v>10189</v>
      </c>
      <c r="AP654">
        <v>-0.122481352203236</v>
      </c>
      <c r="AQ654">
        <f>(Table2[[#This Row],[Sharpe Ratio]]-AVERAGE(Table2[Sharpe Ratio]))/_xlfn.STDEV.P(Table2[Sharpe Ratio])</f>
        <v>-2.0094368481950249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621</v>
      </c>
      <c r="AT654">
        <f>_xlfn.RANK.AVG(Table2[[#This Row],[6M Return vs Nifty Z-Score]],Table2[6M Return vs Nifty Z-Score])</f>
        <v>482</v>
      </c>
      <c r="AU654">
        <f>_xlfn.RANK.AVG(Table2[[#This Row],[Sharpe Ratio Z-Score]],Table2[Sharpe Ratio Z-Score])</f>
        <v>722</v>
      </c>
      <c r="AV654">
        <f>(Table2[[#This Row],[Rank 1Y]]+Table2[[#This Row],[Rank 6M]]+Table2[[#This Row],[Rank Sharpe]])/3</f>
        <v>608.33333333333337</v>
      </c>
    </row>
    <row r="655" spans="1:48" x14ac:dyDescent="0.3">
      <c r="A655" t="s">
        <v>1170</v>
      </c>
      <c r="B655" t="s">
        <v>1171</v>
      </c>
      <c r="C655" t="s">
        <v>10159</v>
      </c>
      <c r="D655" t="s">
        <v>550</v>
      </c>
      <c r="E655">
        <v>10006.0401094399</v>
      </c>
      <c r="F655">
        <v>2822.2</v>
      </c>
      <c r="G655">
        <v>-17.278297604837199</v>
      </c>
      <c r="H655">
        <f>(Table2[[#This Row],[1Y Return vs Nifty]]-AVERAGE(Table2[1Y Return vs Nifty]))/_xlfn.STDEV.P(Table2[1Y Return vs Nifty])</f>
        <v>-0.76597241590172538</v>
      </c>
      <c r="I655">
        <v>3.4015133391688299</v>
      </c>
      <c r="J655">
        <f>(Table2[[#This Row],[1M Return vs Nifty]]-AVERAGE(Table2[1M Return vs Nifty]))/_xlfn.STDEV.P(Table2[1M Return vs Nifty])</f>
        <v>0.35584455914447288</v>
      </c>
      <c r="K655">
        <v>-11.236465657098799</v>
      </c>
      <c r="L655">
        <f>(Table2[[#This Row],[6M Return vs Nifty]]-AVERAGE(Table2[6M Return vs Nifty]))/_xlfn.STDEV.P(Table2[6M Return vs Nifty])</f>
        <v>-0.58508180322048298</v>
      </c>
      <c r="M655">
        <v>-2.3888244017991198</v>
      </c>
      <c r="N655">
        <f>(Table2[[#This Row],[1W Return vs Nifty]]-AVERAGE(Table2[1W Return vs Nifty]))/_xlfn.STDEV.P(Table2[1W Return vs Nifty])</f>
        <v>-0.2463333328550755</v>
      </c>
      <c r="O655">
        <v>2849.24</v>
      </c>
      <c r="P655">
        <v>2727.4117300042699</v>
      </c>
      <c r="Q655">
        <v>2641.95272744881</v>
      </c>
      <c r="R655">
        <v>41.1777382264846</v>
      </c>
      <c r="S655" s="2">
        <f>(Table2[[#This Row],[Close Price]]-Table2[[#This Row],[20D EMA]])/Table2[[#This Row],[20D EMA]]</f>
        <v>-9.4902500315873582E-3</v>
      </c>
      <c r="T655" s="2">
        <f>(Table2[[#This Row],[Close Price]]-Table2[[#This Row],[50D EMA]])/Table2[[#This Row],[50D EMA]]</f>
        <v>3.4753927671778963E-2</v>
      </c>
      <c r="U655" s="2">
        <f>(Table2[[#This Row],[Close Price]]-Table2[[#This Row],[200D EMA]])/Table2[[#This Row],[200D EMA]]</f>
        <v>6.8225018062773882E-2</v>
      </c>
      <c r="V655">
        <v>1.5842879729859001</v>
      </c>
      <c r="W655">
        <v>2804.85</v>
      </c>
      <c r="X655">
        <v>2849</v>
      </c>
      <c r="Y655">
        <v>2805.15</v>
      </c>
      <c r="Z655">
        <v>2967</v>
      </c>
      <c r="AA655">
        <v>2732</v>
      </c>
      <c r="AB655">
        <v>3208.05</v>
      </c>
      <c r="AC655" s="2">
        <f>(Table2[[#This Row],[Close Price]]/Table2[[#This Row],[Day Low]])-1</f>
        <v>6.1857140310532799E-3</v>
      </c>
      <c r="AD655" s="2">
        <f>(Table2[[#This Row],[Day High]]/Table2[[#This Row],[Close Price]])-1</f>
        <v>9.4961377648643541E-3</v>
      </c>
      <c r="AE655" s="2">
        <f>(Table2[[#This Row],[Close Price]]/Table2[[#This Row],[Current Week Low]])-1</f>
        <v>6.0781063401242896E-3</v>
      </c>
      <c r="AF655" s="2">
        <f>(Table2[[#This Row],[Current Week High]]/Table2[[#This Row],[Close Price]])-1</f>
        <v>5.1307490610162265E-2</v>
      </c>
      <c r="AG655" s="2">
        <f>(Table2[[#This Row],[Close Price]]/Table2[[#This Row],[Current Month Low]])-1</f>
        <v>3.301610541727662E-2</v>
      </c>
      <c r="AH655" s="2">
        <f>(Table2[[#This Row],[Current Month High]]/Table2[[#This Row],[Close Price]])-1</f>
        <v>0.13671958046913768</v>
      </c>
      <c r="AI655">
        <v>13.6719580469137</v>
      </c>
      <c r="AJ655">
        <v>25.5985758789496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-0.03</v>
      </c>
      <c r="AM655" t="s">
        <v>10190</v>
      </c>
      <c r="AN655">
        <v>1.32</v>
      </c>
      <c r="AO655" t="s">
        <v>10189</v>
      </c>
      <c r="AP655">
        <v>-8.3565801251369004E-2</v>
      </c>
      <c r="AQ655">
        <f>(Table2[[#This Row],[Sharpe Ratio]]-AVERAGE(Table2[Sharpe Ratio]))/_xlfn.STDEV.P(Table2[Sharpe Ratio])</f>
        <v>-1.5635867541923842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-2.805129747025195</v>
      </c>
      <c r="AS655">
        <f>_xlfn.RANK.AVG(Table2[[#This Row],[1Y Return vs Nifty Z-Score]],Table2[1Y Return vs Nifty Z-Score])</f>
        <v>613</v>
      </c>
      <c r="AT655">
        <f>_xlfn.RANK.AVG(Table2[[#This Row],[6M Return vs Nifty Z-Score]],Table2[6M Return vs Nifty Z-Score])</f>
        <v>525</v>
      </c>
      <c r="AU655">
        <f>_xlfn.RANK.AVG(Table2[[#This Row],[Sharpe Ratio Z-Score]],Table2[Sharpe Ratio Z-Score])</f>
        <v>695</v>
      </c>
      <c r="AV655">
        <f>(Table2[[#This Row],[Rank 1Y]]+Table2[[#This Row],[Rank 6M]]+Table2[[#This Row],[Rank Sharpe]])/3</f>
        <v>611</v>
      </c>
    </row>
    <row r="656" spans="1:48" x14ac:dyDescent="0.3">
      <c r="A656" t="s">
        <v>1595</v>
      </c>
      <c r="B656" t="s">
        <v>1596</v>
      </c>
      <c r="C656" t="s">
        <v>10145</v>
      </c>
      <c r="D656" t="s">
        <v>407</v>
      </c>
      <c r="E656">
        <v>5574.9390887179998</v>
      </c>
      <c r="F656">
        <v>50.66</v>
      </c>
      <c r="G656">
        <v>-20.037026195087499</v>
      </c>
      <c r="H656">
        <f>(Table2[[#This Row],[1Y Return vs Nifty]]-AVERAGE(Table2[1Y Return vs Nifty]))/_xlfn.STDEV.P(Table2[1Y Return vs Nifty])</f>
        <v>-0.80132336661482995</v>
      </c>
      <c r="I656">
        <v>-10.5256392926697</v>
      </c>
      <c r="J656">
        <f>(Table2[[#This Row],[1M Return vs Nifty]]-AVERAGE(Table2[1M Return vs Nifty]))/_xlfn.STDEV.P(Table2[1M Return vs Nifty])</f>
        <v>-0.95047281169805864</v>
      </c>
      <c r="K656">
        <v>-32.438375711876901</v>
      </c>
      <c r="L656">
        <f>(Table2[[#This Row],[6M Return vs Nifty]]-AVERAGE(Table2[6M Return vs Nifty]))/_xlfn.STDEV.P(Table2[6M Return vs Nifty])</f>
        <v>-1.2720570068409618</v>
      </c>
      <c r="M656">
        <v>-0.84564947275469604</v>
      </c>
      <c r="N656">
        <f>(Table2[[#This Row],[1W Return vs Nifty]]-AVERAGE(Table2[1W Return vs Nifty]))/_xlfn.STDEV.P(Table2[1W Return vs Nifty])</f>
        <v>0.15312613758841215</v>
      </c>
      <c r="O656">
        <v>51.29</v>
      </c>
      <c r="P656">
        <v>52.030679385086898</v>
      </c>
      <c r="Q656">
        <v>52.434468970090101</v>
      </c>
      <c r="R656">
        <v>43.570478149149302</v>
      </c>
      <c r="S656" s="2">
        <f>(Table2[[#This Row],[Close Price]]-Table2[[#This Row],[20D EMA]])/Table2[[#This Row],[20D EMA]]</f>
        <v>-1.2283096120101434E-2</v>
      </c>
      <c r="T656" s="2">
        <f>(Table2[[#This Row],[Close Price]]-Table2[[#This Row],[50D EMA]])/Table2[[#This Row],[50D EMA]]</f>
        <v>-2.6343676486372536E-2</v>
      </c>
      <c r="U656" s="2">
        <f>(Table2[[#This Row],[Close Price]]-Table2[[#This Row],[200D EMA]])/Table2[[#This Row],[200D EMA]]</f>
        <v>-3.3841650443762576E-2</v>
      </c>
      <c r="V656">
        <v>1.0130847938323599</v>
      </c>
      <c r="W656">
        <v>50.02</v>
      </c>
      <c r="X656">
        <v>51</v>
      </c>
      <c r="Y656">
        <v>50.28</v>
      </c>
      <c r="Z656">
        <v>51.54</v>
      </c>
      <c r="AA656">
        <v>49.81</v>
      </c>
      <c r="AB656">
        <v>53.05</v>
      </c>
      <c r="AC656" s="2">
        <f>(Table2[[#This Row],[Close Price]]/Table2[[#This Row],[Day Low]])-1</f>
        <v>1.2794882047181044E-2</v>
      </c>
      <c r="AD656" s="2">
        <f>(Table2[[#This Row],[Day High]]/Table2[[#This Row],[Close Price]])-1</f>
        <v>6.7114093959732557E-3</v>
      </c>
      <c r="AE656" s="2">
        <f>(Table2[[#This Row],[Close Price]]/Table2[[#This Row],[Current Week Low]])-1</f>
        <v>7.5576770087508738E-3</v>
      </c>
      <c r="AF656" s="2">
        <f>(Table2[[#This Row],[Current Week High]]/Table2[[#This Row],[Close Price]])-1</f>
        <v>1.7370706671930636E-2</v>
      </c>
      <c r="AG656" s="2">
        <f>(Table2[[#This Row],[Close Price]]/Table2[[#This Row],[Current Month Low]])-1</f>
        <v>1.7064846416382062E-2</v>
      </c>
      <c r="AH656" s="2">
        <f>(Table2[[#This Row],[Current Month High]]/Table2[[#This Row],[Close Price]])-1</f>
        <v>4.7177260165811363E-2</v>
      </c>
      <c r="AI656">
        <v>34.820371101460701</v>
      </c>
      <c r="AJ656">
        <v>36.1827956989247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-0.18</v>
      </c>
      <c r="AM656" t="s">
        <v>10190</v>
      </c>
      <c r="AN656">
        <v>-0.67</v>
      </c>
      <c r="AO656" t="s">
        <v>10190</v>
      </c>
      <c r="AQ656">
        <f>(Table2[[#This Row],[Sharpe Ratio]]-AVERAGE(Table2[Sharpe Ratio]))/_xlfn.STDEV.P(Table2[Sharpe Ratio])</f>
        <v>-0.60618490757812304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624</v>
      </c>
      <c r="AT656">
        <f>_xlfn.RANK.AVG(Table2[[#This Row],[6M Return vs Nifty Z-Score]],Table2[6M Return vs Nifty Z-Score])</f>
        <v>692</v>
      </c>
      <c r="AU656">
        <f>_xlfn.RANK.AVG(Table2[[#This Row],[Sharpe Ratio Z-Score]],Table2[Sharpe Ratio Z-Score])</f>
        <v>518.5</v>
      </c>
      <c r="AV656">
        <f>(Table2[[#This Row],[Rank 1Y]]+Table2[[#This Row],[Rank 6M]]+Table2[[#This Row],[Rank Sharpe]])/3</f>
        <v>611.5</v>
      </c>
    </row>
    <row r="657" spans="1:48" x14ac:dyDescent="0.3">
      <c r="A657" t="s">
        <v>22</v>
      </c>
      <c r="B657" t="s">
        <v>23</v>
      </c>
      <c r="C657" t="s">
        <v>10145</v>
      </c>
      <c r="D657" t="s">
        <v>24</v>
      </c>
      <c r="E657">
        <v>1228557.64430036</v>
      </c>
      <c r="F657">
        <v>1614.8</v>
      </c>
      <c r="G657">
        <v>-29.316397779787</v>
      </c>
      <c r="H657">
        <f>(Table2[[#This Row],[1Y Return vs Nifty]]-AVERAGE(Table2[1Y Return vs Nifty]))/_xlfn.STDEV.P(Table2[1Y Return vs Nifty])</f>
        <v>-0.92023126088852236</v>
      </c>
      <c r="I657">
        <v>-3.6893953489896099</v>
      </c>
      <c r="J657">
        <f>(Table2[[#This Row],[1M Return vs Nifty]]-AVERAGE(Table2[1M Return vs Nifty]))/_xlfn.STDEV.P(Table2[1M Return vs Nifty])</f>
        <v>-0.30925744980628189</v>
      </c>
      <c r="K657">
        <v>-6.8990890796070099</v>
      </c>
      <c r="L657">
        <f>(Table2[[#This Row],[6M Return vs Nifty]]-AVERAGE(Table2[6M Return vs Nifty]))/_xlfn.STDEV.P(Table2[6M Return vs Nifty])</f>
        <v>-0.44454398611802748</v>
      </c>
      <c r="M657">
        <v>-2.2466506992128901</v>
      </c>
      <c r="N657">
        <f>(Table2[[#This Row],[1W Return vs Nifty]]-AVERAGE(Table2[1W Return vs Nifty]))/_xlfn.STDEV.P(Table2[1W Return vs Nifty])</f>
        <v>-0.20953087392629235</v>
      </c>
      <c r="O657">
        <v>1639.29</v>
      </c>
      <c r="P657">
        <v>1600.2598362118299</v>
      </c>
      <c r="Q657">
        <v>1553.1163891859601</v>
      </c>
      <c r="R657">
        <v>33.958925876244997</v>
      </c>
      <c r="S657" s="2">
        <f>(Table2[[#This Row],[Close Price]]-Table2[[#This Row],[20D EMA]])/Table2[[#This Row],[20D EMA]]</f>
        <v>-1.4939394493957757E-2</v>
      </c>
      <c r="T657" s="2">
        <f>(Table2[[#This Row],[Close Price]]-Table2[[#This Row],[50D EMA]])/Table2[[#This Row],[50D EMA]]</f>
        <v>9.0861268021259853E-3</v>
      </c>
      <c r="U657" s="2">
        <f>(Table2[[#This Row],[Close Price]]-Table2[[#This Row],[200D EMA]])/Table2[[#This Row],[200D EMA]]</f>
        <v>3.9716025948557721E-2</v>
      </c>
      <c r="V657">
        <v>1.10255653471715</v>
      </c>
      <c r="W657">
        <v>1609.45</v>
      </c>
      <c r="X657">
        <v>1623</v>
      </c>
      <c r="Y657">
        <v>1599.15</v>
      </c>
      <c r="Z657">
        <v>1629.8</v>
      </c>
      <c r="AA657">
        <v>1599.15</v>
      </c>
      <c r="AB657">
        <v>1794</v>
      </c>
      <c r="AC657" s="2">
        <f>(Table2[[#This Row],[Close Price]]/Table2[[#This Row],[Day Low]])-1</f>
        <v>3.3241169343563026E-3</v>
      </c>
      <c r="AD657" s="2">
        <f>(Table2[[#This Row],[Day High]]/Table2[[#This Row],[Close Price]])-1</f>
        <v>5.0780282387912212E-3</v>
      </c>
      <c r="AE657" s="2">
        <f>(Table2[[#This Row],[Close Price]]/Table2[[#This Row],[Current Week Low]])-1</f>
        <v>9.7864490510581881E-3</v>
      </c>
      <c r="AF657" s="2">
        <f>(Table2[[#This Row],[Current Week High]]/Table2[[#This Row],[Close Price]])-1</f>
        <v>9.2890760465691447E-3</v>
      </c>
      <c r="AG657" s="2">
        <f>(Table2[[#This Row],[Close Price]]/Table2[[#This Row],[Current Month Low]])-1</f>
        <v>9.7864490510581881E-3</v>
      </c>
      <c r="AH657" s="2">
        <f>(Table2[[#This Row],[Current Month High]]/Table2[[#This Row],[Close Price]])-1</f>
        <v>0.11097349516968058</v>
      </c>
      <c r="AI657">
        <v>11.097349516968</v>
      </c>
      <c r="AJ657">
        <v>18.426166990576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-0.01</v>
      </c>
      <c r="AM657" t="s">
        <v>10190</v>
      </c>
      <c r="AN657">
        <v>-5.3</v>
      </c>
      <c r="AO657" t="s">
        <v>10190</v>
      </c>
      <c r="AP657">
        <v>-8.8981611655639004E-2</v>
      </c>
      <c r="AQ657">
        <f>(Table2[[#This Row],[Sharpe Ratio]]-AVERAGE(Table2[Sharpe Ratio]))/_xlfn.STDEV.P(Table2[Sharpe Ratio])</f>
        <v>-1.6256349462077264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-3.5091985169468503</v>
      </c>
      <c r="AS657">
        <f>_xlfn.RANK.AVG(Table2[[#This Row],[1Y Return vs Nifty Z-Score]],Table2[1Y Return vs Nifty Z-Score])</f>
        <v>660</v>
      </c>
      <c r="AT657">
        <f>_xlfn.RANK.AVG(Table2[[#This Row],[6M Return vs Nifty Z-Score]],Table2[6M Return vs Nifty Z-Score])</f>
        <v>476</v>
      </c>
      <c r="AU657">
        <f>_xlfn.RANK.AVG(Table2[[#This Row],[Sharpe Ratio Z-Score]],Table2[Sharpe Ratio Z-Score])</f>
        <v>699</v>
      </c>
      <c r="AV657">
        <f>(Table2[[#This Row],[Rank 1Y]]+Table2[[#This Row],[Rank 6M]]+Table2[[#This Row],[Rank Sharpe]])/3</f>
        <v>611.66666666666663</v>
      </c>
    </row>
    <row r="658" spans="1:48" x14ac:dyDescent="0.3">
      <c r="A658" t="s">
        <v>187</v>
      </c>
      <c r="B658" t="s">
        <v>188</v>
      </c>
      <c r="C658" t="s">
        <v>10145</v>
      </c>
      <c r="D658" t="s">
        <v>37</v>
      </c>
      <c r="E658">
        <v>139577.04982683001</v>
      </c>
      <c r="F658">
        <v>648.9</v>
      </c>
      <c r="G658">
        <v>-26.743874493008502</v>
      </c>
      <c r="H658">
        <f>(Table2[[#This Row],[1Y Return vs Nifty]]-AVERAGE(Table2[1Y Return vs Nifty]))/_xlfn.STDEV.P(Table2[1Y Return vs Nifty])</f>
        <v>-0.88726638560480708</v>
      </c>
      <c r="I658">
        <v>3.08441020247938</v>
      </c>
      <c r="J658">
        <f>(Table2[[#This Row],[1M Return vs Nifty]]-AVERAGE(Table2[1M Return vs Nifty]))/_xlfn.STDEV.P(Table2[1M Return vs Nifty])</f>
        <v>0.326101413021474</v>
      </c>
      <c r="K658">
        <v>-8.7935921880881693</v>
      </c>
      <c r="L658">
        <f>(Table2[[#This Row],[6M Return vs Nifty]]-AVERAGE(Table2[6M Return vs Nifty]))/_xlfn.STDEV.P(Table2[6M Return vs Nifty])</f>
        <v>-0.50592886395902992</v>
      </c>
      <c r="M658">
        <v>0.17803156833519701</v>
      </c>
      <c r="N658">
        <f>(Table2[[#This Row],[1W Return vs Nifty]]-AVERAGE(Table2[1W Return vs Nifty]))/_xlfn.STDEV.P(Table2[1W Return vs Nifty])</f>
        <v>0.41811170654786944</v>
      </c>
      <c r="O658">
        <v>615.54999999999995</v>
      </c>
      <c r="P658">
        <v>598.50323653419196</v>
      </c>
      <c r="Q658">
        <v>602.02870673596397</v>
      </c>
      <c r="R658">
        <v>88.100699207242698</v>
      </c>
      <c r="S658" s="2">
        <f>(Table2[[#This Row],[Close Price]]-Table2[[#This Row],[20D EMA]])/Table2[[#This Row],[20D EMA]]</f>
        <v>5.4179189342864149E-2</v>
      </c>
      <c r="T658" s="2">
        <f>(Table2[[#This Row],[Close Price]]-Table2[[#This Row],[50D EMA]])/Table2[[#This Row],[50D EMA]]</f>
        <v>8.4204663215599676E-2</v>
      </c>
      <c r="U658" s="2">
        <f>(Table2[[#This Row],[Close Price]]-Table2[[#This Row],[200D EMA]])/Table2[[#This Row],[200D EMA]]</f>
        <v>7.7855578545680038E-2</v>
      </c>
      <c r="V658">
        <v>0.86741156954598198</v>
      </c>
      <c r="W658">
        <v>637.1</v>
      </c>
      <c r="X658">
        <v>646</v>
      </c>
      <c r="Y658">
        <v>630.5</v>
      </c>
      <c r="Z658">
        <v>655</v>
      </c>
      <c r="AA658">
        <v>586.5</v>
      </c>
      <c r="AB658">
        <v>655</v>
      </c>
      <c r="AC658" s="2">
        <f>(Table2[[#This Row],[Close Price]]/Table2[[#This Row],[Day Low]])-1</f>
        <v>1.8521425207973508E-2</v>
      </c>
      <c r="AD658" s="2">
        <f>(Table2[[#This Row],[Day High]]/Table2[[#This Row],[Close Price]])-1</f>
        <v>-4.4691015564801706E-3</v>
      </c>
      <c r="AE658" s="2">
        <f>(Table2[[#This Row],[Close Price]]/Table2[[#This Row],[Current Week Low]])-1</f>
        <v>2.918318794607444E-2</v>
      </c>
      <c r="AF658" s="2">
        <f>(Table2[[#This Row],[Current Week High]]/Table2[[#This Row],[Close Price]])-1</f>
        <v>9.4005239636307802E-3</v>
      </c>
      <c r="AG658" s="2">
        <f>(Table2[[#This Row],[Close Price]]/Table2[[#This Row],[Current Month Low]])-1</f>
        <v>0.10639386189258304</v>
      </c>
      <c r="AH658" s="2">
        <f>(Table2[[#This Row],[Current Month High]]/Table2[[#This Row],[Close Price]])-1</f>
        <v>9.4005239636307802E-3</v>
      </c>
      <c r="AI658">
        <v>9.5083988287871701</v>
      </c>
      <c r="AJ658">
        <v>26.8869769260852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0.03</v>
      </c>
      <c r="AM658" t="s">
        <v>10189</v>
      </c>
      <c r="AN658">
        <v>8.01</v>
      </c>
      <c r="AO658" t="s">
        <v>10189</v>
      </c>
      <c r="AP658">
        <v>-7.7465525016053E-2</v>
      </c>
      <c r="AQ658">
        <f>(Table2[[#This Row],[Sharpe Ratio]]-AVERAGE(Table2[Sharpe Ratio]))/_xlfn.STDEV.P(Table2[Sharpe Ratio])</f>
        <v>-1.4936967316581606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651</v>
      </c>
      <c r="AT658">
        <f>_xlfn.RANK.AVG(Table2[[#This Row],[6M Return vs Nifty Z-Score]],Table2[6M Return vs Nifty Z-Score])</f>
        <v>499</v>
      </c>
      <c r="AU658">
        <f>_xlfn.RANK.AVG(Table2[[#This Row],[Sharpe Ratio Z-Score]],Table2[Sharpe Ratio Z-Score])</f>
        <v>687</v>
      </c>
      <c r="AV658">
        <f>(Table2[[#This Row],[Rank 1Y]]+Table2[[#This Row],[Rank 6M]]+Table2[[#This Row],[Rank Sharpe]])/3</f>
        <v>612.33333333333337</v>
      </c>
    </row>
    <row r="659" spans="1:48" x14ac:dyDescent="0.3">
      <c r="A659" t="s">
        <v>2155</v>
      </c>
      <c r="B659" t="s">
        <v>2156</v>
      </c>
      <c r="C659" t="s">
        <v>10150</v>
      </c>
      <c r="D659" t="s">
        <v>213</v>
      </c>
      <c r="E659">
        <v>2572.3402396649999</v>
      </c>
      <c r="F659">
        <v>164.07</v>
      </c>
      <c r="G659">
        <v>-5.8195687741629998</v>
      </c>
      <c r="H659">
        <f>(Table2[[#This Row],[1Y Return vs Nifty]]-AVERAGE(Table2[1Y Return vs Nifty]))/_xlfn.STDEV.P(Table2[1Y Return vs Nifty])</f>
        <v>-0.61913776186595415</v>
      </c>
      <c r="I659">
        <v>-10.281805510708599</v>
      </c>
      <c r="J659">
        <f>(Table2[[#This Row],[1M Return vs Nifty]]-AVERAGE(Table2[1M Return vs Nifty]))/_xlfn.STDEV.P(Table2[1M Return vs Nifty])</f>
        <v>-0.92760207039191078</v>
      </c>
      <c r="K659">
        <v>-30.808784155323998</v>
      </c>
      <c r="L659">
        <f>(Table2[[#This Row],[6M Return vs Nifty]]-AVERAGE(Table2[6M Return vs Nifty]))/_xlfn.STDEV.P(Table2[6M Return vs Nifty])</f>
        <v>-1.2192556795789939</v>
      </c>
      <c r="M659">
        <v>-2.4092251009964398</v>
      </c>
      <c r="N659">
        <f>(Table2[[#This Row],[1W Return vs Nifty]]-AVERAGE(Table2[1W Return vs Nifty]))/_xlfn.STDEV.P(Table2[1W Return vs Nifty])</f>
        <v>-0.25161416806348869</v>
      </c>
      <c r="O659">
        <v>170.12</v>
      </c>
      <c r="P659">
        <v>179.76506984304399</v>
      </c>
      <c r="Q659">
        <v>184.72610861619</v>
      </c>
      <c r="R659">
        <v>33.749999084287197</v>
      </c>
      <c r="S659" s="2">
        <f>(Table2[[#This Row],[Close Price]]-Table2[[#This Row],[20D EMA]])/Table2[[#This Row],[20D EMA]]</f>
        <v>-3.5563131906889318E-2</v>
      </c>
      <c r="T659" s="2">
        <f>(Table2[[#This Row],[Close Price]]-Table2[[#This Row],[50D EMA]])/Table2[[#This Row],[50D EMA]]</f>
        <v>-8.7308785053445775E-2</v>
      </c>
      <c r="U659" s="2">
        <f>(Table2[[#This Row],[Close Price]]-Table2[[#This Row],[200D EMA]])/Table2[[#This Row],[200D EMA]]</f>
        <v>-0.11182019028564998</v>
      </c>
      <c r="V659">
        <v>0.59549018942105203</v>
      </c>
      <c r="W659">
        <v>160.93</v>
      </c>
      <c r="X659">
        <v>164.99</v>
      </c>
      <c r="Y659">
        <v>163</v>
      </c>
      <c r="Z659">
        <v>171.98</v>
      </c>
      <c r="AA659">
        <v>163</v>
      </c>
      <c r="AB659">
        <v>181.01</v>
      </c>
      <c r="AC659" s="2">
        <f>(Table2[[#This Row],[Close Price]]/Table2[[#This Row],[Day Low]])-1</f>
        <v>1.9511588889579157E-2</v>
      </c>
      <c r="AD659" s="2">
        <f>(Table2[[#This Row],[Day High]]/Table2[[#This Row],[Close Price]])-1</f>
        <v>5.6073627110380109E-3</v>
      </c>
      <c r="AE659" s="2">
        <f>(Table2[[#This Row],[Close Price]]/Table2[[#This Row],[Current Week Low]])-1</f>
        <v>6.5644171779140059E-3</v>
      </c>
      <c r="AF659" s="2">
        <f>(Table2[[#This Row],[Current Week High]]/Table2[[#This Row],[Close Price]])-1</f>
        <v>4.8211129395989483E-2</v>
      </c>
      <c r="AG659" s="2">
        <f>(Table2[[#This Row],[Close Price]]/Table2[[#This Row],[Current Month Low]])-1</f>
        <v>6.5644171779140059E-3</v>
      </c>
      <c r="AH659" s="2">
        <f>(Table2[[#This Row],[Current Month High]]/Table2[[#This Row],[Close Price]])-1</f>
        <v>0.10324861339672098</v>
      </c>
      <c r="AI659">
        <v>72.487352959102793</v>
      </c>
      <c r="AJ659">
        <v>23.360902255639001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-0.35</v>
      </c>
      <c r="AM659" t="s">
        <v>10190</v>
      </c>
      <c r="AN659">
        <v>-6.49</v>
      </c>
      <c r="AO659" t="s">
        <v>10190</v>
      </c>
      <c r="AP659">
        <v>-3.6847695886208003E-2</v>
      </c>
      <c r="AQ659">
        <f>(Table2[[#This Row],[Sharpe Ratio]]-AVERAGE(Table2[Sharpe Ratio]))/_xlfn.STDEV.P(Table2[Sharpe Ratio])</f>
        <v>-1.0283438716119697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544</v>
      </c>
      <c r="AT659">
        <f>_xlfn.RANK.AVG(Table2[[#This Row],[6M Return vs Nifty Z-Score]],Table2[6M Return vs Nifty Z-Score])</f>
        <v>685</v>
      </c>
      <c r="AU659">
        <f>_xlfn.RANK.AVG(Table2[[#This Row],[Sharpe Ratio Z-Score]],Table2[Sharpe Ratio Z-Score])</f>
        <v>619</v>
      </c>
      <c r="AV659">
        <f>(Table2[[#This Row],[Rank 1Y]]+Table2[[#This Row],[Rank 6M]]+Table2[[#This Row],[Rank Sharpe]])/3</f>
        <v>616</v>
      </c>
    </row>
    <row r="660" spans="1:48" x14ac:dyDescent="0.3">
      <c r="A660" t="s">
        <v>2223</v>
      </c>
      <c r="B660" t="s">
        <v>2224</v>
      </c>
      <c r="C660" t="s">
        <v>10157</v>
      </c>
      <c r="D660" t="s">
        <v>220</v>
      </c>
      <c r="E660">
        <v>2382.5640118299998</v>
      </c>
      <c r="F660">
        <v>308.3</v>
      </c>
      <c r="G660">
        <v>-51.7874051642913</v>
      </c>
      <c r="H660">
        <f>(Table2[[#This Row],[1Y Return vs Nifty]]-AVERAGE(Table2[1Y Return vs Nifty]))/_xlfn.STDEV.P(Table2[1Y Return vs Nifty])</f>
        <v>-1.20817965759954</v>
      </c>
      <c r="I660">
        <v>5.3198770879548496</v>
      </c>
      <c r="J660">
        <f>(Table2[[#This Row],[1M Return vs Nifty]]-AVERAGE(Table2[1M Return vs Nifty]))/_xlfn.STDEV.P(Table2[1M Return vs Nifty])</f>
        <v>0.53578025417698716</v>
      </c>
      <c r="K660">
        <v>-21.818986897246099</v>
      </c>
      <c r="L660">
        <f>(Table2[[#This Row],[6M Return vs Nifty]]-AVERAGE(Table2[6M Return vs Nifty]))/_xlfn.STDEV.P(Table2[6M Return vs Nifty])</f>
        <v>-0.9279721213562242</v>
      </c>
      <c r="M660">
        <v>3.1068625058363502</v>
      </c>
      <c r="N660">
        <f>(Table2[[#This Row],[1W Return vs Nifty]]-AVERAGE(Table2[1W Return vs Nifty]))/_xlfn.STDEV.P(Table2[1W Return vs Nifty])</f>
        <v>1.1762559929102578</v>
      </c>
      <c r="O660">
        <v>305.19</v>
      </c>
      <c r="P660">
        <v>297.811373997526</v>
      </c>
      <c r="Q660">
        <v>321.72233809088698</v>
      </c>
      <c r="R660">
        <v>50.230402342715799</v>
      </c>
      <c r="S660" s="2">
        <f>(Table2[[#This Row],[Close Price]]-Table2[[#This Row],[20D EMA]])/Table2[[#This Row],[20D EMA]]</f>
        <v>1.0190373210131439E-2</v>
      </c>
      <c r="T660" s="2">
        <f>(Table2[[#This Row],[Close Price]]-Table2[[#This Row],[50D EMA]])/Table2[[#This Row],[50D EMA]]</f>
        <v>3.5219024249091097E-2</v>
      </c>
      <c r="U660" s="2">
        <f>(Table2[[#This Row],[Close Price]]-Table2[[#This Row],[200D EMA]])/Table2[[#This Row],[200D EMA]]</f>
        <v>-4.1720255331151854E-2</v>
      </c>
      <c r="V660">
        <v>1.4227804862737199</v>
      </c>
      <c r="W660">
        <v>304.05</v>
      </c>
      <c r="X660">
        <v>307.95</v>
      </c>
      <c r="Y660">
        <v>307.75</v>
      </c>
      <c r="Z660">
        <v>324.35000000000002</v>
      </c>
      <c r="AA660">
        <v>291.05</v>
      </c>
      <c r="AB660">
        <v>324.8</v>
      </c>
      <c r="AC660" s="2">
        <f>(Table2[[#This Row],[Close Price]]/Table2[[#This Row],[Day Low]])-1</f>
        <v>1.3977964150633015E-2</v>
      </c>
      <c r="AD660" s="2">
        <f>(Table2[[#This Row],[Day High]]/Table2[[#This Row],[Close Price]])-1</f>
        <v>-1.1352578657153334E-3</v>
      </c>
      <c r="AE660" s="2">
        <f>(Table2[[#This Row],[Close Price]]/Table2[[#This Row],[Current Week Low]])-1</f>
        <v>1.787164906580152E-3</v>
      </c>
      <c r="AF660" s="2">
        <f>(Table2[[#This Row],[Current Week High]]/Table2[[#This Row],[Close Price]])-1</f>
        <v>5.2059682127797657E-2</v>
      </c>
      <c r="AG660" s="2">
        <f>(Table2[[#This Row],[Close Price]]/Table2[[#This Row],[Current Month Low]])-1</f>
        <v>5.9268166981618187E-2</v>
      </c>
      <c r="AH660" s="2">
        <f>(Table2[[#This Row],[Current Month High]]/Table2[[#This Row],[Close Price]])-1</f>
        <v>5.3519299383717245E-2</v>
      </c>
      <c r="AI660">
        <v>41.972105092442398</v>
      </c>
      <c r="AJ660">
        <v>25.606029741291501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-0.08</v>
      </c>
      <c r="AM660" t="s">
        <v>10190</v>
      </c>
      <c r="AN660">
        <v>-0.21</v>
      </c>
      <c r="AO660" t="s">
        <v>10190</v>
      </c>
      <c r="AQ660">
        <f>(Table2[[#This Row],[Sharpe Ratio]]-AVERAGE(Table2[Sharpe Ratio]))/_xlfn.STDEV.P(Table2[Sharpe Ratio])</f>
        <v>-0.60618490757812304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720</v>
      </c>
      <c r="AT660">
        <f>_xlfn.RANK.AVG(Table2[[#This Row],[6M Return vs Nifty Z-Score]],Table2[6M Return vs Nifty Z-Score])</f>
        <v>610</v>
      </c>
      <c r="AU660">
        <f>_xlfn.RANK.AVG(Table2[[#This Row],[Sharpe Ratio Z-Score]],Table2[Sharpe Ratio Z-Score])</f>
        <v>518.5</v>
      </c>
      <c r="AV660">
        <f>(Table2[[#This Row],[Rank 1Y]]+Table2[[#This Row],[Rank 6M]]+Table2[[#This Row],[Rank Sharpe]])/3</f>
        <v>616.16666666666663</v>
      </c>
    </row>
    <row r="661" spans="1:48" x14ac:dyDescent="0.3">
      <c r="A661" t="s">
        <v>1158</v>
      </c>
      <c r="B661" t="s">
        <v>1159</v>
      </c>
      <c r="C661" t="s">
        <v>10145</v>
      </c>
      <c r="D661" t="s">
        <v>24</v>
      </c>
      <c r="E661">
        <v>10242.328270628999</v>
      </c>
      <c r="F661">
        <v>90.11</v>
      </c>
      <c r="G661">
        <v>-31.762971883097201</v>
      </c>
      <c r="H661">
        <f>(Table2[[#This Row],[1Y Return vs Nifty]]-AVERAGE(Table2[1Y Return vs Nifty]))/_xlfn.STDEV.P(Table2[1Y Return vs Nifty])</f>
        <v>-0.95158219582563031</v>
      </c>
      <c r="I661">
        <v>-16.2715760830493</v>
      </c>
      <c r="J661">
        <f>(Table2[[#This Row],[1M Return vs Nifty]]-AVERAGE(Table2[1M Return vs Nifty]))/_xlfn.STDEV.P(Table2[1M Return vs Nifty])</f>
        <v>-1.4894212413919163</v>
      </c>
      <c r="K661">
        <v>-34.920338225618103</v>
      </c>
      <c r="L661">
        <f>(Table2[[#This Row],[6M Return vs Nifty]]-AVERAGE(Table2[6M Return vs Nifty]))/_xlfn.STDEV.P(Table2[6M Return vs Nifty])</f>
        <v>-1.3524764925783568</v>
      </c>
      <c r="M661">
        <v>-3.5228541724474001</v>
      </c>
      <c r="N661">
        <f>(Table2[[#This Row],[1W Return vs Nifty]]-AVERAGE(Table2[1W Return vs Nifty]))/_xlfn.STDEV.P(Table2[1W Return vs Nifty])</f>
        <v>-0.53988328829066645</v>
      </c>
      <c r="O661">
        <v>94.24</v>
      </c>
      <c r="P661">
        <v>95.932769975693503</v>
      </c>
      <c r="Q661">
        <v>95.223178451699596</v>
      </c>
      <c r="R661">
        <v>24.7554183126983</v>
      </c>
      <c r="S661" s="2">
        <f>(Table2[[#This Row],[Close Price]]-Table2[[#This Row],[20D EMA]])/Table2[[#This Row],[20D EMA]]</f>
        <v>-4.3824278438030516E-2</v>
      </c>
      <c r="T661" s="2">
        <f>(Table2[[#This Row],[Close Price]]-Table2[[#This Row],[50D EMA]])/Table2[[#This Row],[50D EMA]]</f>
        <v>-6.0696360348698568E-2</v>
      </c>
      <c r="U661" s="2">
        <f>(Table2[[#This Row],[Close Price]]-Table2[[#This Row],[200D EMA]])/Table2[[#This Row],[200D EMA]]</f>
        <v>-5.3696784069155734E-2</v>
      </c>
      <c r="V661">
        <v>0.92857892583798896</v>
      </c>
      <c r="W661">
        <v>89.6</v>
      </c>
      <c r="X661">
        <v>90.51</v>
      </c>
      <c r="Y661">
        <v>89.74</v>
      </c>
      <c r="Z661">
        <v>92.69</v>
      </c>
      <c r="AA661">
        <v>89.74</v>
      </c>
      <c r="AB661">
        <v>98.89</v>
      </c>
      <c r="AC661" s="2">
        <f>(Table2[[#This Row],[Close Price]]/Table2[[#This Row],[Day Low]])-1</f>
        <v>5.6919642857142794E-3</v>
      </c>
      <c r="AD661" s="2">
        <f>(Table2[[#This Row],[Day High]]/Table2[[#This Row],[Close Price]])-1</f>
        <v>4.4390189768062083E-3</v>
      </c>
      <c r="AE661" s="2">
        <f>(Table2[[#This Row],[Close Price]]/Table2[[#This Row],[Current Week Low]])-1</f>
        <v>4.1230220637398229E-3</v>
      </c>
      <c r="AF661" s="2">
        <f>(Table2[[#This Row],[Current Week High]]/Table2[[#This Row],[Close Price]])-1</f>
        <v>2.8631672400399433E-2</v>
      </c>
      <c r="AG661" s="2">
        <f>(Table2[[#This Row],[Close Price]]/Table2[[#This Row],[Current Month Low]])-1</f>
        <v>4.1230220637398229E-3</v>
      </c>
      <c r="AH661" s="2">
        <f>(Table2[[#This Row],[Current Month High]]/Table2[[#This Row],[Close Price]])-1</f>
        <v>9.743646654089444E-2</v>
      </c>
      <c r="AI661">
        <v>29.286427699478399</v>
      </c>
      <c r="AJ661">
        <v>9.7563946406820907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-0.14000000000000001</v>
      </c>
      <c r="AM661" t="s">
        <v>10190</v>
      </c>
      <c r="AN661">
        <v>-6.44</v>
      </c>
      <c r="AO661" t="s">
        <v>10190</v>
      </c>
      <c r="AP661">
        <v>9.2577032633480005E-3</v>
      </c>
      <c r="AQ661">
        <f>(Table2[[#This Row],[Sharpe Ratio]]-AVERAGE(Table2[Sharpe Ratio]))/_xlfn.STDEV.P(Table2[Sharpe Ratio])</f>
        <v>-0.50012067954451644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674</v>
      </c>
      <c r="AT661">
        <f>_xlfn.RANK.AVG(Table2[[#This Row],[6M Return vs Nifty Z-Score]],Table2[6M Return vs Nifty Z-Score])</f>
        <v>703</v>
      </c>
      <c r="AU661">
        <f>_xlfn.RANK.AVG(Table2[[#This Row],[Sharpe Ratio Z-Score]],Table2[Sharpe Ratio Z-Score])</f>
        <v>472</v>
      </c>
      <c r="AV661">
        <f>(Table2[[#This Row],[Rank 1Y]]+Table2[[#This Row],[Rank 6M]]+Table2[[#This Row],[Rank Sharpe]])/3</f>
        <v>616.33333333333337</v>
      </c>
    </row>
    <row r="662" spans="1:48" x14ac:dyDescent="0.3">
      <c r="A662" t="s">
        <v>1410</v>
      </c>
      <c r="B662" t="s">
        <v>1411</v>
      </c>
      <c r="C662" t="s">
        <v>10159</v>
      </c>
      <c r="D662" t="s">
        <v>550</v>
      </c>
      <c r="E662">
        <v>7205.6760790300004</v>
      </c>
      <c r="F662">
        <v>260.64999999999998</v>
      </c>
      <c r="G662">
        <v>-24.844393344846001</v>
      </c>
      <c r="H662">
        <f>(Table2[[#This Row],[1Y Return vs Nifty]]-AVERAGE(Table2[1Y Return vs Nifty]))/_xlfn.STDEV.P(Table2[1Y Return vs Nifty])</f>
        <v>-0.86292601929023927</v>
      </c>
      <c r="I662">
        <v>-0.124322737553417</v>
      </c>
      <c r="J662">
        <f>(Table2[[#This Row],[1M Return vs Nifty]]-AVERAGE(Table2[1M Return vs Nifty]))/_xlfn.STDEV.P(Table2[1M Return vs Nifty])</f>
        <v>2.5133678354942093E-2</v>
      </c>
      <c r="K662">
        <v>-19.991981957022301</v>
      </c>
      <c r="L662">
        <f>(Table2[[#This Row],[6M Return vs Nifty]]-AVERAGE(Table2[6M Return vs Nifty]))/_xlfn.STDEV.P(Table2[6M Return vs Nifty])</f>
        <v>-0.8687742902370883</v>
      </c>
      <c r="M662">
        <v>-3.74887433532222</v>
      </c>
      <c r="N662">
        <f>(Table2[[#This Row],[1W Return vs Nifty]]-AVERAGE(Table2[1W Return vs Nifty]))/_xlfn.STDEV.P(Table2[1W Return vs Nifty])</f>
        <v>-0.59838987291191459</v>
      </c>
      <c r="O662">
        <v>262.39</v>
      </c>
      <c r="P662">
        <v>256.38827419868397</v>
      </c>
      <c r="Q662">
        <v>260.38143097406999</v>
      </c>
      <c r="R662">
        <v>42.366097442851299</v>
      </c>
      <c r="S662" s="2">
        <f>(Table2[[#This Row],[Close Price]]-Table2[[#This Row],[20D EMA]])/Table2[[#This Row],[20D EMA]]</f>
        <v>-6.6313502801174174E-3</v>
      </c>
      <c r="T662" s="2">
        <f>(Table2[[#This Row],[Close Price]]-Table2[[#This Row],[50D EMA]])/Table2[[#This Row],[50D EMA]]</f>
        <v>1.662215565292759E-2</v>
      </c>
      <c r="U662" s="2">
        <f>(Table2[[#This Row],[Close Price]]-Table2[[#This Row],[200D EMA]])/Table2[[#This Row],[200D EMA]]</f>
        <v>1.0314446192468201E-3</v>
      </c>
      <c r="V662">
        <v>1.47471859073861</v>
      </c>
      <c r="W662">
        <v>256.95</v>
      </c>
      <c r="X662">
        <v>260.5</v>
      </c>
      <c r="Y662">
        <v>259</v>
      </c>
      <c r="Z662">
        <v>270.7</v>
      </c>
      <c r="AA662">
        <v>251.4</v>
      </c>
      <c r="AB662">
        <v>279.7</v>
      </c>
      <c r="AC662" s="2">
        <f>(Table2[[#This Row],[Close Price]]/Table2[[#This Row],[Day Low]])-1</f>
        <v>1.4399688655380327E-2</v>
      </c>
      <c r="AD662" s="2">
        <f>(Table2[[#This Row],[Day High]]/Table2[[#This Row],[Close Price]])-1</f>
        <v>-5.7548436600796116E-4</v>
      </c>
      <c r="AE662" s="2">
        <f>(Table2[[#This Row],[Close Price]]/Table2[[#This Row],[Current Week Low]])-1</f>
        <v>6.370656370656258E-3</v>
      </c>
      <c r="AF662" s="2">
        <f>(Table2[[#This Row],[Current Week High]]/Table2[[#This Row],[Close Price]])-1</f>
        <v>3.8557452522539837E-2</v>
      </c>
      <c r="AG662" s="2">
        <f>(Table2[[#This Row],[Close Price]]/Table2[[#This Row],[Current Month Low]])-1</f>
        <v>3.6793953858392792E-2</v>
      </c>
      <c r="AH662" s="2">
        <f>(Table2[[#This Row],[Current Month High]]/Table2[[#This Row],[Close Price]])-1</f>
        <v>7.3086514483023279E-2</v>
      </c>
      <c r="AI662">
        <v>23.134471513523799</v>
      </c>
      <c r="AJ662">
        <v>18.477272727272702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-0.05</v>
      </c>
      <c r="AM662" t="s">
        <v>10190</v>
      </c>
      <c r="AN662">
        <v>0.37</v>
      </c>
      <c r="AO662" t="s">
        <v>10189</v>
      </c>
      <c r="AP662">
        <v>-3.2736178406498999E-2</v>
      </c>
      <c r="AQ662">
        <f>(Table2[[#This Row],[Sharpe Ratio]]-AVERAGE(Table2[Sharpe Ratio]))/_xlfn.STDEV.P(Table2[Sharpe Ratio])</f>
        <v>-0.98123878354347316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643</v>
      </c>
      <c r="AT662">
        <f>_xlfn.RANK.AVG(Table2[[#This Row],[6M Return vs Nifty Z-Score]],Table2[6M Return vs Nifty Z-Score])</f>
        <v>597</v>
      </c>
      <c r="AU662">
        <f>_xlfn.RANK.AVG(Table2[[#This Row],[Sharpe Ratio Z-Score]],Table2[Sharpe Ratio Z-Score])</f>
        <v>611</v>
      </c>
      <c r="AV662">
        <f>(Table2[[#This Row],[Rank 1Y]]+Table2[[#This Row],[Rank 6M]]+Table2[[#This Row],[Rank Sharpe]])/3</f>
        <v>617</v>
      </c>
    </row>
    <row r="663" spans="1:48" x14ac:dyDescent="0.3">
      <c r="A663" t="s">
        <v>848</v>
      </c>
      <c r="B663" t="s">
        <v>849</v>
      </c>
      <c r="C663" t="s">
        <v>10159</v>
      </c>
      <c r="D663" t="s">
        <v>550</v>
      </c>
      <c r="E663">
        <v>18152.482739999999</v>
      </c>
      <c r="F663">
        <v>3661</v>
      </c>
      <c r="G663">
        <v>-42.074290690320403</v>
      </c>
      <c r="H663">
        <f>(Table2[[#This Row],[1Y Return vs Nifty]]-AVERAGE(Table2[1Y Return vs Nifty]))/_xlfn.STDEV.P(Table2[1Y Return vs Nifty])</f>
        <v>-1.0837136872052091</v>
      </c>
      <c r="I663">
        <v>-1.61219782113961</v>
      </c>
      <c r="J663">
        <f>(Table2[[#This Row],[1M Return vs Nifty]]-AVERAGE(Table2[1M Return vs Nifty]))/_xlfn.STDEV.P(Table2[1M Return vs Nifty])</f>
        <v>-0.1144237113507703</v>
      </c>
      <c r="K663">
        <v>-7.9583300956571597</v>
      </c>
      <c r="L663">
        <f>(Table2[[#This Row],[6M Return vs Nifty]]-AVERAGE(Table2[6M Return vs Nifty]))/_xlfn.STDEV.P(Table2[6M Return vs Nifty])</f>
        <v>-0.47886505958754844</v>
      </c>
      <c r="M663">
        <v>-2.54225076995351</v>
      </c>
      <c r="N663">
        <f>(Table2[[#This Row],[1W Return vs Nifty]]-AVERAGE(Table2[1W Return vs Nifty]))/_xlfn.STDEV.P(Table2[1W Return vs Nifty])</f>
        <v>-0.28604860726856746</v>
      </c>
      <c r="O663">
        <v>3621.32</v>
      </c>
      <c r="P663">
        <v>3513.1715010814501</v>
      </c>
      <c r="Q663">
        <v>3556.9088544003498</v>
      </c>
      <c r="R663">
        <v>56.583394009193299</v>
      </c>
      <c r="S663" s="2">
        <f>(Table2[[#This Row],[Close Price]]-Table2[[#This Row],[20D EMA]])/Table2[[#This Row],[20D EMA]]</f>
        <v>1.0957330476179911E-2</v>
      </c>
      <c r="T663" s="2">
        <f>(Table2[[#This Row],[Close Price]]-Table2[[#This Row],[50D EMA]])/Table2[[#This Row],[50D EMA]]</f>
        <v>4.2078361068636785E-2</v>
      </c>
      <c r="U663" s="2">
        <f>(Table2[[#This Row],[Close Price]]-Table2[[#This Row],[200D EMA]])/Table2[[#This Row],[200D EMA]]</f>
        <v>2.9264496184903972E-2</v>
      </c>
      <c r="V663">
        <v>0.74361046050533797</v>
      </c>
      <c r="W663">
        <v>3603.3</v>
      </c>
      <c r="X663">
        <v>3669.95</v>
      </c>
      <c r="Y663">
        <v>3626.95</v>
      </c>
      <c r="Z663">
        <v>3742.95</v>
      </c>
      <c r="AA663">
        <v>3569.05</v>
      </c>
      <c r="AB663">
        <v>3742.95</v>
      </c>
      <c r="AC663" s="2">
        <f>(Table2[[#This Row],[Close Price]]/Table2[[#This Row],[Day Low]])-1</f>
        <v>1.6013099103599382E-2</v>
      </c>
      <c r="AD663" s="2">
        <f>(Table2[[#This Row],[Day High]]/Table2[[#This Row],[Close Price]])-1</f>
        <v>2.4446872439223277E-3</v>
      </c>
      <c r="AE663" s="2">
        <f>(Table2[[#This Row],[Close Price]]/Table2[[#This Row],[Current Week Low]])-1</f>
        <v>9.3880533230401575E-3</v>
      </c>
      <c r="AF663" s="2">
        <f>(Table2[[#This Row],[Current Week High]]/Table2[[#This Row],[Close Price]])-1</f>
        <v>2.2384594373122013E-2</v>
      </c>
      <c r="AG663" s="2">
        <f>(Table2[[#This Row],[Close Price]]/Table2[[#This Row],[Current Month Low]])-1</f>
        <v>2.5763158263403474E-2</v>
      </c>
      <c r="AH663" s="2">
        <f>(Table2[[#This Row],[Current Month High]]/Table2[[#This Row],[Close Price]])-1</f>
        <v>2.2384594373122013E-2</v>
      </c>
      <c r="AI663">
        <v>29.042611308385599</v>
      </c>
      <c r="AJ663">
        <v>27.297067056103199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</v>
      </c>
      <c r="AM663" t="s">
        <v>10191</v>
      </c>
      <c r="AN663">
        <v>1.1000000000000001</v>
      </c>
      <c r="AO663" t="s">
        <v>10189</v>
      </c>
      <c r="AP663">
        <v>-6.7247515809171002E-2</v>
      </c>
      <c r="AQ663">
        <f>(Table2[[#This Row],[Sharpe Ratio]]-AVERAGE(Table2[Sharpe Ratio]))/_xlfn.STDEV.P(Table2[Sharpe Ratio])</f>
        <v>-1.3766304110234373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701</v>
      </c>
      <c r="AT663">
        <f>_xlfn.RANK.AVG(Table2[[#This Row],[6M Return vs Nifty Z-Score]],Table2[6M Return vs Nifty Z-Score])</f>
        <v>485</v>
      </c>
      <c r="AU663">
        <f>_xlfn.RANK.AVG(Table2[[#This Row],[Sharpe Ratio Z-Score]],Table2[Sharpe Ratio Z-Score])</f>
        <v>669</v>
      </c>
      <c r="AV663">
        <f>(Table2[[#This Row],[Rank 1Y]]+Table2[[#This Row],[Rank 6M]]+Table2[[#This Row],[Rank Sharpe]])/3</f>
        <v>618.33333333333337</v>
      </c>
    </row>
    <row r="664" spans="1:48" x14ac:dyDescent="0.3">
      <c r="A664" t="s">
        <v>1072</v>
      </c>
      <c r="B664" t="s">
        <v>1073</v>
      </c>
      <c r="C664" t="s">
        <v>10159</v>
      </c>
      <c r="D664" t="s">
        <v>550</v>
      </c>
      <c r="E664">
        <v>11655.808256255001</v>
      </c>
      <c r="F664">
        <v>879.35</v>
      </c>
      <c r="G664">
        <v>-41.7672174519181</v>
      </c>
      <c r="H664">
        <f>(Table2[[#This Row],[1Y Return vs Nifty]]-AVERAGE(Table2[1Y Return vs Nifty]))/_xlfn.STDEV.P(Table2[1Y Return vs Nifty])</f>
        <v>-1.0797787836578152</v>
      </c>
      <c r="I664">
        <v>-2.8421773668964598</v>
      </c>
      <c r="J664">
        <f>(Table2[[#This Row],[1M Return vs Nifty]]-AVERAGE(Table2[1M Return vs Nifty]))/_xlfn.STDEV.P(Table2[1M Return vs Nifty])</f>
        <v>-0.22979141707477027</v>
      </c>
      <c r="K664">
        <v>-14.096125734049</v>
      </c>
      <c r="L664">
        <f>(Table2[[#This Row],[6M Return vs Nifty]]-AVERAGE(Table2[6M Return vs Nifty]))/_xlfn.STDEV.P(Table2[6M Return vs Nifty])</f>
        <v>-0.67773928354053992</v>
      </c>
      <c r="M664">
        <v>-3.6405731640188401</v>
      </c>
      <c r="N664">
        <f>(Table2[[#This Row],[1W Return vs Nifty]]-AVERAGE(Table2[1W Return vs Nifty]))/_xlfn.STDEV.P(Table2[1W Return vs Nifty])</f>
        <v>-0.57035550835413484</v>
      </c>
      <c r="O664">
        <v>889.27</v>
      </c>
      <c r="P664">
        <v>868.08695820300898</v>
      </c>
      <c r="Q664">
        <v>870.84411645358296</v>
      </c>
      <c r="R664">
        <v>36.5643572161772</v>
      </c>
      <c r="S664" s="2">
        <f>(Table2[[#This Row],[Close Price]]-Table2[[#This Row],[20D EMA]])/Table2[[#This Row],[20D EMA]]</f>
        <v>-1.1155217200625187E-2</v>
      </c>
      <c r="T664" s="2">
        <f>(Table2[[#This Row],[Close Price]]-Table2[[#This Row],[50D EMA]])/Table2[[#This Row],[50D EMA]]</f>
        <v>1.2974554784587715E-2</v>
      </c>
      <c r="U664" s="2">
        <f>(Table2[[#This Row],[Close Price]]-Table2[[#This Row],[200D EMA]])/Table2[[#This Row],[200D EMA]]</f>
        <v>9.7674008306519247E-3</v>
      </c>
      <c r="V664">
        <v>0.54444063444140001</v>
      </c>
      <c r="W664">
        <v>871.2</v>
      </c>
      <c r="X664">
        <v>888.7</v>
      </c>
      <c r="Y664">
        <v>874.45</v>
      </c>
      <c r="Z664">
        <v>899.95</v>
      </c>
      <c r="AA664">
        <v>874.45</v>
      </c>
      <c r="AB664">
        <v>938.4</v>
      </c>
      <c r="AC664" s="2">
        <f>(Table2[[#This Row],[Close Price]]/Table2[[#This Row],[Day Low]])-1</f>
        <v>9.3549127640035756E-3</v>
      </c>
      <c r="AD664" s="2">
        <f>(Table2[[#This Row],[Day High]]/Table2[[#This Row],[Close Price]])-1</f>
        <v>1.063285381247514E-2</v>
      </c>
      <c r="AE664" s="2">
        <f>(Table2[[#This Row],[Close Price]]/Table2[[#This Row],[Current Week Low]])-1</f>
        <v>5.6035222139629859E-3</v>
      </c>
      <c r="AF664" s="2">
        <f>(Table2[[#This Row],[Current Week High]]/Table2[[#This Row],[Close Price]])-1</f>
        <v>2.3426394495934533E-2</v>
      </c>
      <c r="AG664" s="2">
        <f>(Table2[[#This Row],[Close Price]]/Table2[[#This Row],[Current Month Low]])-1</f>
        <v>5.6035222139629859E-3</v>
      </c>
      <c r="AH664" s="2">
        <f>(Table2[[#This Row],[Current Month High]]/Table2[[#This Row],[Close Price]])-1</f>
        <v>6.7151873542957707E-2</v>
      </c>
      <c r="AI664">
        <v>26.087450958093999</v>
      </c>
      <c r="AJ664">
        <v>15.4684524981944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-0.01</v>
      </c>
      <c r="AM664" t="s">
        <v>10190</v>
      </c>
      <c r="AN664">
        <v>-5.14</v>
      </c>
      <c r="AO664" t="s">
        <v>10190</v>
      </c>
      <c r="AP664">
        <v>-3.0011778330198999E-2</v>
      </c>
      <c r="AQ664">
        <f>(Table2[[#This Row],[Sharpe Ratio]]-AVERAGE(Table2[Sharpe Ratio]))/_xlfn.STDEV.P(Table2[Sharpe Ratio])</f>
        <v>-0.95002570804001862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700</v>
      </c>
      <c r="AT664">
        <f>_xlfn.RANK.AVG(Table2[[#This Row],[6M Return vs Nifty Z-Score]],Table2[6M Return vs Nifty Z-Score])</f>
        <v>555</v>
      </c>
      <c r="AU664">
        <f>_xlfn.RANK.AVG(Table2[[#This Row],[Sharpe Ratio Z-Score]],Table2[Sharpe Ratio Z-Score])</f>
        <v>601</v>
      </c>
      <c r="AV664">
        <f>(Table2[[#This Row],[Rank 1Y]]+Table2[[#This Row],[Rank 6M]]+Table2[[#This Row],[Rank Sharpe]])/3</f>
        <v>618.66666666666663</v>
      </c>
    </row>
    <row r="665" spans="1:48" x14ac:dyDescent="0.3">
      <c r="A665" t="s">
        <v>1242</v>
      </c>
      <c r="B665" t="s">
        <v>1243</v>
      </c>
      <c r="C665" t="s">
        <v>10157</v>
      </c>
      <c r="D665" t="s">
        <v>476</v>
      </c>
      <c r="E665">
        <v>8983.5987128249999</v>
      </c>
      <c r="F665">
        <v>294.25</v>
      </c>
      <c r="G665">
        <v>-32.461604254159298</v>
      </c>
      <c r="H665">
        <f>(Table2[[#This Row],[1Y Return vs Nifty]]-AVERAGE(Table2[1Y Return vs Nifty]))/_xlfn.STDEV.P(Table2[1Y Return vs Nifty])</f>
        <v>-0.96053462362272446</v>
      </c>
      <c r="I665">
        <v>0.25681860213114199</v>
      </c>
      <c r="J665">
        <f>(Table2[[#This Row],[1M Return vs Nifty]]-AVERAGE(Table2[1M Return vs Nifty]))/_xlfn.STDEV.P(Table2[1M Return vs Nifty])</f>
        <v>6.0883380102154612E-2</v>
      </c>
      <c r="K665">
        <v>-9.1361551445189502</v>
      </c>
      <c r="L665">
        <f>(Table2[[#This Row],[6M Return vs Nifty]]-AVERAGE(Table2[6M Return vs Nifty]))/_xlfn.STDEV.P(Table2[6M Return vs Nifty])</f>
        <v>-0.51702844206962717</v>
      </c>
      <c r="M665">
        <v>-0.25592301544637702</v>
      </c>
      <c r="N665">
        <f>(Table2[[#This Row],[1W Return vs Nifty]]-AVERAGE(Table2[1W Return vs Nifty]))/_xlfn.STDEV.P(Table2[1W Return vs Nifty])</f>
        <v>0.30578013287381228</v>
      </c>
      <c r="O665">
        <v>291.64</v>
      </c>
      <c r="P665">
        <v>280.08817412470302</v>
      </c>
      <c r="Q665">
        <v>277.46722629126401</v>
      </c>
      <c r="R665">
        <v>51.490557693763101</v>
      </c>
      <c r="S665" s="2">
        <f>(Table2[[#This Row],[Close Price]]-Table2[[#This Row],[20D EMA]])/Table2[[#This Row],[20D EMA]]</f>
        <v>8.9493896584831086E-3</v>
      </c>
      <c r="T665" s="2">
        <f>(Table2[[#This Row],[Close Price]]-Table2[[#This Row],[50D EMA]])/Table2[[#This Row],[50D EMA]]</f>
        <v>5.0562027188594358E-2</v>
      </c>
      <c r="U665" s="2">
        <f>(Table2[[#This Row],[Close Price]]-Table2[[#This Row],[200D EMA]])/Table2[[#This Row],[200D EMA]]</f>
        <v>6.0485607374467738E-2</v>
      </c>
      <c r="V665">
        <v>0.47217850907855502</v>
      </c>
      <c r="W665">
        <v>289.2</v>
      </c>
      <c r="X665">
        <v>296.5</v>
      </c>
      <c r="Y665">
        <v>292.64999999999998</v>
      </c>
      <c r="Z665">
        <v>305.60000000000002</v>
      </c>
      <c r="AA665">
        <v>282.8</v>
      </c>
      <c r="AB665">
        <v>305.60000000000002</v>
      </c>
      <c r="AC665" s="2">
        <f>(Table2[[#This Row],[Close Price]]/Table2[[#This Row],[Day Low]])-1</f>
        <v>1.7461964038727462E-2</v>
      </c>
      <c r="AD665" s="2">
        <f>(Table2[[#This Row],[Day High]]/Table2[[#This Row],[Close Price]])-1</f>
        <v>7.6465590484282586E-3</v>
      </c>
      <c r="AE665" s="2">
        <f>(Table2[[#This Row],[Close Price]]/Table2[[#This Row],[Current Week Low]])-1</f>
        <v>5.467281735862084E-3</v>
      </c>
      <c r="AF665" s="2">
        <f>(Table2[[#This Row],[Current Week High]]/Table2[[#This Row],[Close Price]])-1</f>
        <v>3.8572642310960248E-2</v>
      </c>
      <c r="AG665" s="2">
        <f>(Table2[[#This Row],[Close Price]]/Table2[[#This Row],[Current Month Low]])-1</f>
        <v>4.048797736916554E-2</v>
      </c>
      <c r="AH665" s="2">
        <f>(Table2[[#This Row],[Current Month High]]/Table2[[#This Row],[Close Price]])-1</f>
        <v>3.8572642310960248E-2</v>
      </c>
      <c r="AI665">
        <v>9.9405267629566598</v>
      </c>
      <c r="AJ665">
        <v>38.145539906103203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7.0000000000000007E-2</v>
      </c>
      <c r="AM665" t="s">
        <v>10189</v>
      </c>
      <c r="AN665">
        <v>-0.02</v>
      </c>
      <c r="AO665" t="s">
        <v>10190</v>
      </c>
      <c r="AP665">
        <v>-7.3380944366935999E-2</v>
      </c>
      <c r="AQ665">
        <f>(Table2[[#This Row],[Sharpe Ratio]]-AVERAGE(Table2[Sharpe Ratio]))/_xlfn.STDEV.P(Table2[Sharpe Ratio])</f>
        <v>-1.4469002551384622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-2.5577998078548467</v>
      </c>
      <c r="AS665">
        <f>_xlfn.RANK.AVG(Table2[[#This Row],[1Y Return vs Nifty Z-Score]],Table2[1Y Return vs Nifty Z-Score])</f>
        <v>679</v>
      </c>
      <c r="AT665">
        <f>_xlfn.RANK.AVG(Table2[[#This Row],[6M Return vs Nifty Z-Score]],Table2[6M Return vs Nifty Z-Score])</f>
        <v>501</v>
      </c>
      <c r="AU665">
        <f>_xlfn.RANK.AVG(Table2[[#This Row],[Sharpe Ratio Z-Score]],Table2[Sharpe Ratio Z-Score])</f>
        <v>677</v>
      </c>
      <c r="AV665">
        <f>(Table2[[#This Row],[Rank 1Y]]+Table2[[#This Row],[Rank 6M]]+Table2[[#This Row],[Rank Sharpe]])/3</f>
        <v>619</v>
      </c>
    </row>
    <row r="666" spans="1:48" x14ac:dyDescent="0.3">
      <c r="A666" t="s">
        <v>987</v>
      </c>
      <c r="B666" t="s">
        <v>988</v>
      </c>
      <c r="C666" t="s">
        <v>10161</v>
      </c>
      <c r="D666" t="s">
        <v>989</v>
      </c>
      <c r="E666">
        <v>13858.54646412</v>
      </c>
      <c r="F666">
        <v>1412.2</v>
      </c>
      <c r="G666">
        <v>-24.976733823463899</v>
      </c>
      <c r="H666">
        <f>(Table2[[#This Row],[1Y Return vs Nifty]]-AVERAGE(Table2[1Y Return vs Nifty]))/_xlfn.STDEV.P(Table2[1Y Return vs Nifty])</f>
        <v>-0.86462185908887101</v>
      </c>
      <c r="I666">
        <v>-2.6869910568902702</v>
      </c>
      <c r="J666">
        <f>(Table2[[#This Row],[1M Return vs Nifty]]-AVERAGE(Table2[1M Return vs Nifty]))/_xlfn.STDEV.P(Table2[1M Return vs Nifty])</f>
        <v>-0.21523549327347577</v>
      </c>
      <c r="K666">
        <v>-20.149658769096298</v>
      </c>
      <c r="L666">
        <f>(Table2[[#This Row],[6M Return vs Nifty]]-AVERAGE(Table2[6M Return vs Nifty]))/_xlfn.STDEV.P(Table2[6M Return vs Nifty])</f>
        <v>-0.87388326673028649</v>
      </c>
      <c r="M666">
        <v>-1.98025708552208</v>
      </c>
      <c r="N666">
        <f>(Table2[[#This Row],[1W Return vs Nifty]]-AVERAGE(Table2[1W Return vs Nifty]))/_xlfn.STDEV.P(Table2[1W Return vs Nifty])</f>
        <v>-0.14057339551498085</v>
      </c>
      <c r="O666">
        <v>1438.87</v>
      </c>
      <c r="P666">
        <v>1409.4621267923701</v>
      </c>
      <c r="Q666">
        <v>1461.72124373932</v>
      </c>
      <c r="R666">
        <v>35.101102770351801</v>
      </c>
      <c r="S666" s="2">
        <f>(Table2[[#This Row],[Close Price]]-Table2[[#This Row],[20D EMA]])/Table2[[#This Row],[20D EMA]]</f>
        <v>-1.8535378456705505E-2</v>
      </c>
      <c r="T666" s="2">
        <f>(Table2[[#This Row],[Close Price]]-Table2[[#This Row],[50D EMA]])/Table2[[#This Row],[50D EMA]]</f>
        <v>1.9424950522514222E-3</v>
      </c>
      <c r="U666" s="2">
        <f>(Table2[[#This Row],[Close Price]]-Table2[[#This Row],[200D EMA]])/Table2[[#This Row],[200D EMA]]</f>
        <v>-3.3878719319038283E-2</v>
      </c>
      <c r="V666">
        <v>0.72910640252784398</v>
      </c>
      <c r="W666">
        <v>1402.3</v>
      </c>
      <c r="X666">
        <v>1428.7</v>
      </c>
      <c r="Y666">
        <v>1401.35</v>
      </c>
      <c r="Z666">
        <v>1496</v>
      </c>
      <c r="AA666">
        <v>1401.35</v>
      </c>
      <c r="AB666">
        <v>1513</v>
      </c>
      <c r="AC666" s="2">
        <f>(Table2[[#This Row],[Close Price]]/Table2[[#This Row],[Day Low]])-1</f>
        <v>7.0598302788276168E-3</v>
      </c>
      <c r="AD666" s="2">
        <f>(Table2[[#This Row],[Day High]]/Table2[[#This Row],[Close Price]])-1</f>
        <v>1.1683897464948245E-2</v>
      </c>
      <c r="AE666" s="2">
        <f>(Table2[[#This Row],[Close Price]]/Table2[[#This Row],[Current Week Low]])-1</f>
        <v>7.7425339850858421E-3</v>
      </c>
      <c r="AF666" s="2">
        <f>(Table2[[#This Row],[Current Week High]]/Table2[[#This Row],[Close Price]])-1</f>
        <v>5.9340036821979858E-2</v>
      </c>
      <c r="AG666" s="2">
        <f>(Table2[[#This Row],[Close Price]]/Table2[[#This Row],[Current Month Low]])-1</f>
        <v>7.7425339850858421E-3</v>
      </c>
      <c r="AH666" s="2">
        <f>(Table2[[#This Row],[Current Month High]]/Table2[[#This Row],[Close Price]])-1</f>
        <v>7.1377991785865902E-2</v>
      </c>
      <c r="AI666">
        <v>32.803427276589701</v>
      </c>
      <c r="AJ666">
        <v>17.272878259425301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-0.02</v>
      </c>
      <c r="AM666" t="s">
        <v>10190</v>
      </c>
      <c r="AN666">
        <v>-5.72</v>
      </c>
      <c r="AO666" t="s">
        <v>10190</v>
      </c>
      <c r="AP666">
        <v>-3.6315492479619002E-2</v>
      </c>
      <c r="AQ666">
        <f>(Table2[[#This Row],[Sharpe Ratio]]-AVERAGE(Table2[Sharpe Ratio]))/_xlfn.STDEV.P(Table2[Sharpe Ratio])</f>
        <v>-1.0222464906665036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644</v>
      </c>
      <c r="AT666">
        <f>_xlfn.RANK.AVG(Table2[[#This Row],[6M Return vs Nifty Z-Score]],Table2[6M Return vs Nifty Z-Score])</f>
        <v>598</v>
      </c>
      <c r="AU666">
        <f>_xlfn.RANK.AVG(Table2[[#This Row],[Sharpe Ratio Z-Score]],Table2[Sharpe Ratio Z-Score])</f>
        <v>617</v>
      </c>
      <c r="AV666">
        <f>(Table2[[#This Row],[Rank 1Y]]+Table2[[#This Row],[Rank 6M]]+Table2[[#This Row],[Rank Sharpe]])/3</f>
        <v>619.66666666666663</v>
      </c>
    </row>
    <row r="667" spans="1:48" x14ac:dyDescent="0.3">
      <c r="A667" t="s">
        <v>1760</v>
      </c>
      <c r="B667" t="s">
        <v>1761</v>
      </c>
      <c r="C667" t="s">
        <v>10147</v>
      </c>
      <c r="D667" t="s">
        <v>288</v>
      </c>
      <c r="E667">
        <v>4171.8736614700001</v>
      </c>
      <c r="F667">
        <v>494.3</v>
      </c>
      <c r="G667">
        <v>-21.701420612095699</v>
      </c>
      <c r="H667">
        <f>(Table2[[#This Row],[1Y Return vs Nifty]]-AVERAGE(Table2[1Y Return vs Nifty]))/_xlfn.STDEV.P(Table2[1Y Return vs Nifty])</f>
        <v>-0.82265128020907186</v>
      </c>
      <c r="I667">
        <v>-9.0792382052001805</v>
      </c>
      <c r="J667">
        <f>(Table2[[#This Row],[1M Return vs Nifty]]-AVERAGE(Table2[1M Return vs Nifty]))/_xlfn.STDEV.P(Table2[1M Return vs Nifty])</f>
        <v>-0.81480553528381772</v>
      </c>
      <c r="K667">
        <v>-37.994097032609702</v>
      </c>
      <c r="L667">
        <f>(Table2[[#This Row],[6M Return vs Nifty]]-AVERAGE(Table2[6M Return vs Nifty]))/_xlfn.STDEV.P(Table2[6M Return vs Nifty])</f>
        <v>-1.4520711081982556</v>
      </c>
      <c r="M667">
        <v>-3.9615064450346398</v>
      </c>
      <c r="N667">
        <f>(Table2[[#This Row],[1W Return vs Nifty]]-AVERAGE(Table2[1W Return vs Nifty]))/_xlfn.STDEV.P(Table2[1W Return vs Nifty])</f>
        <v>-0.65343088501389368</v>
      </c>
      <c r="O667">
        <v>500.29</v>
      </c>
      <c r="P667">
        <v>508.76732442404898</v>
      </c>
      <c r="Q667">
        <v>510.66194186928101</v>
      </c>
      <c r="R667">
        <v>35.744545128193302</v>
      </c>
      <c r="S667" s="2">
        <f>(Table2[[#This Row],[Close Price]]-Table2[[#This Row],[20D EMA]])/Table2[[#This Row],[20D EMA]]</f>
        <v>-1.1973055627735931E-2</v>
      </c>
      <c r="T667" s="2">
        <f>(Table2[[#This Row],[Close Price]]-Table2[[#This Row],[50D EMA]])/Table2[[#This Row],[50D EMA]]</f>
        <v>-2.8436032994899448E-2</v>
      </c>
      <c r="U667" s="2">
        <f>(Table2[[#This Row],[Close Price]]-Table2[[#This Row],[200D EMA]])/Table2[[#This Row],[200D EMA]]</f>
        <v>-3.2040652587870588E-2</v>
      </c>
      <c r="V667">
        <v>0.93866224897430295</v>
      </c>
      <c r="W667">
        <v>491.25</v>
      </c>
      <c r="X667">
        <v>495</v>
      </c>
      <c r="Y667">
        <v>494</v>
      </c>
      <c r="Z667">
        <v>504.7</v>
      </c>
      <c r="AA667">
        <v>491</v>
      </c>
      <c r="AB667">
        <v>514</v>
      </c>
      <c r="AC667" s="2">
        <f>(Table2[[#This Row],[Close Price]]/Table2[[#This Row],[Day Low]])-1</f>
        <v>6.2086513994912274E-3</v>
      </c>
      <c r="AD667" s="2">
        <f>(Table2[[#This Row],[Day High]]/Table2[[#This Row],[Close Price]])-1</f>
        <v>1.4161440420796811E-3</v>
      </c>
      <c r="AE667" s="2">
        <f>(Table2[[#This Row],[Close Price]]/Table2[[#This Row],[Current Week Low]])-1</f>
        <v>6.0728744939275714E-4</v>
      </c>
      <c r="AF667" s="2">
        <f>(Table2[[#This Row],[Current Week High]]/Table2[[#This Row],[Close Price]])-1</f>
        <v>2.1039854339469866E-2</v>
      </c>
      <c r="AG667" s="2">
        <f>(Table2[[#This Row],[Close Price]]/Table2[[#This Row],[Current Month Low]])-1</f>
        <v>6.7209775967413954E-3</v>
      </c>
      <c r="AH667" s="2">
        <f>(Table2[[#This Row],[Current Month High]]/Table2[[#This Row],[Close Price]])-1</f>
        <v>3.9854339469957534E-2</v>
      </c>
      <c r="AI667">
        <v>41.412097916245102</v>
      </c>
      <c r="AJ667">
        <v>10.581655480984301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-0.2</v>
      </c>
      <c r="AM667" t="s">
        <v>10190</v>
      </c>
      <c r="AN667">
        <v>-0.96</v>
      </c>
      <c r="AO667" t="s">
        <v>10190</v>
      </c>
      <c r="AQ667">
        <f>(Table2[[#This Row],[Sharpe Ratio]]-AVERAGE(Table2[Sharpe Ratio]))/_xlfn.STDEV.P(Table2[Sharpe Ratio])</f>
        <v>-0.60618490757812304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632</v>
      </c>
      <c r="AT667">
        <f>_xlfn.RANK.AVG(Table2[[#This Row],[6M Return vs Nifty Z-Score]],Table2[6M Return vs Nifty Z-Score])</f>
        <v>709</v>
      </c>
      <c r="AU667">
        <f>_xlfn.RANK.AVG(Table2[[#This Row],[Sharpe Ratio Z-Score]],Table2[Sharpe Ratio Z-Score])</f>
        <v>518.5</v>
      </c>
      <c r="AV667">
        <f>(Table2[[#This Row],[Rank 1Y]]+Table2[[#This Row],[Rank 6M]]+Table2[[#This Row],[Rank Sharpe]])/3</f>
        <v>619.83333333333337</v>
      </c>
    </row>
    <row r="668" spans="1:48" x14ac:dyDescent="0.3">
      <c r="A668" t="s">
        <v>1379</v>
      </c>
      <c r="B668" t="s">
        <v>1380</v>
      </c>
      <c r="C668" t="s">
        <v>10159</v>
      </c>
      <c r="D668" t="s">
        <v>550</v>
      </c>
      <c r="E668">
        <v>7508.7697449999996</v>
      </c>
      <c r="F668">
        <v>2317.4499999999998</v>
      </c>
      <c r="G668">
        <v>-19.977698736132901</v>
      </c>
      <c r="H668">
        <f>(Table2[[#This Row],[1Y Return vs Nifty]]-AVERAGE(Table2[1Y Return vs Nifty]))/_xlfn.STDEV.P(Table2[1Y Return vs Nifty])</f>
        <v>-0.8005631315975652</v>
      </c>
      <c r="I668">
        <v>-0.90142854458570798</v>
      </c>
      <c r="J668">
        <f>(Table2[[#This Row],[1M Return vs Nifty]]-AVERAGE(Table2[1M Return vs Nifty]))/_xlfn.STDEV.P(Table2[1M Return vs Nifty])</f>
        <v>-4.7756081780822003E-2</v>
      </c>
      <c r="K668">
        <v>-18.821953713247499</v>
      </c>
      <c r="L668">
        <f>(Table2[[#This Row],[6M Return vs Nifty]]-AVERAGE(Table2[6M Return vs Nifty]))/_xlfn.STDEV.P(Table2[6M Return vs Nifty])</f>
        <v>-0.83086353649215561</v>
      </c>
      <c r="M668">
        <v>-2.59178235911862</v>
      </c>
      <c r="N668">
        <f>(Table2[[#This Row],[1W Return vs Nifty]]-AVERAGE(Table2[1W Return vs Nifty]))/_xlfn.STDEV.P(Table2[1W Return vs Nifty])</f>
        <v>-0.29887013644567195</v>
      </c>
      <c r="O668">
        <v>2329.7600000000002</v>
      </c>
      <c r="P668">
        <v>2279.6977735676401</v>
      </c>
      <c r="Q668">
        <v>2260.9592269520299</v>
      </c>
      <c r="R668">
        <v>43.341134457494903</v>
      </c>
      <c r="S668" s="2">
        <f>(Table2[[#This Row],[Close Price]]-Table2[[#This Row],[20D EMA]])/Table2[[#This Row],[20D EMA]]</f>
        <v>-5.2838060572764573E-3</v>
      </c>
      <c r="T668" s="2">
        <f>(Table2[[#This Row],[Close Price]]-Table2[[#This Row],[50D EMA]])/Table2[[#This Row],[50D EMA]]</f>
        <v>1.6560189192657303E-2</v>
      </c>
      <c r="U668" s="2">
        <f>(Table2[[#This Row],[Close Price]]-Table2[[#This Row],[200D EMA]])/Table2[[#This Row],[200D EMA]]</f>
        <v>2.4985312594125994E-2</v>
      </c>
      <c r="V668">
        <v>0.74815445146408899</v>
      </c>
      <c r="W668">
        <v>2298.9</v>
      </c>
      <c r="X668">
        <v>2345</v>
      </c>
      <c r="Y668">
        <v>2304</v>
      </c>
      <c r="Z668">
        <v>2430</v>
      </c>
      <c r="AA668">
        <v>2280</v>
      </c>
      <c r="AB668">
        <v>2460</v>
      </c>
      <c r="AC668" s="2">
        <f>(Table2[[#This Row],[Close Price]]/Table2[[#This Row],[Day Low]])-1</f>
        <v>8.0690765148547783E-3</v>
      </c>
      <c r="AD668" s="2">
        <f>(Table2[[#This Row],[Day High]]/Table2[[#This Row],[Close Price]])-1</f>
        <v>1.1888066624954341E-2</v>
      </c>
      <c r="AE668" s="2">
        <f>(Table2[[#This Row],[Close Price]]/Table2[[#This Row],[Current Week Low]])-1</f>
        <v>5.8376736111109828E-3</v>
      </c>
      <c r="AF668" s="2">
        <f>(Table2[[#This Row],[Current Week High]]/Table2[[#This Row],[Close Price]])-1</f>
        <v>4.8566312110293719E-2</v>
      </c>
      <c r="AG668" s="2">
        <f>(Table2[[#This Row],[Close Price]]/Table2[[#This Row],[Current Month Low]])-1</f>
        <v>1.6425438596491038E-2</v>
      </c>
      <c r="AH668" s="2">
        <f>(Table2[[#This Row],[Current Month High]]/Table2[[#This Row],[Close Price]])-1</f>
        <v>6.1511575222766401E-2</v>
      </c>
      <c r="AI668">
        <v>18.017648708709999</v>
      </c>
      <c r="AJ668">
        <v>18.237244897959101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-0.01</v>
      </c>
      <c r="AM668" t="s">
        <v>10190</v>
      </c>
      <c r="AN668">
        <v>-2.2999999999999998</v>
      </c>
      <c r="AO668" t="s">
        <v>10190</v>
      </c>
      <c r="AP668">
        <v>-5.9897848754808997E-2</v>
      </c>
      <c r="AQ668">
        <f>(Table2[[#This Row],[Sharpe Ratio]]-AVERAGE(Table2[Sharpe Ratio]))/_xlfn.STDEV.P(Table2[Sharpe Ratio])</f>
        <v>-1.2924262903846622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-3.2704791767008765</v>
      </c>
      <c r="AS668">
        <f>_xlfn.RANK.AVG(Table2[[#This Row],[1Y Return vs Nifty Z-Score]],Table2[1Y Return vs Nifty Z-Score])</f>
        <v>623</v>
      </c>
      <c r="AT668">
        <f>_xlfn.RANK.AVG(Table2[[#This Row],[6M Return vs Nifty Z-Score]],Table2[6M Return vs Nifty Z-Score])</f>
        <v>588</v>
      </c>
      <c r="AU668">
        <f>_xlfn.RANK.AVG(Table2[[#This Row],[Sharpe Ratio Z-Score]],Table2[Sharpe Ratio Z-Score])</f>
        <v>655</v>
      </c>
      <c r="AV668">
        <f>(Table2[[#This Row],[Rank 1Y]]+Table2[[#This Row],[Rank 6M]]+Table2[[#This Row],[Rank Sharpe]])/3</f>
        <v>622</v>
      </c>
    </row>
    <row r="669" spans="1:48" x14ac:dyDescent="0.3">
      <c r="A669" t="s">
        <v>1820</v>
      </c>
      <c r="B669" t="s">
        <v>1821</v>
      </c>
      <c r="C669" t="s">
        <v>10157</v>
      </c>
      <c r="D669" t="s">
        <v>948</v>
      </c>
      <c r="E669">
        <v>3889.1278324250002</v>
      </c>
      <c r="F669">
        <v>317.14999999999998</v>
      </c>
      <c r="G669">
        <v>-37.100522963581497</v>
      </c>
      <c r="H669">
        <f>(Table2[[#This Row],[1Y Return vs Nifty]]-AVERAGE(Table2[1Y Return vs Nifty]))/_xlfn.STDEV.P(Table2[1Y Return vs Nifty])</f>
        <v>-1.0199787411913919</v>
      </c>
      <c r="I669">
        <v>-5.9474951451690501</v>
      </c>
      <c r="J669">
        <f>(Table2[[#This Row],[1M Return vs Nifty]]-AVERAGE(Table2[1M Return vs Nifty]))/_xlfn.STDEV.P(Table2[1M Return vs Nifty])</f>
        <v>-0.52105917746895769</v>
      </c>
      <c r="K669">
        <v>-34.193447937131999</v>
      </c>
      <c r="L669">
        <f>(Table2[[#This Row],[6M Return vs Nifty]]-AVERAGE(Table2[6M Return vs Nifty]))/_xlfn.STDEV.P(Table2[6M Return vs Nifty])</f>
        <v>-1.3289241049560938</v>
      </c>
      <c r="M669">
        <v>-1.5156954247183001</v>
      </c>
      <c r="N669">
        <f>(Table2[[#This Row],[1W Return vs Nifty]]-AVERAGE(Table2[1W Return vs Nifty]))/_xlfn.STDEV.P(Table2[1W Return vs Nifty])</f>
        <v>-2.0319008588193962E-2</v>
      </c>
      <c r="O669">
        <v>320.52</v>
      </c>
      <c r="P669">
        <v>317.73318205289797</v>
      </c>
      <c r="Q669">
        <v>335.50329918227698</v>
      </c>
      <c r="R669">
        <v>41.188951347062599</v>
      </c>
      <c r="S669" s="2">
        <f>(Table2[[#This Row],[Close Price]]-Table2[[#This Row],[20D EMA]])/Table2[[#This Row],[20D EMA]]</f>
        <v>-1.0514164482715601E-2</v>
      </c>
      <c r="T669" s="2">
        <f>(Table2[[#This Row],[Close Price]]-Table2[[#This Row],[50D EMA]])/Table2[[#This Row],[50D EMA]]</f>
        <v>-1.8354458578421461E-3</v>
      </c>
      <c r="U669" s="2">
        <f>(Table2[[#This Row],[Close Price]]-Table2[[#This Row],[200D EMA]])/Table2[[#This Row],[200D EMA]]</f>
        <v>-5.4703781533622889E-2</v>
      </c>
      <c r="V669">
        <v>0.71365020950312597</v>
      </c>
      <c r="W669">
        <v>315</v>
      </c>
      <c r="X669">
        <v>318.60000000000002</v>
      </c>
      <c r="Y669">
        <v>313.2</v>
      </c>
      <c r="Z669">
        <v>327.75</v>
      </c>
      <c r="AA669">
        <v>312</v>
      </c>
      <c r="AB669">
        <v>335.9</v>
      </c>
      <c r="AC669" s="2">
        <f>(Table2[[#This Row],[Close Price]]/Table2[[#This Row],[Day Low]])-1</f>
        <v>6.8253968253968456E-3</v>
      </c>
      <c r="AD669" s="2">
        <f>(Table2[[#This Row],[Day High]]/Table2[[#This Row],[Close Price]])-1</f>
        <v>4.5719690997951812E-3</v>
      </c>
      <c r="AE669" s="2">
        <f>(Table2[[#This Row],[Close Price]]/Table2[[#This Row],[Current Week Low]])-1</f>
        <v>1.2611749680715212E-2</v>
      </c>
      <c r="AF669" s="2">
        <f>(Table2[[#This Row],[Current Week High]]/Table2[[#This Row],[Close Price]])-1</f>
        <v>3.3422670660570697E-2</v>
      </c>
      <c r="AG669" s="2">
        <f>(Table2[[#This Row],[Close Price]]/Table2[[#This Row],[Current Month Low]])-1</f>
        <v>1.6506410256410087E-2</v>
      </c>
      <c r="AH669" s="2">
        <f>(Table2[[#This Row],[Current Month High]]/Table2[[#This Row],[Close Price]])-1</f>
        <v>5.912029008355657E-2</v>
      </c>
      <c r="AI669">
        <v>41.857165379158097</v>
      </c>
      <c r="AJ669">
        <v>18.3616346333271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-0.08</v>
      </c>
      <c r="AM669" t="s">
        <v>10190</v>
      </c>
      <c r="AN669">
        <v>-3.92</v>
      </c>
      <c r="AO669" t="s">
        <v>10190</v>
      </c>
      <c r="AP669">
        <v>7.140398880942E-3</v>
      </c>
      <c r="AQ669">
        <f>(Table2[[#This Row],[Sharpe Ratio]]-AVERAGE(Table2[Sharpe Ratio]))/_xlfn.STDEV.P(Table2[Sharpe Ratio])</f>
        <v>-0.52437834350758128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689</v>
      </c>
      <c r="AT669">
        <f>_xlfn.RANK.AVG(Table2[[#This Row],[6M Return vs Nifty Z-Score]],Table2[6M Return vs Nifty Z-Score])</f>
        <v>700</v>
      </c>
      <c r="AU669">
        <f>_xlfn.RANK.AVG(Table2[[#This Row],[Sharpe Ratio Z-Score]],Table2[Sharpe Ratio Z-Score])</f>
        <v>479</v>
      </c>
      <c r="AV669">
        <f>(Table2[[#This Row],[Rank 1Y]]+Table2[[#This Row],[Rank 6M]]+Table2[[#This Row],[Rank Sharpe]])/3</f>
        <v>622.66666666666663</v>
      </c>
    </row>
    <row r="670" spans="1:48" x14ac:dyDescent="0.3">
      <c r="A670" t="s">
        <v>47</v>
      </c>
      <c r="B670" t="s">
        <v>48</v>
      </c>
      <c r="C670" t="s">
        <v>10145</v>
      </c>
      <c r="D670" t="s">
        <v>49</v>
      </c>
      <c r="E670">
        <v>439746.06649499998</v>
      </c>
      <c r="F670">
        <v>7110</v>
      </c>
      <c r="G670">
        <v>-30.442574263371402</v>
      </c>
      <c r="H670">
        <f>(Table2[[#This Row],[1Y Return vs Nifty]]-AVERAGE(Table2[1Y Return vs Nifty]))/_xlfn.STDEV.P(Table2[1Y Return vs Nifty])</f>
        <v>-0.93466233232706408</v>
      </c>
      <c r="I670">
        <v>-8.9857135163924102</v>
      </c>
      <c r="J670">
        <f>(Table2[[#This Row],[1M Return vs Nifty]]-AVERAGE(Table2[1M Return vs Nifty]))/_xlfn.STDEV.P(Table2[1M Return vs Nifty])</f>
        <v>-0.80603325218892752</v>
      </c>
      <c r="K670">
        <v>-17.696610307450999</v>
      </c>
      <c r="L670">
        <f>(Table2[[#This Row],[6M Return vs Nifty]]-AVERAGE(Table2[6M Return vs Nifty]))/_xlfn.STDEV.P(Table2[6M Return vs Nifty])</f>
        <v>-0.7944006417179279</v>
      </c>
      <c r="M670">
        <v>-2.0812100763363599</v>
      </c>
      <c r="N670">
        <f>(Table2[[#This Row],[1W Return vs Nifty]]-AVERAGE(Table2[1W Return vs Nifty]))/_xlfn.STDEV.P(Table2[1W Return vs Nifty])</f>
        <v>-0.16670564241153318</v>
      </c>
      <c r="O670">
        <v>7085.28</v>
      </c>
      <c r="P670">
        <v>7035.67667660808</v>
      </c>
      <c r="Q670">
        <v>7020.0254290664398</v>
      </c>
      <c r="R670">
        <v>53.3920938847725</v>
      </c>
      <c r="S670" s="2">
        <f>(Table2[[#This Row],[Close Price]]-Table2[[#This Row],[20D EMA]])/Table2[[#This Row],[20D EMA]]</f>
        <v>3.4889235146670639E-3</v>
      </c>
      <c r="T670" s="2">
        <f>(Table2[[#This Row],[Close Price]]-Table2[[#This Row],[50D EMA]])/Table2[[#This Row],[50D EMA]]</f>
        <v>1.0563777559453098E-2</v>
      </c>
      <c r="U670" s="2">
        <f>(Table2[[#This Row],[Close Price]]-Table2[[#This Row],[200D EMA]])/Table2[[#This Row],[200D EMA]]</f>
        <v>1.2816844018971815E-2</v>
      </c>
      <c r="V670">
        <v>0.74113693400386504</v>
      </c>
      <c r="W670">
        <v>6999.75</v>
      </c>
      <c r="X670">
        <v>7110</v>
      </c>
      <c r="Y670">
        <v>6971.15</v>
      </c>
      <c r="Z670">
        <v>7117.9</v>
      </c>
      <c r="AA670">
        <v>6915.05</v>
      </c>
      <c r="AB670">
        <v>7325</v>
      </c>
      <c r="AC670" s="2">
        <f>(Table2[[#This Row],[Close Price]]/Table2[[#This Row],[Day Low]])-1</f>
        <v>1.5750562520089995E-2</v>
      </c>
      <c r="AD670" s="2">
        <f>(Table2[[#This Row],[Day High]]/Table2[[#This Row],[Close Price]])-1</f>
        <v>0</v>
      </c>
      <c r="AE670" s="2">
        <f>(Table2[[#This Row],[Close Price]]/Table2[[#This Row],[Current Week Low]])-1</f>
        <v>1.9917804092581592E-2</v>
      </c>
      <c r="AF670" s="2">
        <f>(Table2[[#This Row],[Current Week High]]/Table2[[#This Row],[Close Price]])-1</f>
        <v>1.1111111111110628E-3</v>
      </c>
      <c r="AG670" s="2">
        <f>(Table2[[#This Row],[Close Price]]/Table2[[#This Row],[Current Month Low]])-1</f>
        <v>2.8192131654868779E-2</v>
      </c>
      <c r="AH670" s="2">
        <f>(Table2[[#This Row],[Current Month High]]/Table2[[#This Row],[Close Price]])-1</f>
        <v>3.0239099859352914E-2</v>
      </c>
      <c r="AI670">
        <v>15.218002812939501</v>
      </c>
      <c r="AJ670">
        <v>14.9035198293415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-0.04</v>
      </c>
      <c r="AM670" t="s">
        <v>10190</v>
      </c>
      <c r="AN670">
        <v>-2.29</v>
      </c>
      <c r="AO670" t="s">
        <v>10190</v>
      </c>
      <c r="AP670">
        <v>-4.2498626962819003E-2</v>
      </c>
      <c r="AQ670">
        <f>(Table2[[#This Row],[Sharpe Ratio]]-AVERAGE(Table2[Sharpe Ratio]))/_xlfn.STDEV.P(Table2[Sharpe Ratio])</f>
        <v>-1.0930858087061068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-3.7948876773515599</v>
      </c>
      <c r="AS670">
        <f>_xlfn.RANK.AVG(Table2[[#This Row],[1Y Return vs Nifty Z-Score]],Table2[1Y Return vs Nifty Z-Score])</f>
        <v>665</v>
      </c>
      <c r="AT670">
        <f>_xlfn.RANK.AVG(Table2[[#This Row],[6M Return vs Nifty Z-Score]],Table2[6M Return vs Nifty Z-Score])</f>
        <v>581</v>
      </c>
      <c r="AU670">
        <f>_xlfn.RANK.AVG(Table2[[#This Row],[Sharpe Ratio Z-Score]],Table2[Sharpe Ratio Z-Score])</f>
        <v>627</v>
      </c>
      <c r="AV670">
        <f>(Table2[[#This Row],[Rank 1Y]]+Table2[[#This Row],[Rank 6M]]+Table2[[#This Row],[Rank Sharpe]])/3</f>
        <v>624.33333333333337</v>
      </c>
    </row>
    <row r="671" spans="1:48" x14ac:dyDescent="0.3">
      <c r="A671" t="s">
        <v>1325</v>
      </c>
      <c r="B671" t="s">
        <v>1326</v>
      </c>
      <c r="C671" t="s">
        <v>10154</v>
      </c>
      <c r="D671" t="s">
        <v>127</v>
      </c>
      <c r="E671">
        <v>8213.30999625</v>
      </c>
      <c r="F671">
        <v>462.5</v>
      </c>
      <c r="G671">
        <v>-28.241010024755301</v>
      </c>
      <c r="H671">
        <f>(Table2[[#This Row],[1Y Return vs Nifty]]-AVERAGE(Table2[1Y Return vs Nifty]))/_xlfn.STDEV.P(Table2[1Y Return vs Nifty])</f>
        <v>-0.90645100731085793</v>
      </c>
      <c r="I671">
        <v>-3.1026995832322002</v>
      </c>
      <c r="J671">
        <f>(Table2[[#This Row],[1M Return vs Nifty]]-AVERAGE(Table2[1M Return vs Nifty]))/_xlfn.STDEV.P(Table2[1M Return vs Nifty])</f>
        <v>-0.25422747415594027</v>
      </c>
      <c r="K671">
        <v>-38.664579412360503</v>
      </c>
      <c r="L671">
        <f>(Table2[[#This Row],[6M Return vs Nifty]]-AVERAGE(Table2[6M Return vs Nifty]))/_xlfn.STDEV.P(Table2[6M Return vs Nifty])</f>
        <v>-1.4737957909350097</v>
      </c>
      <c r="M671">
        <v>-4.3363231837103102</v>
      </c>
      <c r="N671">
        <f>(Table2[[#This Row],[1W Return vs Nifty]]-AVERAGE(Table2[1W Return vs Nifty]))/_xlfn.STDEV.P(Table2[1W Return vs Nifty])</f>
        <v>-0.75045429637624117</v>
      </c>
      <c r="O671">
        <v>484.66</v>
      </c>
      <c r="P671">
        <v>480.774955733708</v>
      </c>
      <c r="Q671">
        <v>493.331108027852</v>
      </c>
      <c r="R671">
        <v>25.919098033954</v>
      </c>
      <c r="S671" s="2">
        <f>(Table2[[#This Row],[Close Price]]-Table2[[#This Row],[20D EMA]])/Table2[[#This Row],[20D EMA]]</f>
        <v>-4.5722774728675822E-2</v>
      </c>
      <c r="T671" s="2">
        <f>(Table2[[#This Row],[Close Price]]-Table2[[#This Row],[50D EMA]])/Table2[[#This Row],[50D EMA]]</f>
        <v>-3.8011455288511624E-2</v>
      </c>
      <c r="U671" s="2">
        <f>(Table2[[#This Row],[Close Price]]-Table2[[#This Row],[200D EMA]])/Table2[[#This Row],[200D EMA]]</f>
        <v>-6.2495771148717759E-2</v>
      </c>
      <c r="V671">
        <v>0.406992496963066</v>
      </c>
      <c r="W671">
        <v>452.25</v>
      </c>
      <c r="X671">
        <v>465.75</v>
      </c>
      <c r="Y671">
        <v>460.1</v>
      </c>
      <c r="Z671">
        <v>492.2</v>
      </c>
      <c r="AA671">
        <v>460.1</v>
      </c>
      <c r="AB671">
        <v>512.9</v>
      </c>
      <c r="AC671" s="2">
        <f>(Table2[[#This Row],[Close Price]]/Table2[[#This Row],[Day Low]])-1</f>
        <v>2.2664455500276404E-2</v>
      </c>
      <c r="AD671" s="2">
        <f>(Table2[[#This Row],[Day High]]/Table2[[#This Row],[Close Price]])-1</f>
        <v>7.0270270270269553E-3</v>
      </c>
      <c r="AE671" s="2">
        <f>(Table2[[#This Row],[Close Price]]/Table2[[#This Row],[Current Week Low]])-1</f>
        <v>5.2162573353617958E-3</v>
      </c>
      <c r="AF671" s="2">
        <f>(Table2[[#This Row],[Current Week High]]/Table2[[#This Row],[Close Price]])-1</f>
        <v>6.4216216216216093E-2</v>
      </c>
      <c r="AG671" s="2">
        <f>(Table2[[#This Row],[Close Price]]/Table2[[#This Row],[Current Month Low]])-1</f>
        <v>5.2162573353617958E-3</v>
      </c>
      <c r="AH671" s="2">
        <f>(Table2[[#This Row],[Current Month High]]/Table2[[#This Row],[Close Price]])-1</f>
        <v>0.10897297297297293</v>
      </c>
      <c r="AI671">
        <v>52.475675675675603</v>
      </c>
      <c r="AJ671">
        <v>19.7876197876197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-0.14000000000000001</v>
      </c>
      <c r="AM671" t="s">
        <v>10190</v>
      </c>
      <c r="AN671">
        <v>-5.84</v>
      </c>
      <c r="AO671" t="s">
        <v>10190</v>
      </c>
      <c r="AQ671">
        <f>(Table2[[#This Row],[Sharpe Ratio]]-AVERAGE(Table2[Sharpe Ratio]))/_xlfn.STDEV.P(Table2[Sharpe Ratio])</f>
        <v>-0.60618490757812304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655</v>
      </c>
      <c r="AT671">
        <f>_xlfn.RANK.AVG(Table2[[#This Row],[6M Return vs Nifty Z-Score]],Table2[6M Return vs Nifty Z-Score])</f>
        <v>711</v>
      </c>
      <c r="AU671">
        <f>_xlfn.RANK.AVG(Table2[[#This Row],[Sharpe Ratio Z-Score]],Table2[Sharpe Ratio Z-Score])</f>
        <v>518.5</v>
      </c>
      <c r="AV671">
        <f>(Table2[[#This Row],[Rank 1Y]]+Table2[[#This Row],[Rank 6M]]+Table2[[#This Row],[Rank Sharpe]])/3</f>
        <v>628.16666666666663</v>
      </c>
    </row>
    <row r="672" spans="1:48" x14ac:dyDescent="0.3">
      <c r="A672" t="s">
        <v>68</v>
      </c>
      <c r="B672" t="s">
        <v>69</v>
      </c>
      <c r="C672" t="s">
        <v>10145</v>
      </c>
      <c r="D672" t="s">
        <v>24</v>
      </c>
      <c r="E672">
        <v>363179.82319209998</v>
      </c>
      <c r="F672">
        <v>1826.75</v>
      </c>
      <c r="G672">
        <v>-28.968702645713801</v>
      </c>
      <c r="H672">
        <f>(Table2[[#This Row],[1Y Return vs Nifty]]-AVERAGE(Table2[1Y Return vs Nifty]))/_xlfn.STDEV.P(Table2[1Y Return vs Nifty])</f>
        <v>-0.9157758194974237</v>
      </c>
      <c r="I672">
        <v>-0.44483879297137402</v>
      </c>
      <c r="J672">
        <f>(Table2[[#This Row],[1M Return vs Nifty]]-AVERAGE(Table2[1M Return vs Nifty]))/_xlfn.STDEV.P(Table2[1M Return vs Nifty])</f>
        <v>-4.9295874032886725E-3</v>
      </c>
      <c r="K672">
        <v>-12.770483124968999</v>
      </c>
      <c r="L672">
        <f>(Table2[[#This Row],[6M Return vs Nifty]]-AVERAGE(Table2[6M Return vs Nifty]))/_xlfn.STDEV.P(Table2[6M Return vs Nifty])</f>
        <v>-0.63478637981876018</v>
      </c>
      <c r="M672">
        <v>-3.3465863892107399</v>
      </c>
      <c r="N672">
        <f>(Table2[[#This Row],[1W Return vs Nifty]]-AVERAGE(Table2[1W Return vs Nifty]))/_xlfn.STDEV.P(Table2[1W Return vs Nifty])</f>
        <v>-0.49425538569665223</v>
      </c>
      <c r="O672">
        <v>1808.84</v>
      </c>
      <c r="P672">
        <v>1770.9351118080999</v>
      </c>
      <c r="Q672">
        <v>1766.6326342197499</v>
      </c>
      <c r="R672">
        <v>52.737457205196201</v>
      </c>
      <c r="S672" s="2">
        <f>(Table2[[#This Row],[Close Price]]-Table2[[#This Row],[20D EMA]])/Table2[[#This Row],[20D EMA]]</f>
        <v>9.9013732557882862E-3</v>
      </c>
      <c r="T672" s="2">
        <f>(Table2[[#This Row],[Close Price]]-Table2[[#This Row],[50D EMA]])/Table2[[#This Row],[50D EMA]]</f>
        <v>3.1517184237718265E-2</v>
      </c>
      <c r="U672" s="2">
        <f>(Table2[[#This Row],[Close Price]]-Table2[[#This Row],[200D EMA]])/Table2[[#This Row],[200D EMA]]</f>
        <v>3.4029353140983674E-2</v>
      </c>
      <c r="V672">
        <v>0.579345771210382</v>
      </c>
      <c r="W672">
        <v>1810.2</v>
      </c>
      <c r="X672">
        <v>1831</v>
      </c>
      <c r="Y672">
        <v>1793.15</v>
      </c>
      <c r="Z672">
        <v>1857.9</v>
      </c>
      <c r="AA672">
        <v>1737.1</v>
      </c>
      <c r="AB672">
        <v>1870</v>
      </c>
      <c r="AC672" s="2">
        <f>(Table2[[#This Row],[Close Price]]/Table2[[#This Row],[Day Low]])-1</f>
        <v>9.142636172798646E-3</v>
      </c>
      <c r="AD672" s="2">
        <f>(Table2[[#This Row],[Day High]]/Table2[[#This Row],[Close Price]])-1</f>
        <v>2.3265361981661403E-3</v>
      </c>
      <c r="AE672" s="2">
        <f>(Table2[[#This Row],[Close Price]]/Table2[[#This Row],[Current Week Low]])-1</f>
        <v>1.8737975071800861E-2</v>
      </c>
      <c r="AF672" s="2">
        <f>(Table2[[#This Row],[Current Week High]]/Table2[[#This Row],[Close Price]])-1</f>
        <v>1.7052141781852992E-2</v>
      </c>
      <c r="AG672" s="2">
        <f>(Table2[[#This Row],[Close Price]]/Table2[[#This Row],[Current Month Low]])-1</f>
        <v>5.1609003511599916E-2</v>
      </c>
      <c r="AH672" s="2">
        <f>(Table2[[#This Row],[Current Month High]]/Table2[[#This Row],[Close Price]])-1</f>
        <v>2.3675927193102408E-2</v>
      </c>
      <c r="AI672">
        <v>8.8134665389352609</v>
      </c>
      <c r="AJ672">
        <v>18.324319072448699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0.05</v>
      </c>
      <c r="AM672" t="s">
        <v>10189</v>
      </c>
      <c r="AN672">
        <v>1.03</v>
      </c>
      <c r="AO672" t="s">
        <v>10189</v>
      </c>
      <c r="AP672">
        <v>-8.0905564030536004E-2</v>
      </c>
      <c r="AQ672">
        <f>(Table2[[#This Row],[Sharpe Ratio]]-AVERAGE(Table2[Sharpe Ratio]))/_xlfn.STDEV.P(Table2[Sharpe Ratio])</f>
        <v>-1.5331087836647488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-3.5828559560808735</v>
      </c>
      <c r="AS672">
        <f>_xlfn.RANK.AVG(Table2[[#This Row],[1Y Return vs Nifty Z-Score]],Table2[1Y Return vs Nifty Z-Score])</f>
        <v>659</v>
      </c>
      <c r="AT672">
        <f>_xlfn.RANK.AVG(Table2[[#This Row],[6M Return vs Nifty Z-Score]],Table2[6M Return vs Nifty Z-Score])</f>
        <v>536</v>
      </c>
      <c r="AU672">
        <f>_xlfn.RANK.AVG(Table2[[#This Row],[Sharpe Ratio Z-Score]],Table2[Sharpe Ratio Z-Score])</f>
        <v>691</v>
      </c>
      <c r="AV672">
        <f>(Table2[[#This Row],[Rank 1Y]]+Table2[[#This Row],[Rank 6M]]+Table2[[#This Row],[Rank Sharpe]])/3</f>
        <v>628.66666666666663</v>
      </c>
    </row>
    <row r="673" spans="1:48" x14ac:dyDescent="0.3">
      <c r="A673" t="s">
        <v>1676</v>
      </c>
      <c r="B673" t="s">
        <v>1677</v>
      </c>
      <c r="C673" t="s">
        <v>10156</v>
      </c>
      <c r="D673" t="s">
        <v>1235</v>
      </c>
      <c r="E673">
        <v>4770.2880387499999</v>
      </c>
      <c r="F673">
        <v>2845.75</v>
      </c>
      <c r="G673">
        <v>-10.162879587364101</v>
      </c>
      <c r="H673">
        <f>(Table2[[#This Row],[1Y Return vs Nifty]]-AVERAGE(Table2[1Y Return vs Nifty]))/_xlfn.STDEV.P(Table2[1Y Return vs Nifty])</f>
        <v>-0.67479389528618139</v>
      </c>
      <c r="I673">
        <v>-7.3186584741694301</v>
      </c>
      <c r="J673">
        <f>(Table2[[#This Row],[1M Return vs Nifty]]-AVERAGE(Table2[1M Return vs Nifty]))/_xlfn.STDEV.P(Table2[1M Return vs Nifty])</f>
        <v>-0.64966941979808313</v>
      </c>
      <c r="K673">
        <v>-25.588564119325198</v>
      </c>
      <c r="L673">
        <f>(Table2[[#This Row],[6M Return vs Nifty]]-AVERAGE(Table2[6M Return vs Nifty]))/_xlfn.STDEV.P(Table2[6M Return vs Nifty])</f>
        <v>-1.0501123470722233</v>
      </c>
      <c r="M673">
        <v>-7.1363138866634896</v>
      </c>
      <c r="N673">
        <f>(Table2[[#This Row],[1W Return vs Nifty]]-AVERAGE(Table2[1W Return vs Nifty]))/_xlfn.STDEV.P(Table2[1W Return vs Nifty])</f>
        <v>-1.4752475666641152</v>
      </c>
      <c r="O673">
        <v>2914.13</v>
      </c>
      <c r="P673">
        <v>2969.7259881165601</v>
      </c>
      <c r="Q673">
        <v>2908.4496437143798</v>
      </c>
      <c r="R673">
        <v>39.065401838953903</v>
      </c>
      <c r="S673" s="2">
        <f>(Table2[[#This Row],[Close Price]]-Table2[[#This Row],[20D EMA]])/Table2[[#This Row],[20D EMA]]</f>
        <v>-2.3464979256244609E-2</v>
      </c>
      <c r="T673" s="2">
        <f>(Table2[[#This Row],[Close Price]]-Table2[[#This Row],[50D EMA]])/Table2[[#This Row],[50D EMA]]</f>
        <v>-4.1746608479251414E-2</v>
      </c>
      <c r="U673" s="2">
        <f>(Table2[[#This Row],[Close Price]]-Table2[[#This Row],[200D EMA]])/Table2[[#This Row],[200D EMA]]</f>
        <v>-2.1557754609877352E-2</v>
      </c>
      <c r="V673">
        <v>1.42851203840902</v>
      </c>
      <c r="W673">
        <v>2837.1</v>
      </c>
      <c r="X673">
        <v>2879</v>
      </c>
      <c r="Y673">
        <v>2811.4</v>
      </c>
      <c r="Z673">
        <v>2925</v>
      </c>
      <c r="AA673">
        <v>2811.4</v>
      </c>
      <c r="AB673">
        <v>3081.7</v>
      </c>
      <c r="AC673" s="2">
        <f>(Table2[[#This Row],[Close Price]]/Table2[[#This Row],[Day Low]])-1</f>
        <v>3.0488879489620757E-3</v>
      </c>
      <c r="AD673" s="2">
        <f>(Table2[[#This Row],[Day High]]/Table2[[#This Row],[Close Price]])-1</f>
        <v>1.1684090310111639E-2</v>
      </c>
      <c r="AE673" s="2">
        <f>(Table2[[#This Row],[Close Price]]/Table2[[#This Row],[Current Week Low]])-1</f>
        <v>1.2218111972682522E-2</v>
      </c>
      <c r="AF673" s="2">
        <f>(Table2[[#This Row],[Current Week High]]/Table2[[#This Row],[Close Price]])-1</f>
        <v>2.7848546077483993E-2</v>
      </c>
      <c r="AG673" s="2">
        <f>(Table2[[#This Row],[Close Price]]/Table2[[#This Row],[Current Month Low]])-1</f>
        <v>1.2218111972682522E-2</v>
      </c>
      <c r="AH673" s="2">
        <f>(Table2[[#This Row],[Current Month High]]/Table2[[#This Row],[Close Price]])-1</f>
        <v>8.2913116050250313E-2</v>
      </c>
      <c r="AI673">
        <v>30.0184485636475</v>
      </c>
      <c r="AJ673">
        <v>30.5330030732535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>
        <v>0</v>
      </c>
      <c r="AN673">
        <v>-5.0999999999999996</v>
      </c>
      <c r="AO673" t="s">
        <v>10190</v>
      </c>
      <c r="AP673">
        <v>-7.4891580590167997E-2</v>
      </c>
      <c r="AQ673">
        <f>(Table2[[#This Row],[Sharpe Ratio]]-AVERAGE(Table2[Sharpe Ratio]))/_xlfn.STDEV.P(Table2[Sharpe Ratio])</f>
        <v>-1.4642074057673926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566</v>
      </c>
      <c r="AT673">
        <f>_xlfn.RANK.AVG(Table2[[#This Row],[6M Return vs Nifty Z-Score]],Table2[6M Return vs Nifty Z-Score])</f>
        <v>646</v>
      </c>
      <c r="AU673">
        <f>_xlfn.RANK.AVG(Table2[[#This Row],[Sharpe Ratio Z-Score]],Table2[Sharpe Ratio Z-Score])</f>
        <v>678</v>
      </c>
      <c r="AV673">
        <f>(Table2[[#This Row],[Rank 1Y]]+Table2[[#This Row],[Rank 6M]]+Table2[[#This Row],[Rank Sharpe]])/3</f>
        <v>630</v>
      </c>
    </row>
    <row r="674" spans="1:48" x14ac:dyDescent="0.3">
      <c r="A674" t="s">
        <v>2012</v>
      </c>
      <c r="B674" t="s">
        <v>2013</v>
      </c>
      <c r="C674" t="s">
        <v>10153</v>
      </c>
      <c r="D674" t="s">
        <v>77</v>
      </c>
      <c r="E674">
        <v>3089.27289698</v>
      </c>
      <c r="F674">
        <v>236.35</v>
      </c>
      <c r="G674">
        <v>-11.565185867060499</v>
      </c>
      <c r="H674">
        <f>(Table2[[#This Row],[1Y Return vs Nifty]]-AVERAGE(Table2[1Y Return vs Nifty]))/_xlfn.STDEV.P(Table2[1Y Return vs Nifty])</f>
        <v>-0.69276335424398583</v>
      </c>
      <c r="I674">
        <v>-11.276149402111299</v>
      </c>
      <c r="J674">
        <f>(Table2[[#This Row],[1M Return vs Nifty]]-AVERAGE(Table2[1M Return vs Nifty]))/_xlfn.STDEV.P(Table2[1M Return vs Nifty])</f>
        <v>-1.0208679900143507</v>
      </c>
      <c r="K674">
        <v>-29.688291702932801</v>
      </c>
      <c r="L674">
        <f>(Table2[[#This Row],[6M Return vs Nifty]]-AVERAGE(Table2[6M Return vs Nifty]))/_xlfn.STDEV.P(Table2[6M Return vs Nifty])</f>
        <v>-1.1829499633181528</v>
      </c>
      <c r="M674">
        <v>-4.4361667662422803</v>
      </c>
      <c r="N674">
        <f>(Table2[[#This Row],[1W Return vs Nifty]]-AVERAGE(Table2[1W Return vs Nifty]))/_xlfn.STDEV.P(Table2[1W Return vs Nifty])</f>
        <v>-0.77629936672746724</v>
      </c>
      <c r="O674">
        <v>243.73</v>
      </c>
      <c r="P674">
        <v>238.63610099082399</v>
      </c>
      <c r="Q674">
        <v>236.258083748085</v>
      </c>
      <c r="R674">
        <v>33.498928005962497</v>
      </c>
      <c r="S674" s="2">
        <f>(Table2[[#This Row],[Close Price]]-Table2[[#This Row],[20D EMA]])/Table2[[#This Row],[20D EMA]]</f>
        <v>-3.0279407541131561E-2</v>
      </c>
      <c r="T674" s="2">
        <f>(Table2[[#This Row],[Close Price]]-Table2[[#This Row],[50D EMA]])/Table2[[#This Row],[50D EMA]]</f>
        <v>-9.5798623147631025E-3</v>
      </c>
      <c r="U674" s="2">
        <f>(Table2[[#This Row],[Close Price]]-Table2[[#This Row],[200D EMA]])/Table2[[#This Row],[200D EMA]]</f>
        <v>3.8905018806891938E-4</v>
      </c>
      <c r="V674">
        <v>0.57203310807332497</v>
      </c>
      <c r="W674">
        <v>238</v>
      </c>
      <c r="X674">
        <v>244.9</v>
      </c>
      <c r="Y674">
        <v>233.55</v>
      </c>
      <c r="Z674">
        <v>242</v>
      </c>
      <c r="AA674">
        <v>233.55</v>
      </c>
      <c r="AB674">
        <v>267</v>
      </c>
      <c r="AC674" s="2">
        <f>(Table2[[#This Row],[Close Price]]/Table2[[#This Row],[Day Low]])-1</f>
        <v>-6.9327731092436728E-3</v>
      </c>
      <c r="AD674" s="2">
        <f>(Table2[[#This Row],[Day High]]/Table2[[#This Row],[Close Price]])-1</f>
        <v>3.6175163951766454E-2</v>
      </c>
      <c r="AE674" s="2">
        <f>(Table2[[#This Row],[Close Price]]/Table2[[#This Row],[Current Week Low]])-1</f>
        <v>1.1988867480196896E-2</v>
      </c>
      <c r="AF674" s="2">
        <f>(Table2[[#This Row],[Current Week High]]/Table2[[#This Row],[Close Price]])-1</f>
        <v>2.3905225301459776E-2</v>
      </c>
      <c r="AG674" s="2">
        <f>(Table2[[#This Row],[Close Price]]/Table2[[#This Row],[Current Month Low]])-1</f>
        <v>1.1988867480196896E-2</v>
      </c>
      <c r="AH674" s="2">
        <f>(Table2[[#This Row],[Current Month High]]/Table2[[#This Row],[Close Price]])-1</f>
        <v>0.12968055849375926</v>
      </c>
      <c r="AI674">
        <v>29.045906494605401</v>
      </c>
      <c r="AJ674">
        <v>24.166009981612799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-0.02</v>
      </c>
      <c r="AM674" t="s">
        <v>10190</v>
      </c>
      <c r="AN674">
        <v>-6.21</v>
      </c>
      <c r="AO674" t="s">
        <v>10190</v>
      </c>
      <c r="AP674">
        <v>-4.7759425951619E-2</v>
      </c>
      <c r="AQ674">
        <f>(Table2[[#This Row],[Sharpe Ratio]]-AVERAGE(Table2[Sharpe Ratio]))/_xlfn.STDEV.P(Table2[Sharpe Ratio])</f>
        <v>-1.1533580563375629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-4.8262387306415198</v>
      </c>
      <c r="AS674">
        <f>_xlfn.RANK.AVG(Table2[[#This Row],[1Y Return vs Nifty Z-Score]],Table2[1Y Return vs Nifty Z-Score])</f>
        <v>576</v>
      </c>
      <c r="AT674">
        <f>_xlfn.RANK.AVG(Table2[[#This Row],[6M Return vs Nifty Z-Score]],Table2[6M Return vs Nifty Z-Score])</f>
        <v>681</v>
      </c>
      <c r="AU674">
        <f>_xlfn.RANK.AVG(Table2[[#This Row],[Sharpe Ratio Z-Score]],Table2[Sharpe Ratio Z-Score])</f>
        <v>639</v>
      </c>
      <c r="AV674">
        <f>(Table2[[#This Row],[Rank 1Y]]+Table2[[#This Row],[Rank 6M]]+Table2[[#This Row],[Rank Sharpe]])/3</f>
        <v>632</v>
      </c>
    </row>
    <row r="675" spans="1:48" x14ac:dyDescent="0.3">
      <c r="A675" t="s">
        <v>1992</v>
      </c>
      <c r="B675" t="s">
        <v>1993</v>
      </c>
      <c r="C675" t="s">
        <v>10157</v>
      </c>
      <c r="D675" t="s">
        <v>1111</v>
      </c>
      <c r="E675">
        <v>3135.8561331249998</v>
      </c>
      <c r="F675">
        <v>433.75</v>
      </c>
      <c r="G675">
        <v>-48.883440452595003</v>
      </c>
      <c r="H675">
        <f>(Table2[[#This Row],[1Y Return vs Nifty]]-AVERAGE(Table2[1Y Return vs Nifty]))/_xlfn.STDEV.P(Table2[1Y Return vs Nifty])</f>
        <v>-1.170967619503956</v>
      </c>
      <c r="I675">
        <v>12.8455437195817</v>
      </c>
      <c r="J675">
        <f>(Table2[[#This Row],[1M Return vs Nifty]]-AVERAGE(Table2[1M Return vs Nifty]))/_xlfn.STDEV.P(Table2[1M Return vs Nifty])</f>
        <v>1.2416610115681248</v>
      </c>
      <c r="K675">
        <v>-23.581554362601501</v>
      </c>
      <c r="L675">
        <f>(Table2[[#This Row],[6M Return vs Nifty]]-AVERAGE(Table2[6M Return vs Nifty]))/_xlfn.STDEV.P(Table2[6M Return vs Nifty])</f>
        <v>-0.98508207702903794</v>
      </c>
      <c r="M675">
        <v>-3.4616695653299798</v>
      </c>
      <c r="N675">
        <f>(Table2[[#This Row],[1W Return vs Nifty]]-AVERAGE(Table2[1W Return vs Nifty]))/_xlfn.STDEV.P(Table2[1W Return vs Nifty])</f>
        <v>-0.52404531017268863</v>
      </c>
      <c r="O675">
        <v>439.22</v>
      </c>
      <c r="P675">
        <v>417.935330517127</v>
      </c>
      <c r="Q675">
        <v>431.62189288473797</v>
      </c>
      <c r="R675">
        <v>40.344593962179097</v>
      </c>
      <c r="S675" s="2">
        <f>(Table2[[#This Row],[Close Price]]-Table2[[#This Row],[20D EMA]])/Table2[[#This Row],[20D EMA]]</f>
        <v>-1.2453895542097415E-2</v>
      </c>
      <c r="T675" s="2">
        <f>(Table2[[#This Row],[Close Price]]-Table2[[#This Row],[50D EMA]])/Table2[[#This Row],[50D EMA]]</f>
        <v>3.7839991807595973E-2</v>
      </c>
      <c r="U675" s="2">
        <f>(Table2[[#This Row],[Close Price]]-Table2[[#This Row],[200D EMA]])/Table2[[#This Row],[200D EMA]]</f>
        <v>4.9304892785647552E-3</v>
      </c>
      <c r="V675">
        <v>1.3090154093839901</v>
      </c>
      <c r="W675">
        <v>430.6</v>
      </c>
      <c r="X675">
        <v>435.9</v>
      </c>
      <c r="Y675">
        <v>430</v>
      </c>
      <c r="Z675">
        <v>468.7</v>
      </c>
      <c r="AA675">
        <v>426.6</v>
      </c>
      <c r="AB675">
        <v>477</v>
      </c>
      <c r="AC675" s="2">
        <f>(Table2[[#This Row],[Close Price]]/Table2[[#This Row],[Day Low]])-1</f>
        <v>7.3153738968880777E-3</v>
      </c>
      <c r="AD675" s="2">
        <f>(Table2[[#This Row],[Day High]]/Table2[[#This Row],[Close Price]])-1</f>
        <v>4.956772334293813E-3</v>
      </c>
      <c r="AE675" s="2">
        <f>(Table2[[#This Row],[Close Price]]/Table2[[#This Row],[Current Week Low]])-1</f>
        <v>8.720930232558155E-3</v>
      </c>
      <c r="AF675" s="2">
        <f>(Table2[[#This Row],[Current Week High]]/Table2[[#This Row],[Close Price]])-1</f>
        <v>8.0576368876080773E-2</v>
      </c>
      <c r="AG675" s="2">
        <f>(Table2[[#This Row],[Close Price]]/Table2[[#This Row],[Current Month Low]])-1</f>
        <v>1.6760431317393243E-2</v>
      </c>
      <c r="AH675" s="2">
        <f>(Table2[[#This Row],[Current Month High]]/Table2[[#This Row],[Close Price]])-1</f>
        <v>9.9711815561959627E-2</v>
      </c>
      <c r="AI675">
        <v>53.106628242074898</v>
      </c>
      <c r="AJ675">
        <v>37.698412698412596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0.06</v>
      </c>
      <c r="AM675" t="s">
        <v>10189</v>
      </c>
      <c r="AN675">
        <v>-3.08</v>
      </c>
      <c r="AO675" t="s">
        <v>10190</v>
      </c>
      <c r="AP675">
        <v>-5.7776218606039997E-3</v>
      </c>
      <c r="AQ675">
        <f>(Table2[[#This Row],[Sharpe Ratio]]-AVERAGE(Table2[Sharpe Ratio]))/_xlfn.STDEV.P(Table2[Sharpe Ratio])</f>
        <v>-0.67237832349167626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716</v>
      </c>
      <c r="AT675">
        <f>_xlfn.RANK.AVG(Table2[[#This Row],[6M Return vs Nifty Z-Score]],Table2[6M Return vs Nifty Z-Score])</f>
        <v>629</v>
      </c>
      <c r="AU675">
        <f>_xlfn.RANK.AVG(Table2[[#This Row],[Sharpe Ratio Z-Score]],Table2[Sharpe Ratio Z-Score])</f>
        <v>553</v>
      </c>
      <c r="AV675">
        <f>(Table2[[#This Row],[Rank 1Y]]+Table2[[#This Row],[Rank 6M]]+Table2[[#This Row],[Rank Sharpe]])/3</f>
        <v>632.66666666666663</v>
      </c>
    </row>
    <row r="676" spans="1:48" x14ac:dyDescent="0.3">
      <c r="A676" t="s">
        <v>1416</v>
      </c>
      <c r="B676" t="s">
        <v>1417</v>
      </c>
      <c r="C676" t="s">
        <v>10161</v>
      </c>
      <c r="D676" t="s">
        <v>590</v>
      </c>
      <c r="E676">
        <v>7198.5983118399899</v>
      </c>
      <c r="F676">
        <v>41.99</v>
      </c>
      <c r="G676">
        <v>-18.7339091467415</v>
      </c>
      <c r="H676">
        <f>(Table2[[#This Row],[1Y Return vs Nifty]]-AVERAGE(Table2[1Y Return vs Nifty]))/_xlfn.STDEV.P(Table2[1Y Return vs Nifty])</f>
        <v>-0.78462494013232265</v>
      </c>
      <c r="I676">
        <v>-6.8580703060661898</v>
      </c>
      <c r="J676">
        <f>(Table2[[#This Row],[1M Return vs Nifty]]-AVERAGE(Table2[1M Return vs Nifty]))/_xlfn.STDEV.P(Table2[1M Return vs Nifty])</f>
        <v>-0.60646788817830821</v>
      </c>
      <c r="K676">
        <v>-50.201599378657399</v>
      </c>
      <c r="L676">
        <f>(Table2[[#This Row],[6M Return vs Nifty]]-AVERAGE(Table2[6M Return vs Nifty]))/_xlfn.STDEV.P(Table2[6M Return vs Nifty])</f>
        <v>-1.8476133677497082</v>
      </c>
      <c r="M676">
        <v>-2.1088432233224199</v>
      </c>
      <c r="N676">
        <f>(Table2[[#This Row],[1W Return vs Nifty]]-AVERAGE(Table2[1W Return vs Nifty]))/_xlfn.STDEV.P(Table2[1W Return vs Nifty])</f>
        <v>-0.17385863722371164</v>
      </c>
      <c r="O676">
        <v>43.36</v>
      </c>
      <c r="P676">
        <v>44.029558756957996</v>
      </c>
      <c r="Q676">
        <v>46.557919337139403</v>
      </c>
      <c r="R676">
        <v>34.857938783954197</v>
      </c>
      <c r="S676" s="2">
        <f>(Table2[[#This Row],[Close Price]]-Table2[[#This Row],[20D EMA]])/Table2[[#This Row],[20D EMA]]</f>
        <v>-3.1595940959409534E-2</v>
      </c>
      <c r="T676" s="2">
        <f>(Table2[[#This Row],[Close Price]]-Table2[[#This Row],[50D EMA]])/Table2[[#This Row],[50D EMA]]</f>
        <v>-4.6322489130911013E-2</v>
      </c>
      <c r="U676" s="2">
        <f>(Table2[[#This Row],[Close Price]]-Table2[[#This Row],[200D EMA]])/Table2[[#This Row],[200D EMA]]</f>
        <v>-9.8112617620683851E-2</v>
      </c>
      <c r="V676">
        <v>1.2035533983354001</v>
      </c>
      <c r="W676">
        <v>41.23</v>
      </c>
      <c r="X676">
        <v>42.17</v>
      </c>
      <c r="Y676">
        <v>40.6</v>
      </c>
      <c r="Z676">
        <v>44.81</v>
      </c>
      <c r="AA676">
        <v>40.6</v>
      </c>
      <c r="AB676">
        <v>47.15</v>
      </c>
      <c r="AC676" s="2">
        <f>(Table2[[#This Row],[Close Price]]/Table2[[#This Row],[Day Low]])-1</f>
        <v>1.8433179723502446E-2</v>
      </c>
      <c r="AD676" s="2">
        <f>(Table2[[#This Row],[Day High]]/Table2[[#This Row],[Close Price]])-1</f>
        <v>4.2867349368898022E-3</v>
      </c>
      <c r="AE676" s="2">
        <f>(Table2[[#This Row],[Close Price]]/Table2[[#This Row],[Current Week Low]])-1</f>
        <v>3.4236453201970551E-2</v>
      </c>
      <c r="AF676" s="2">
        <f>(Table2[[#This Row],[Current Week High]]/Table2[[#This Row],[Close Price]])-1</f>
        <v>6.7158847344605865E-2</v>
      </c>
      <c r="AG676" s="2">
        <f>(Table2[[#This Row],[Close Price]]/Table2[[#This Row],[Current Month Low]])-1</f>
        <v>3.4236453201970551E-2</v>
      </c>
      <c r="AH676" s="2">
        <f>(Table2[[#This Row],[Current Month High]]/Table2[[#This Row],[Close Price]])-1</f>
        <v>0.12288640152417241</v>
      </c>
      <c r="AI676">
        <v>63.610383424624899</v>
      </c>
      <c r="AJ676">
        <v>8.6416558861578299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-0.14000000000000001</v>
      </c>
      <c r="AM676" t="s">
        <v>10190</v>
      </c>
      <c r="AN676">
        <v>1.1100000000000001</v>
      </c>
      <c r="AO676" t="s">
        <v>10189</v>
      </c>
      <c r="AP676">
        <v>-7.275523664678E-3</v>
      </c>
      <c r="AQ676">
        <f>(Table2[[#This Row],[Sharpe Ratio]]-AVERAGE(Table2[Sharpe Ratio]))/_xlfn.STDEV.P(Table2[Sharpe Ratio])</f>
        <v>-0.68953957763861462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619</v>
      </c>
      <c r="AT676">
        <f>_xlfn.RANK.AVG(Table2[[#This Row],[6M Return vs Nifty Z-Score]],Table2[6M Return vs Nifty Z-Score])</f>
        <v>724</v>
      </c>
      <c r="AU676">
        <f>_xlfn.RANK.AVG(Table2[[#This Row],[Sharpe Ratio Z-Score]],Table2[Sharpe Ratio Z-Score])</f>
        <v>557</v>
      </c>
      <c r="AV676">
        <f>(Table2[[#This Row],[Rank 1Y]]+Table2[[#This Row],[Rank 6M]]+Table2[[#This Row],[Rank Sharpe]])/3</f>
        <v>633.33333333333337</v>
      </c>
    </row>
    <row r="677" spans="1:48" x14ac:dyDescent="0.3">
      <c r="A677" t="s">
        <v>1672</v>
      </c>
      <c r="B677" t="s">
        <v>1673</v>
      </c>
      <c r="C677" t="s">
        <v>10150</v>
      </c>
      <c r="D677" t="s">
        <v>62</v>
      </c>
      <c r="E677">
        <v>4816.9343250000002</v>
      </c>
      <c r="F677">
        <v>523.95000000000005</v>
      </c>
      <c r="G677">
        <v>-24.195178929865602</v>
      </c>
      <c r="H677">
        <f>(Table2[[#This Row],[1Y Return vs Nifty]]-AVERAGE(Table2[1Y Return vs Nifty]))/_xlfn.STDEV.P(Table2[1Y Return vs Nifty])</f>
        <v>-0.85460684397617659</v>
      </c>
      <c r="I677">
        <v>-3.7806264453576999</v>
      </c>
      <c r="J677">
        <f>(Table2[[#This Row],[1M Return vs Nifty]]-AVERAGE(Table2[1M Return vs Nifty]))/_xlfn.STDEV.P(Table2[1M Return vs Nifty])</f>
        <v>-0.31781460208981455</v>
      </c>
      <c r="K677">
        <v>-16.781059663644101</v>
      </c>
      <c r="L677">
        <f>(Table2[[#This Row],[6M Return vs Nifty]]-AVERAGE(Table2[6M Return vs Nifty]))/_xlfn.STDEV.P(Table2[6M Return vs Nifty])</f>
        <v>-0.7647353621120293</v>
      </c>
      <c r="M677">
        <v>-2.5634065788124301</v>
      </c>
      <c r="N677">
        <f>(Table2[[#This Row],[1W Return vs Nifty]]-AVERAGE(Table2[1W Return vs Nifty]))/_xlfn.STDEV.P(Table2[1W Return vs Nifty])</f>
        <v>-0.29152490684065868</v>
      </c>
      <c r="O677">
        <v>528.6</v>
      </c>
      <c r="P677">
        <v>514.77970601511799</v>
      </c>
      <c r="Q677">
        <v>501.151880659325</v>
      </c>
      <c r="R677">
        <v>41.808759024666003</v>
      </c>
      <c r="S677" s="2">
        <f>(Table2[[#This Row],[Close Price]]-Table2[[#This Row],[20D EMA]])/Table2[[#This Row],[20D EMA]]</f>
        <v>-8.7968217934165285E-3</v>
      </c>
      <c r="T677" s="2">
        <f>(Table2[[#This Row],[Close Price]]-Table2[[#This Row],[50D EMA]])/Table2[[#This Row],[50D EMA]]</f>
        <v>1.781401612714845E-2</v>
      </c>
      <c r="U677" s="2">
        <f>(Table2[[#This Row],[Close Price]]-Table2[[#This Row],[200D EMA]])/Table2[[#This Row],[200D EMA]]</f>
        <v>4.549143726784264E-2</v>
      </c>
      <c r="V677">
        <v>1.0258297372156699</v>
      </c>
      <c r="W677">
        <v>518</v>
      </c>
      <c r="X677">
        <v>527.5</v>
      </c>
      <c r="Y677">
        <v>519.04999999999995</v>
      </c>
      <c r="Z677">
        <v>545</v>
      </c>
      <c r="AA677">
        <v>505</v>
      </c>
      <c r="AB677">
        <v>563.20000000000005</v>
      </c>
      <c r="AC677" s="2">
        <f>(Table2[[#This Row],[Close Price]]/Table2[[#This Row],[Day Low]])-1</f>
        <v>1.1486486486486536E-2</v>
      </c>
      <c r="AD677" s="2">
        <f>(Table2[[#This Row],[Day High]]/Table2[[#This Row],[Close Price]])-1</f>
        <v>6.7754556732511073E-3</v>
      </c>
      <c r="AE677" s="2">
        <f>(Table2[[#This Row],[Close Price]]/Table2[[#This Row],[Current Week Low]])-1</f>
        <v>9.4403236682403247E-3</v>
      </c>
      <c r="AF677" s="2">
        <f>(Table2[[#This Row],[Current Week High]]/Table2[[#This Row],[Close Price]])-1</f>
        <v>4.0175589273785617E-2</v>
      </c>
      <c r="AG677" s="2">
        <f>(Table2[[#This Row],[Close Price]]/Table2[[#This Row],[Current Month Low]])-1</f>
        <v>3.7524752475247558E-2</v>
      </c>
      <c r="AH677" s="2">
        <f>(Table2[[#This Row],[Current Month High]]/Table2[[#This Row],[Close Price]])-1</f>
        <v>7.4911728218341356E-2</v>
      </c>
      <c r="AI677">
        <v>23.246492985971901</v>
      </c>
      <c r="AJ677">
        <v>21.5520241271314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-0.05</v>
      </c>
      <c r="AM677" t="s">
        <v>10190</v>
      </c>
      <c r="AN677">
        <v>-0.73</v>
      </c>
      <c r="AO677" t="s">
        <v>10190</v>
      </c>
      <c r="AP677">
        <v>-7.8054153691704001E-2</v>
      </c>
      <c r="AQ677">
        <f>(Table2[[#This Row],[Sharpe Ratio]]-AVERAGE(Table2[Sharpe Ratio]))/_xlfn.STDEV.P(Table2[Sharpe Ratio])</f>
        <v>-1.5004405691203684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-3.7291222841390477</v>
      </c>
      <c r="AS677">
        <f>_xlfn.RANK.AVG(Table2[[#This Row],[1Y Return vs Nifty Z-Score]],Table2[1Y Return vs Nifty Z-Score])</f>
        <v>639</v>
      </c>
      <c r="AT677">
        <f>_xlfn.RANK.AVG(Table2[[#This Row],[6M Return vs Nifty Z-Score]],Table2[6M Return vs Nifty Z-Score])</f>
        <v>574</v>
      </c>
      <c r="AU677">
        <f>_xlfn.RANK.AVG(Table2[[#This Row],[Sharpe Ratio Z-Score]],Table2[Sharpe Ratio Z-Score])</f>
        <v>688</v>
      </c>
      <c r="AV677">
        <f>(Table2[[#This Row],[Rank 1Y]]+Table2[[#This Row],[Rank 6M]]+Table2[[#This Row],[Rank Sharpe]])/3</f>
        <v>633.66666666666663</v>
      </c>
    </row>
    <row r="678" spans="1:48" x14ac:dyDescent="0.3">
      <c r="A678" t="s">
        <v>2086</v>
      </c>
      <c r="B678" t="s">
        <v>2087</v>
      </c>
      <c r="C678" t="s">
        <v>10161</v>
      </c>
      <c r="D678" t="s">
        <v>1778</v>
      </c>
      <c r="E678">
        <v>2765.5667433079998</v>
      </c>
      <c r="F678">
        <v>15.02</v>
      </c>
      <c r="G678">
        <v>-45.257837246780902</v>
      </c>
      <c r="H678">
        <f>(Table2[[#This Row],[1Y Return vs Nifty]]-AVERAGE(Table2[1Y Return vs Nifty]))/_xlfn.STDEV.P(Table2[1Y Return vs Nifty])</f>
        <v>-1.1245083481254767</v>
      </c>
      <c r="I678">
        <v>-13.754802438792</v>
      </c>
      <c r="J678">
        <f>(Table2[[#This Row],[1M Return vs Nifty]]-AVERAGE(Table2[1M Return vs Nifty]))/_xlfn.STDEV.P(Table2[1M Return vs Nifty])</f>
        <v>-1.2533568270150659</v>
      </c>
      <c r="K678">
        <v>-44.706628377996701</v>
      </c>
      <c r="L678">
        <f>(Table2[[#This Row],[6M Return vs Nifty]]-AVERAGE(Table2[6M Return vs Nifty]))/_xlfn.STDEV.P(Table2[6M Return vs Nifty])</f>
        <v>-1.6695676722291393</v>
      </c>
      <c r="M678">
        <v>-3.54655759720232</v>
      </c>
      <c r="N678">
        <f>(Table2[[#This Row],[1W Return vs Nifty]]-AVERAGE(Table2[1W Return vs Nifty]))/_xlfn.STDEV.P(Table2[1W Return vs Nifty])</f>
        <v>-0.54601905250124783</v>
      </c>
      <c r="O678">
        <v>15.46</v>
      </c>
      <c r="P678">
        <v>16.003305905874601</v>
      </c>
      <c r="Q678">
        <v>17.515200614846702</v>
      </c>
      <c r="R678">
        <v>32.983557003824501</v>
      </c>
      <c r="S678" s="2">
        <f>(Table2[[#This Row],[Close Price]]-Table2[[#This Row],[20D EMA]])/Table2[[#This Row],[20D EMA]]</f>
        <v>-2.8460543337645618E-2</v>
      </c>
      <c r="T678" s="2">
        <f>(Table2[[#This Row],[Close Price]]-Table2[[#This Row],[50D EMA]])/Table2[[#This Row],[50D EMA]]</f>
        <v>-6.1443923627907598E-2</v>
      </c>
      <c r="U678" s="2">
        <f>(Table2[[#This Row],[Close Price]]-Table2[[#This Row],[200D EMA]])/Table2[[#This Row],[200D EMA]]</f>
        <v>-0.14245915132320286</v>
      </c>
      <c r="V678">
        <v>0.62002290470634802</v>
      </c>
      <c r="W678">
        <v>14.95</v>
      </c>
      <c r="X678">
        <v>15.13</v>
      </c>
      <c r="Y678">
        <v>14.93</v>
      </c>
      <c r="Z678">
        <v>15.51</v>
      </c>
      <c r="AA678">
        <v>14.93</v>
      </c>
      <c r="AB678">
        <v>16.25</v>
      </c>
      <c r="AC678" s="2">
        <f>(Table2[[#This Row],[Close Price]]/Table2[[#This Row],[Day Low]])-1</f>
        <v>4.6822742474916801E-3</v>
      </c>
      <c r="AD678" s="2">
        <f>(Table2[[#This Row],[Day High]]/Table2[[#This Row],[Close Price]])-1</f>
        <v>7.3235685752330859E-3</v>
      </c>
      <c r="AE678" s="2">
        <f>(Table2[[#This Row],[Close Price]]/Table2[[#This Row],[Current Week Low]])-1</f>
        <v>6.0281312793033504E-3</v>
      </c>
      <c r="AF678" s="2">
        <f>(Table2[[#This Row],[Current Week High]]/Table2[[#This Row],[Close Price]])-1</f>
        <v>3.2623169107856231E-2</v>
      </c>
      <c r="AG678" s="2">
        <f>(Table2[[#This Row],[Close Price]]/Table2[[#This Row],[Current Month Low]])-1</f>
        <v>6.0281312793033504E-3</v>
      </c>
      <c r="AH678" s="2">
        <f>(Table2[[#This Row],[Current Month High]]/Table2[[#This Row],[Close Price]])-1</f>
        <v>8.1890812250333012E-2</v>
      </c>
      <c r="AI678">
        <v>73.435419440745605</v>
      </c>
      <c r="AJ678">
        <v>16.887159533073898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</v>
      </c>
      <c r="AM678" t="s">
        <v>10190</v>
      </c>
      <c r="AN678">
        <v>-5.59</v>
      </c>
      <c r="AO678" t="s">
        <v>10190</v>
      </c>
      <c r="AP678">
        <v>7.7241877247089998E-3</v>
      </c>
      <c r="AQ678">
        <f>(Table2[[#This Row],[Sharpe Ratio]]-AVERAGE(Table2[Sharpe Ratio]))/_xlfn.STDEV.P(Table2[Sharpe Ratio])</f>
        <v>-0.51768995533101037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709</v>
      </c>
      <c r="AT678">
        <f>_xlfn.RANK.AVG(Table2[[#This Row],[6M Return vs Nifty Z-Score]],Table2[6M Return vs Nifty Z-Score])</f>
        <v>718</v>
      </c>
      <c r="AU678">
        <f>_xlfn.RANK.AVG(Table2[[#This Row],[Sharpe Ratio Z-Score]],Table2[Sharpe Ratio Z-Score])</f>
        <v>475</v>
      </c>
      <c r="AV678">
        <f>(Table2[[#This Row],[Rank 1Y]]+Table2[[#This Row],[Rank 6M]]+Table2[[#This Row],[Rank Sharpe]])/3</f>
        <v>634</v>
      </c>
    </row>
    <row r="679" spans="1:48" x14ac:dyDescent="0.3">
      <c r="A679" t="s">
        <v>682</v>
      </c>
      <c r="B679" t="s">
        <v>683</v>
      </c>
      <c r="C679" t="s">
        <v>10155</v>
      </c>
      <c r="D679" t="s">
        <v>627</v>
      </c>
      <c r="E679">
        <v>25226.2987061399</v>
      </c>
      <c r="F679">
        <v>1038.6500000000001</v>
      </c>
      <c r="G679">
        <v>-42.883629167486703</v>
      </c>
      <c r="H679">
        <f>(Table2[[#This Row],[1Y Return vs Nifty]]-AVERAGE(Table2[1Y Return vs Nifty]))/_xlfn.STDEV.P(Table2[1Y Return vs Nifty])</f>
        <v>-1.0940847272261955</v>
      </c>
      <c r="I679">
        <v>-12.662760353621699</v>
      </c>
      <c r="J679">
        <f>(Table2[[#This Row],[1M Return vs Nifty]]-AVERAGE(Table2[1M Return vs Nifty]))/_xlfn.STDEV.P(Table2[1M Return vs Nifty])</f>
        <v>-1.1509271643798011</v>
      </c>
      <c r="K679">
        <v>-22.852186231324001</v>
      </c>
      <c r="L679">
        <f>(Table2[[#This Row],[6M Return vs Nifty]]-AVERAGE(Table2[6M Return vs Nifty]))/_xlfn.STDEV.P(Table2[6M Return vs Nifty])</f>
        <v>-0.96144940340651541</v>
      </c>
      <c r="M679">
        <v>-0.81002888577685705</v>
      </c>
      <c r="N679">
        <f>(Table2[[#This Row],[1W Return vs Nifty]]-AVERAGE(Table2[1W Return vs Nifty]))/_xlfn.STDEV.P(Table2[1W Return vs Nifty])</f>
        <v>0.16234672596322763</v>
      </c>
      <c r="O679">
        <v>1069.4100000000001</v>
      </c>
      <c r="P679">
        <v>1058.4532462622799</v>
      </c>
      <c r="Q679">
        <v>1095.5206122847601</v>
      </c>
      <c r="R679">
        <v>39.421813215989999</v>
      </c>
      <c r="S679" s="2">
        <f>(Table2[[#This Row],[Close Price]]-Table2[[#This Row],[20D EMA]])/Table2[[#This Row],[20D EMA]]</f>
        <v>-2.8763523812195498E-2</v>
      </c>
      <c r="T679" s="2">
        <f>(Table2[[#This Row],[Close Price]]-Table2[[#This Row],[50D EMA]])/Table2[[#This Row],[50D EMA]]</f>
        <v>-1.8709608886562614E-2</v>
      </c>
      <c r="U679" s="2">
        <f>(Table2[[#This Row],[Close Price]]-Table2[[#This Row],[200D EMA]])/Table2[[#This Row],[200D EMA]]</f>
        <v>-5.1911950945545099E-2</v>
      </c>
      <c r="V679">
        <v>0.48865693511376501</v>
      </c>
      <c r="W679">
        <v>1026.3</v>
      </c>
      <c r="X679">
        <v>1040.95</v>
      </c>
      <c r="Y679">
        <v>1022</v>
      </c>
      <c r="Z679">
        <v>1078.5999999999999</v>
      </c>
      <c r="AA679">
        <v>1016.1</v>
      </c>
      <c r="AB679">
        <v>1145</v>
      </c>
      <c r="AC679" s="2">
        <f>(Table2[[#This Row],[Close Price]]/Table2[[#This Row],[Day Low]])-1</f>
        <v>1.2033518464386717E-2</v>
      </c>
      <c r="AD679" s="2">
        <f>(Table2[[#This Row],[Day High]]/Table2[[#This Row],[Close Price]])-1</f>
        <v>2.2144129398737888E-3</v>
      </c>
      <c r="AE679" s="2">
        <f>(Table2[[#This Row],[Close Price]]/Table2[[#This Row],[Current Week Low]])-1</f>
        <v>1.6291585127201635E-2</v>
      </c>
      <c r="AF679" s="2">
        <f>(Table2[[#This Row],[Current Week High]]/Table2[[#This Row],[Close Price]])-1</f>
        <v>3.8463389977374307E-2</v>
      </c>
      <c r="AG679" s="2">
        <f>(Table2[[#This Row],[Close Price]]/Table2[[#This Row],[Current Month Low]])-1</f>
        <v>2.2192697569136888E-2</v>
      </c>
      <c r="AH679" s="2">
        <f>(Table2[[#This Row],[Current Month High]]/Table2[[#This Row],[Close Price]])-1</f>
        <v>0.10239252876329852</v>
      </c>
      <c r="AI679">
        <v>43.2532614451451</v>
      </c>
      <c r="AJ679">
        <v>17.2225043733423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-0.02</v>
      </c>
      <c r="AM679" t="s">
        <v>10190</v>
      </c>
      <c r="AN679">
        <v>-4.6100000000000003</v>
      </c>
      <c r="AO679" t="s">
        <v>10190</v>
      </c>
      <c r="AP679">
        <v>-1.9664465343502999E-2</v>
      </c>
      <c r="AQ679">
        <f>(Table2[[#This Row],[Sharpe Ratio]]-AVERAGE(Table2[Sharpe Ratio]))/_xlfn.STDEV.P(Table2[Sharpe Ratio])</f>
        <v>-0.83147797185354622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702</v>
      </c>
      <c r="AT679">
        <f>_xlfn.RANK.AVG(Table2[[#This Row],[6M Return vs Nifty Z-Score]],Table2[6M Return vs Nifty Z-Score])</f>
        <v>620</v>
      </c>
      <c r="AU679">
        <f>_xlfn.RANK.AVG(Table2[[#This Row],[Sharpe Ratio Z-Score]],Table2[Sharpe Ratio Z-Score])</f>
        <v>582</v>
      </c>
      <c r="AV679">
        <f>(Table2[[#This Row],[Rank 1Y]]+Table2[[#This Row],[Rank 6M]]+Table2[[#This Row],[Rank Sharpe]])/3</f>
        <v>634.66666666666663</v>
      </c>
    </row>
    <row r="680" spans="1:48" x14ac:dyDescent="0.3">
      <c r="A680" t="s">
        <v>1027</v>
      </c>
      <c r="B680" t="s">
        <v>1028</v>
      </c>
      <c r="C680" t="s">
        <v>10153</v>
      </c>
      <c r="D680" t="s">
        <v>77</v>
      </c>
      <c r="E680">
        <v>12455.820835875</v>
      </c>
      <c r="F680">
        <v>348.75</v>
      </c>
      <c r="G680">
        <v>-27.7388836318482</v>
      </c>
      <c r="H680">
        <f>(Table2[[#This Row],[1Y Return vs Nifty]]-AVERAGE(Table2[1Y Return vs Nifty]))/_xlfn.STDEV.P(Table2[1Y Return vs Nifty])</f>
        <v>-0.90001665003840248</v>
      </c>
      <c r="I680">
        <v>-6.9684994296292597</v>
      </c>
      <c r="J680">
        <f>(Table2[[#This Row],[1M Return vs Nifty]]-AVERAGE(Table2[1M Return vs Nifty]))/_xlfn.STDEV.P(Table2[1M Return vs Nifty])</f>
        <v>-0.61682574711550231</v>
      </c>
      <c r="K680">
        <v>-12.982155570005601</v>
      </c>
      <c r="L680">
        <f>(Table2[[#This Row],[6M Return vs Nifty]]-AVERAGE(Table2[6M Return vs Nifty]))/_xlfn.STDEV.P(Table2[6M Return vs Nifty])</f>
        <v>-0.64164489967164928</v>
      </c>
      <c r="M680">
        <v>-2.3150348599541202</v>
      </c>
      <c r="N680">
        <f>(Table2[[#This Row],[1W Return vs Nifty]]-AVERAGE(Table2[1W Return vs Nifty]))/_xlfn.STDEV.P(Table2[1W Return vs Nifty])</f>
        <v>-0.22723249680927254</v>
      </c>
      <c r="O680">
        <v>354.27</v>
      </c>
      <c r="P680">
        <v>345.11414295012497</v>
      </c>
      <c r="Q680">
        <v>342.76594383087399</v>
      </c>
      <c r="R680">
        <v>40.591719175894198</v>
      </c>
      <c r="S680" s="2">
        <f>(Table2[[#This Row],[Close Price]]-Table2[[#This Row],[20D EMA]])/Table2[[#This Row],[20D EMA]]</f>
        <v>-1.5581336268947362E-2</v>
      </c>
      <c r="T680" s="2">
        <f>(Table2[[#This Row],[Close Price]]-Table2[[#This Row],[50D EMA]])/Table2[[#This Row],[50D EMA]]</f>
        <v>1.0535230514735738E-2</v>
      </c>
      <c r="U680" s="2">
        <f>(Table2[[#This Row],[Close Price]]-Table2[[#This Row],[200D EMA]])/Table2[[#This Row],[200D EMA]]</f>
        <v>1.7458140975868456E-2</v>
      </c>
      <c r="V680">
        <v>1.34044038577392</v>
      </c>
      <c r="W680">
        <v>344.55</v>
      </c>
      <c r="X680">
        <v>350.6</v>
      </c>
      <c r="Y680">
        <v>347.5</v>
      </c>
      <c r="Z680">
        <v>360</v>
      </c>
      <c r="AA680">
        <v>347.5</v>
      </c>
      <c r="AB680">
        <v>376.5</v>
      </c>
      <c r="AC680" s="2">
        <f>(Table2[[#This Row],[Close Price]]/Table2[[#This Row],[Day Low]])-1</f>
        <v>1.2189812799303423E-2</v>
      </c>
      <c r="AD680" s="2">
        <f>(Table2[[#This Row],[Day High]]/Table2[[#This Row],[Close Price]])-1</f>
        <v>5.3046594982080197E-3</v>
      </c>
      <c r="AE680" s="2">
        <f>(Table2[[#This Row],[Close Price]]/Table2[[#This Row],[Current Week Low]])-1</f>
        <v>3.597122302158251E-3</v>
      </c>
      <c r="AF680" s="2">
        <f>(Table2[[#This Row],[Current Week High]]/Table2[[#This Row],[Close Price]])-1</f>
        <v>3.2258064516129004E-2</v>
      </c>
      <c r="AG680" s="2">
        <f>(Table2[[#This Row],[Close Price]]/Table2[[#This Row],[Current Month Low]])-1</f>
        <v>3.597122302158251E-3</v>
      </c>
      <c r="AH680" s="2">
        <f>(Table2[[#This Row],[Current Month High]]/Table2[[#This Row],[Close Price]])-1</f>
        <v>7.9569892473118298E-2</v>
      </c>
      <c r="AI680">
        <v>14.1218637992831</v>
      </c>
      <c r="AJ680">
        <v>19.721936148300699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-0.06</v>
      </c>
      <c r="AM680" t="s">
        <v>10190</v>
      </c>
      <c r="AN680">
        <v>-6.12</v>
      </c>
      <c r="AO680" t="s">
        <v>10190</v>
      </c>
      <c r="AP680">
        <v>-0.11140933397346101</v>
      </c>
      <c r="AQ680">
        <f>(Table2[[#This Row],[Sharpe Ratio]]-AVERAGE(Table2[Sharpe Ratio]))/_xlfn.STDEV.P(Table2[Sharpe Ratio])</f>
        <v>-1.8825862641020532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-4.2683060577368801</v>
      </c>
      <c r="AS680">
        <f>_xlfn.RANK.AVG(Table2[[#This Row],[1Y Return vs Nifty Z-Score]],Table2[1Y Return vs Nifty Z-Score])</f>
        <v>653</v>
      </c>
      <c r="AT680">
        <f>_xlfn.RANK.AVG(Table2[[#This Row],[6M Return vs Nifty Z-Score]],Table2[6M Return vs Nifty Z-Score])</f>
        <v>540</v>
      </c>
      <c r="AU680">
        <f>_xlfn.RANK.AVG(Table2[[#This Row],[Sharpe Ratio Z-Score]],Table2[Sharpe Ratio Z-Score])</f>
        <v>717</v>
      </c>
      <c r="AV680">
        <f>(Table2[[#This Row],[Rank 1Y]]+Table2[[#This Row],[Rank 6M]]+Table2[[#This Row],[Rank Sharpe]])/3</f>
        <v>636.66666666666663</v>
      </c>
    </row>
    <row r="681" spans="1:48" x14ac:dyDescent="0.3">
      <c r="A681" t="s">
        <v>2285</v>
      </c>
      <c r="B681" t="s">
        <v>2286</v>
      </c>
      <c r="C681" t="s">
        <v>10149</v>
      </c>
      <c r="D681" t="s">
        <v>257</v>
      </c>
      <c r="E681">
        <v>2254.3601649799998</v>
      </c>
      <c r="F681">
        <v>503.65</v>
      </c>
      <c r="G681">
        <v>-46.119830354851899</v>
      </c>
      <c r="H681">
        <f>(Table2[[#This Row],[1Y Return vs Nifty]]-AVERAGE(Table2[1Y Return vs Nifty]))/_xlfn.STDEV.P(Table2[1Y Return vs Nifty])</f>
        <v>-1.1355541160876268</v>
      </c>
      <c r="I681">
        <v>-10.9516239089963</v>
      </c>
      <c r="J681">
        <f>(Table2[[#This Row],[1M Return vs Nifty]]-AVERAGE(Table2[1M Return vs Nifty]))/_xlfn.STDEV.P(Table2[1M Return vs Nifty])</f>
        <v>-0.9904286532637635</v>
      </c>
      <c r="K681">
        <v>-29.9591520110021</v>
      </c>
      <c r="L681">
        <f>(Table2[[#This Row],[6M Return vs Nifty]]-AVERAGE(Table2[6M Return vs Nifty]))/_xlfn.STDEV.P(Table2[6M Return vs Nifty])</f>
        <v>-1.1917262629443592</v>
      </c>
      <c r="M681">
        <v>-3.1543476137007</v>
      </c>
      <c r="N681">
        <f>(Table2[[#This Row],[1W Return vs Nifty]]-AVERAGE(Table2[1W Return vs Nifty]))/_xlfn.STDEV.P(Table2[1W Return vs Nifty])</f>
        <v>-0.44449330233291034</v>
      </c>
      <c r="O681">
        <v>514.84</v>
      </c>
      <c r="P681">
        <v>521.42461585950605</v>
      </c>
      <c r="Q681">
        <v>544.10492535049696</v>
      </c>
      <c r="R681">
        <v>26.607185954857002</v>
      </c>
      <c r="S681" s="2">
        <f>(Table2[[#This Row],[Close Price]]-Table2[[#This Row],[20D EMA]])/Table2[[#This Row],[20D EMA]]</f>
        <v>-2.1734907932561678E-2</v>
      </c>
      <c r="T681" s="2">
        <f>(Table2[[#This Row],[Close Price]]-Table2[[#This Row],[50D EMA]])/Table2[[#This Row],[50D EMA]]</f>
        <v>-3.4088562984712072E-2</v>
      </c>
      <c r="U681" s="2">
        <f>(Table2[[#This Row],[Close Price]]-Table2[[#This Row],[200D EMA]])/Table2[[#This Row],[200D EMA]]</f>
        <v>-7.4351330902650919E-2</v>
      </c>
      <c r="V681">
        <v>1.1473801349210799</v>
      </c>
      <c r="W681">
        <v>500.35</v>
      </c>
      <c r="X681">
        <v>507</v>
      </c>
      <c r="Y681">
        <v>499.95</v>
      </c>
      <c r="Z681">
        <v>514</v>
      </c>
      <c r="AA681">
        <v>499.95</v>
      </c>
      <c r="AB681">
        <v>533.95000000000005</v>
      </c>
      <c r="AC681" s="2">
        <f>(Table2[[#This Row],[Close Price]]/Table2[[#This Row],[Day Low]])-1</f>
        <v>6.5953832317375838E-3</v>
      </c>
      <c r="AD681" s="2">
        <f>(Table2[[#This Row],[Day High]]/Table2[[#This Row],[Close Price]])-1</f>
        <v>6.6514444554750529E-3</v>
      </c>
      <c r="AE681" s="2">
        <f>(Table2[[#This Row],[Close Price]]/Table2[[#This Row],[Current Week Low]])-1</f>
        <v>7.4007400740074836E-3</v>
      </c>
      <c r="AF681" s="2">
        <f>(Table2[[#This Row],[Current Week High]]/Table2[[#This Row],[Close Price]])-1</f>
        <v>2.0549985108706537E-2</v>
      </c>
      <c r="AG681" s="2">
        <f>(Table2[[#This Row],[Close Price]]/Table2[[#This Row],[Current Month Low]])-1</f>
        <v>7.4007400740074836E-3</v>
      </c>
      <c r="AH681" s="2">
        <f>(Table2[[#This Row],[Current Month High]]/Table2[[#This Row],[Close Price]])-1</f>
        <v>6.0160825970416054E-2</v>
      </c>
      <c r="AI681">
        <v>43.482577186538201</v>
      </c>
      <c r="AJ681">
        <v>10.936123348017601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-0.15</v>
      </c>
      <c r="AM681" t="s">
        <v>10190</v>
      </c>
      <c r="AN681">
        <v>-3.31</v>
      </c>
      <c r="AO681" t="s">
        <v>10190</v>
      </c>
      <c r="AQ681">
        <f>(Table2[[#This Row],[Sharpe Ratio]]-AVERAGE(Table2[Sharpe Ratio]))/_xlfn.STDEV.P(Table2[Sharpe Ratio])</f>
        <v>-0.60618490757812304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712</v>
      </c>
      <c r="AT681">
        <f>_xlfn.RANK.AVG(Table2[[#This Row],[6M Return vs Nifty Z-Score]],Table2[6M Return vs Nifty Z-Score])</f>
        <v>682</v>
      </c>
      <c r="AU681">
        <f>_xlfn.RANK.AVG(Table2[[#This Row],[Sharpe Ratio Z-Score]],Table2[Sharpe Ratio Z-Score])</f>
        <v>518.5</v>
      </c>
      <c r="AV681">
        <f>(Table2[[#This Row],[Rank 1Y]]+Table2[[#This Row],[Rank 6M]]+Table2[[#This Row],[Rank Sharpe]])/3</f>
        <v>637.5</v>
      </c>
    </row>
    <row r="682" spans="1:48" x14ac:dyDescent="0.3">
      <c r="A682" t="s">
        <v>1004</v>
      </c>
      <c r="B682" t="s">
        <v>1005</v>
      </c>
      <c r="C682" t="s">
        <v>10144</v>
      </c>
      <c r="D682" t="s">
        <v>285</v>
      </c>
      <c r="E682">
        <v>13352.5363973</v>
      </c>
      <c r="F682">
        <v>993.05</v>
      </c>
      <c r="G682">
        <v>-35.847961859675998</v>
      </c>
      <c r="H682">
        <f>(Table2[[#This Row],[1Y Return vs Nifty]]-AVERAGE(Table2[1Y Return vs Nifty]))/_xlfn.STDEV.P(Table2[1Y Return vs Nifty])</f>
        <v>-1.0039281496233037</v>
      </c>
      <c r="I682">
        <v>-2.6308362625288999</v>
      </c>
      <c r="J682">
        <f>(Table2[[#This Row],[1M Return vs Nifty]]-AVERAGE(Table2[1M Return vs Nifty]))/_xlfn.STDEV.P(Table2[1M Return vs Nifty])</f>
        <v>-0.20996837333377963</v>
      </c>
      <c r="K682">
        <v>-29.499096741378601</v>
      </c>
      <c r="L682">
        <f>(Table2[[#This Row],[6M Return vs Nifty]]-AVERAGE(Table2[6M Return vs Nifty]))/_xlfn.STDEV.P(Table2[6M Return vs Nifty])</f>
        <v>-1.1768197492524453</v>
      </c>
      <c r="M682">
        <v>5.1178010770095401</v>
      </c>
      <c r="N682">
        <f>(Table2[[#This Row],[1W Return vs Nifty]]-AVERAGE(Table2[1W Return vs Nifty]))/_xlfn.STDEV.P(Table2[1W Return vs Nifty])</f>
        <v>1.6967987010740331</v>
      </c>
      <c r="O682">
        <v>958.08</v>
      </c>
      <c r="P682">
        <v>941.04999714196401</v>
      </c>
      <c r="Q682">
        <v>947.90877850205595</v>
      </c>
      <c r="R682">
        <v>68.316540952514003</v>
      </c>
      <c r="S682" s="2">
        <f>(Table2[[#This Row],[Close Price]]-Table2[[#This Row],[20D EMA]])/Table2[[#This Row],[20D EMA]]</f>
        <v>3.6500083500333909E-2</v>
      </c>
      <c r="T682" s="2">
        <f>(Table2[[#This Row],[Close Price]]-Table2[[#This Row],[50D EMA]])/Table2[[#This Row],[50D EMA]]</f>
        <v>5.5257428421405512E-2</v>
      </c>
      <c r="U682" s="2">
        <f>(Table2[[#This Row],[Close Price]]-Table2[[#This Row],[200D EMA]])/Table2[[#This Row],[200D EMA]]</f>
        <v>4.7621904682936846E-2</v>
      </c>
      <c r="V682">
        <v>2.4582872458997098</v>
      </c>
      <c r="W682">
        <v>987</v>
      </c>
      <c r="X682">
        <v>1035</v>
      </c>
      <c r="Y682">
        <v>975</v>
      </c>
      <c r="Z682">
        <v>1086.45</v>
      </c>
      <c r="AA682">
        <v>925</v>
      </c>
      <c r="AB682">
        <v>1086.45</v>
      </c>
      <c r="AC682" s="2">
        <f>(Table2[[#This Row],[Close Price]]/Table2[[#This Row],[Day Low]])-1</f>
        <v>6.1296859169199802E-3</v>
      </c>
      <c r="AD682" s="2">
        <f>(Table2[[#This Row],[Day High]]/Table2[[#This Row],[Close Price]])-1</f>
        <v>4.2243592971149546E-2</v>
      </c>
      <c r="AE682" s="2">
        <f>(Table2[[#This Row],[Close Price]]/Table2[[#This Row],[Current Week Low]])-1</f>
        <v>1.8512820512820438E-2</v>
      </c>
      <c r="AF682" s="2">
        <f>(Table2[[#This Row],[Current Week High]]/Table2[[#This Row],[Close Price]])-1</f>
        <v>9.4053673027541418E-2</v>
      </c>
      <c r="AG682" s="2">
        <f>(Table2[[#This Row],[Close Price]]/Table2[[#This Row],[Current Month Low]])-1</f>
        <v>7.3567567567567549E-2</v>
      </c>
      <c r="AH682" s="2">
        <f>(Table2[[#This Row],[Current Month High]]/Table2[[#This Row],[Close Price]])-1</f>
        <v>9.4053673027541418E-2</v>
      </c>
      <c r="AI682">
        <v>32.7173858315291</v>
      </c>
      <c r="AJ682">
        <v>26.980372098970602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-0.09</v>
      </c>
      <c r="AM682" t="s">
        <v>10190</v>
      </c>
      <c r="AN682">
        <v>2.34</v>
      </c>
      <c r="AO682" t="s">
        <v>10189</v>
      </c>
      <c r="AP682">
        <v>-3.918063548449E-3</v>
      </c>
      <c r="AQ682">
        <f>(Table2[[#This Row],[Sharpe Ratio]]-AVERAGE(Table2[Sharpe Ratio]))/_xlfn.STDEV.P(Table2[Sharpe Ratio])</f>
        <v>-0.65107362066726659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686</v>
      </c>
      <c r="AT682">
        <f>_xlfn.RANK.AVG(Table2[[#This Row],[6M Return vs Nifty Z-Score]],Table2[6M Return vs Nifty Z-Score])</f>
        <v>679</v>
      </c>
      <c r="AU682">
        <f>_xlfn.RANK.AVG(Table2[[#This Row],[Sharpe Ratio Z-Score]],Table2[Sharpe Ratio Z-Score])</f>
        <v>549</v>
      </c>
      <c r="AV682">
        <f>(Table2[[#This Row],[Rank 1Y]]+Table2[[#This Row],[Rank 6M]]+Table2[[#This Row],[Rank Sharpe]])/3</f>
        <v>638</v>
      </c>
    </row>
    <row r="683" spans="1:48" x14ac:dyDescent="0.3">
      <c r="A683" t="s">
        <v>2181</v>
      </c>
      <c r="B683" t="s">
        <v>2182</v>
      </c>
      <c r="C683" t="s">
        <v>10156</v>
      </c>
      <c r="D683" t="s">
        <v>382</v>
      </c>
      <c r="E683">
        <v>2507.33024892</v>
      </c>
      <c r="F683">
        <v>472.85</v>
      </c>
      <c r="G683">
        <v>-64.081749175969307</v>
      </c>
      <c r="H683">
        <f>(Table2[[#This Row],[1Y Return vs Nifty]]-AVERAGE(Table2[1Y Return vs Nifty]))/_xlfn.STDEV.P(Table2[1Y Return vs Nifty])</f>
        <v>-1.3657220670785921</v>
      </c>
      <c r="I683">
        <v>-7.1572552013215196</v>
      </c>
      <c r="J683">
        <f>(Table2[[#This Row],[1M Return vs Nifty]]-AVERAGE(Table2[1M Return vs Nifty]))/_xlfn.STDEV.P(Table2[1M Return vs Nifty])</f>
        <v>-0.6345303669991601</v>
      </c>
      <c r="K683">
        <v>-27.909716492428299</v>
      </c>
      <c r="L683">
        <f>(Table2[[#This Row],[6M Return vs Nifty]]-AVERAGE(Table2[6M Return vs Nifty]))/_xlfn.STDEV.P(Table2[6M Return vs Nifty])</f>
        <v>-1.1253213315470587</v>
      </c>
      <c r="M683">
        <v>-4.6441952584530704</v>
      </c>
      <c r="N683">
        <f>(Table2[[#This Row],[1W Return vs Nifty]]-AVERAGE(Table2[1W Return vs Nifty]))/_xlfn.STDEV.P(Table2[1W Return vs Nifty])</f>
        <v>-0.83014870666402041</v>
      </c>
      <c r="O683">
        <v>479.61</v>
      </c>
      <c r="P683">
        <v>487.93453422504302</v>
      </c>
      <c r="Q683">
        <v>505.17079889755098</v>
      </c>
      <c r="R683">
        <v>35.382654736047201</v>
      </c>
      <c r="S683" s="2">
        <f>(Table2[[#This Row],[Close Price]]-Table2[[#This Row],[20D EMA]])/Table2[[#This Row],[20D EMA]]</f>
        <v>-1.4094785346427286E-2</v>
      </c>
      <c r="T683" s="2">
        <f>(Table2[[#This Row],[Close Price]]-Table2[[#This Row],[50D EMA]])/Table2[[#This Row],[50D EMA]]</f>
        <v>-3.0915078083171253E-2</v>
      </c>
      <c r="U683" s="2">
        <f>(Table2[[#This Row],[Close Price]]-Table2[[#This Row],[200D EMA]])/Table2[[#This Row],[200D EMA]]</f>
        <v>-6.3979942958075922E-2</v>
      </c>
      <c r="V683">
        <v>0.63160835283029604</v>
      </c>
      <c r="W683">
        <v>469</v>
      </c>
      <c r="X683">
        <v>473.85</v>
      </c>
      <c r="Y683">
        <v>467</v>
      </c>
      <c r="Z683">
        <v>478.3</v>
      </c>
      <c r="AA683">
        <v>467</v>
      </c>
      <c r="AB683">
        <v>494</v>
      </c>
      <c r="AC683" s="2">
        <f>(Table2[[#This Row],[Close Price]]/Table2[[#This Row],[Day Low]])-1</f>
        <v>8.208955223880654E-3</v>
      </c>
      <c r="AD683" s="2">
        <f>(Table2[[#This Row],[Day High]]/Table2[[#This Row],[Close Price]])-1</f>
        <v>2.114835571534357E-3</v>
      </c>
      <c r="AE683" s="2">
        <f>(Table2[[#This Row],[Close Price]]/Table2[[#This Row],[Current Week Low]])-1</f>
        <v>1.2526766595289063E-2</v>
      </c>
      <c r="AF683" s="2">
        <f>(Table2[[#This Row],[Current Week High]]/Table2[[#This Row],[Close Price]])-1</f>
        <v>1.1525853864861935E-2</v>
      </c>
      <c r="AG683" s="2">
        <f>(Table2[[#This Row],[Close Price]]/Table2[[#This Row],[Current Month Low]])-1</f>
        <v>1.2526766595289063E-2</v>
      </c>
      <c r="AH683" s="2">
        <f>(Table2[[#This Row],[Current Month High]]/Table2[[#This Row],[Close Price]])-1</f>
        <v>4.4728772337950584E-2</v>
      </c>
      <c r="AI683">
        <v>79.126572908956305</v>
      </c>
      <c r="AJ683">
        <v>7.4659090909090899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-0.21</v>
      </c>
      <c r="AM683" t="s">
        <v>10190</v>
      </c>
      <c r="AN683">
        <v>-3.32</v>
      </c>
      <c r="AO683" t="s">
        <v>10190</v>
      </c>
      <c r="AQ683">
        <f>(Table2[[#This Row],[Sharpe Ratio]]-AVERAGE(Table2[Sharpe Ratio]))/_xlfn.STDEV.P(Table2[Sharpe Ratio])</f>
        <v>-0.60618490757812304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729</v>
      </c>
      <c r="AT683">
        <f>_xlfn.RANK.AVG(Table2[[#This Row],[6M Return vs Nifty Z-Score]],Table2[6M Return vs Nifty Z-Score])</f>
        <v>667</v>
      </c>
      <c r="AU683">
        <f>_xlfn.RANK.AVG(Table2[[#This Row],[Sharpe Ratio Z-Score]],Table2[Sharpe Ratio Z-Score])</f>
        <v>518.5</v>
      </c>
      <c r="AV683">
        <f>(Table2[[#This Row],[Rank 1Y]]+Table2[[#This Row],[Rank 6M]]+Table2[[#This Row],[Rank Sharpe]])/3</f>
        <v>638.16666666666663</v>
      </c>
    </row>
    <row r="684" spans="1:48" x14ac:dyDescent="0.3">
      <c r="A684" t="s">
        <v>1706</v>
      </c>
      <c r="B684" t="s">
        <v>1707</v>
      </c>
      <c r="C684" t="s">
        <v>10159</v>
      </c>
      <c r="D684" t="s">
        <v>550</v>
      </c>
      <c r="E684">
        <v>4500.1823430300001</v>
      </c>
      <c r="F684">
        <v>814.55</v>
      </c>
      <c r="G684">
        <v>-32.3754203633275</v>
      </c>
      <c r="H684">
        <f>(Table2[[#This Row],[1Y Return vs Nifty]]-AVERAGE(Table2[1Y Return vs Nifty]))/_xlfn.STDEV.P(Table2[1Y Return vs Nifty])</f>
        <v>-0.95943024442144109</v>
      </c>
      <c r="I684">
        <v>0.41129832355291102</v>
      </c>
      <c r="J684">
        <f>(Table2[[#This Row],[1M Return vs Nifty]]-AVERAGE(Table2[1M Return vs Nifty]))/_xlfn.STDEV.P(Table2[1M Return vs Nifty])</f>
        <v>7.5373028407928394E-2</v>
      </c>
      <c r="K684">
        <v>-10.228213591067499</v>
      </c>
      <c r="L684">
        <f>(Table2[[#This Row],[6M Return vs Nifty]]-AVERAGE(Table2[6M Return vs Nifty]))/_xlfn.STDEV.P(Table2[6M Return vs Nifty])</f>
        <v>-0.5524128518584086</v>
      </c>
      <c r="M684">
        <v>-1.4001655489795799</v>
      </c>
      <c r="N684">
        <f>(Table2[[#This Row],[1W Return vs Nifty]]-AVERAGE(Table2[1W Return vs Nifty]))/_xlfn.STDEV.P(Table2[1W Return vs Nifty])</f>
        <v>9.5865465853650998E-3</v>
      </c>
      <c r="O684">
        <v>805.18</v>
      </c>
      <c r="P684">
        <v>773.82026069330595</v>
      </c>
      <c r="Q684">
        <v>761.58031783911895</v>
      </c>
      <c r="R684">
        <v>51.8284588334405</v>
      </c>
      <c r="S684" s="2">
        <f>(Table2[[#This Row],[Close Price]]-Table2[[#This Row],[20D EMA]])/Table2[[#This Row],[20D EMA]]</f>
        <v>1.1637149457264221E-2</v>
      </c>
      <c r="T684" s="2">
        <f>(Table2[[#This Row],[Close Price]]-Table2[[#This Row],[50D EMA]])/Table2[[#This Row],[50D EMA]]</f>
        <v>5.2634625087487501E-2</v>
      </c>
      <c r="U684" s="2">
        <f>(Table2[[#This Row],[Close Price]]-Table2[[#This Row],[200D EMA]])/Table2[[#This Row],[200D EMA]]</f>
        <v>6.9552325500185336E-2</v>
      </c>
      <c r="V684">
        <v>0.75509344354474905</v>
      </c>
      <c r="W684">
        <v>798</v>
      </c>
      <c r="X684">
        <v>812.05</v>
      </c>
      <c r="Y684">
        <v>803</v>
      </c>
      <c r="Z684">
        <v>830</v>
      </c>
      <c r="AA684">
        <v>785.55</v>
      </c>
      <c r="AB684">
        <v>868.9</v>
      </c>
      <c r="AC684" s="2">
        <f>(Table2[[#This Row],[Close Price]]/Table2[[#This Row],[Day Low]])-1</f>
        <v>2.073934837092728E-2</v>
      </c>
      <c r="AD684" s="2">
        <f>(Table2[[#This Row],[Day High]]/Table2[[#This Row],[Close Price]])-1</f>
        <v>-3.069179301454783E-3</v>
      </c>
      <c r="AE684" s="2">
        <f>(Table2[[#This Row],[Close Price]]/Table2[[#This Row],[Current Week Low]])-1</f>
        <v>1.4383561643835474E-2</v>
      </c>
      <c r="AF684" s="2">
        <f>(Table2[[#This Row],[Current Week High]]/Table2[[#This Row],[Close Price]])-1</f>
        <v>1.8967528082990626E-2</v>
      </c>
      <c r="AG684" s="2">
        <f>(Table2[[#This Row],[Close Price]]/Table2[[#This Row],[Current Month Low]])-1</f>
        <v>3.6916809878429158E-2</v>
      </c>
      <c r="AH684" s="2">
        <f>(Table2[[#This Row],[Current Month High]]/Table2[[#This Row],[Close Price]])-1</f>
        <v>6.6723958013627183E-2</v>
      </c>
      <c r="AI684">
        <v>10.9631084647965</v>
      </c>
      <c r="AJ684">
        <v>23.9896491361595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-0.02</v>
      </c>
      <c r="AM684" t="s">
        <v>10190</v>
      </c>
      <c r="AN684">
        <v>-3.68</v>
      </c>
      <c r="AO684" t="s">
        <v>10190</v>
      </c>
      <c r="AP684">
        <v>-0.13599068539895201</v>
      </c>
      <c r="AQ684">
        <f>(Table2[[#This Row],[Sharpe Ratio]]-AVERAGE(Table2[Sharpe Ratio]))/_xlfn.STDEV.P(Table2[Sharpe Ratio])</f>
        <v>-2.164211413321258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-3.5910949346078143</v>
      </c>
      <c r="AS684">
        <f>_xlfn.RANK.AVG(Table2[[#This Row],[1Y Return vs Nifty Z-Score]],Table2[1Y Return vs Nifty Z-Score])</f>
        <v>676</v>
      </c>
      <c r="AT684">
        <f>_xlfn.RANK.AVG(Table2[[#This Row],[6M Return vs Nifty Z-Score]],Table2[6M Return vs Nifty Z-Score])</f>
        <v>514</v>
      </c>
      <c r="AU684">
        <f>_xlfn.RANK.AVG(Table2[[#This Row],[Sharpe Ratio Z-Score]],Table2[Sharpe Ratio Z-Score])</f>
        <v>726</v>
      </c>
      <c r="AV684">
        <f>(Table2[[#This Row],[Rank 1Y]]+Table2[[#This Row],[Rank 6M]]+Table2[[#This Row],[Rank Sharpe]])/3</f>
        <v>638.66666666666663</v>
      </c>
    </row>
    <row r="685" spans="1:48" x14ac:dyDescent="0.3">
      <c r="A685" t="s">
        <v>1502</v>
      </c>
      <c r="B685" t="s">
        <v>1503</v>
      </c>
      <c r="C685" t="s">
        <v>10154</v>
      </c>
      <c r="D685" t="s">
        <v>257</v>
      </c>
      <c r="E685">
        <v>6447.9898522000003</v>
      </c>
      <c r="F685">
        <v>1434.25</v>
      </c>
      <c r="G685">
        <v>-28.334811920673399</v>
      </c>
      <c r="H685">
        <f>(Table2[[#This Row],[1Y Return vs Nifty]]-AVERAGE(Table2[1Y Return vs Nifty]))/_xlfn.STDEV.P(Table2[1Y Return vs Nifty])</f>
        <v>-0.90765300529323112</v>
      </c>
      <c r="I685">
        <v>0.92290758096548298</v>
      </c>
      <c r="J685">
        <f>(Table2[[#This Row],[1M Return vs Nifty]]-AVERAGE(Table2[1M Return vs Nifty]))/_xlfn.STDEV.P(Table2[1M Return vs Nifty])</f>
        <v>0.12336015669673965</v>
      </c>
      <c r="K685">
        <v>-20.4494219268318</v>
      </c>
      <c r="L685">
        <f>(Table2[[#This Row],[6M Return vs Nifty]]-AVERAGE(Table2[6M Return vs Nifty]))/_xlfn.STDEV.P(Table2[6M Return vs Nifty])</f>
        <v>-0.88359606410520286</v>
      </c>
      <c r="M685">
        <v>0.30857149492145802</v>
      </c>
      <c r="N685">
        <f>(Table2[[#This Row],[1W Return vs Nifty]]-AVERAGE(Table2[1W Return vs Nifty]))/_xlfn.STDEV.P(Table2[1W Return vs Nifty])</f>
        <v>0.45190269742287636</v>
      </c>
      <c r="O685">
        <v>1396.52</v>
      </c>
      <c r="P685">
        <v>1366.68228089693</v>
      </c>
      <c r="Q685">
        <v>1429.44338598473</v>
      </c>
      <c r="R685">
        <v>62.396612036923699</v>
      </c>
      <c r="S685" s="2">
        <f>(Table2[[#This Row],[Close Price]]-Table2[[#This Row],[20D EMA]])/Table2[[#This Row],[20D EMA]]</f>
        <v>2.7017156932947626E-2</v>
      </c>
      <c r="T685" s="2">
        <f>(Table2[[#This Row],[Close Price]]-Table2[[#This Row],[50D EMA]])/Table2[[#This Row],[50D EMA]]</f>
        <v>4.9439229620161937E-2</v>
      </c>
      <c r="U685" s="2">
        <f>(Table2[[#This Row],[Close Price]]-Table2[[#This Row],[200D EMA]])/Table2[[#This Row],[200D EMA]]</f>
        <v>3.3625773936886713E-3</v>
      </c>
      <c r="V685">
        <v>1.00174539095832</v>
      </c>
      <c r="W685">
        <v>1401.15</v>
      </c>
      <c r="X685">
        <v>1434.25</v>
      </c>
      <c r="Y685">
        <v>1421</v>
      </c>
      <c r="Z685">
        <v>1487.75</v>
      </c>
      <c r="AA685">
        <v>1317</v>
      </c>
      <c r="AB685">
        <v>1487.75</v>
      </c>
      <c r="AC685" s="2">
        <f>(Table2[[#This Row],[Close Price]]/Table2[[#This Row],[Day Low]])-1</f>
        <v>2.3623452164293512E-2</v>
      </c>
      <c r="AD685" s="2">
        <f>(Table2[[#This Row],[Day High]]/Table2[[#This Row],[Close Price]])-1</f>
        <v>0</v>
      </c>
      <c r="AE685" s="2">
        <f>(Table2[[#This Row],[Close Price]]/Table2[[#This Row],[Current Week Low]])-1</f>
        <v>9.3244194229415989E-3</v>
      </c>
      <c r="AF685" s="2">
        <f>(Table2[[#This Row],[Current Week High]]/Table2[[#This Row],[Close Price]])-1</f>
        <v>3.7301725640578764E-2</v>
      </c>
      <c r="AG685" s="2">
        <f>(Table2[[#This Row],[Close Price]]/Table2[[#This Row],[Current Month Low]])-1</f>
        <v>8.9028094153378978E-2</v>
      </c>
      <c r="AH685" s="2">
        <f>(Table2[[#This Row],[Current Month High]]/Table2[[#This Row],[Close Price]])-1</f>
        <v>3.7301725640578764E-2</v>
      </c>
      <c r="AI685">
        <v>32.330486316890301</v>
      </c>
      <c r="AJ685">
        <v>25.4702125798268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10190</v>
      </c>
      <c r="AN685">
        <v>4.16</v>
      </c>
      <c r="AO685" t="s">
        <v>10189</v>
      </c>
      <c r="AP685">
        <v>-6.2295035106045997E-2</v>
      </c>
      <c r="AQ685">
        <f>(Table2[[#This Row],[Sharpe Ratio]]-AVERAGE(Table2[Sharpe Ratio]))/_xlfn.STDEV.P(Table2[Sharpe Ratio])</f>
        <v>-1.3198905234200056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656</v>
      </c>
      <c r="AT685">
        <f>_xlfn.RANK.AVG(Table2[[#This Row],[6M Return vs Nifty Z-Score]],Table2[6M Return vs Nifty Z-Score])</f>
        <v>600</v>
      </c>
      <c r="AU685">
        <f>_xlfn.RANK.AVG(Table2[[#This Row],[Sharpe Ratio Z-Score]],Table2[Sharpe Ratio Z-Score])</f>
        <v>661</v>
      </c>
      <c r="AV685">
        <f>(Table2[[#This Row],[Rank 1Y]]+Table2[[#This Row],[Rank 6M]]+Table2[[#This Row],[Rank Sharpe]])/3</f>
        <v>639</v>
      </c>
    </row>
    <row r="686" spans="1:48" x14ac:dyDescent="0.3">
      <c r="A686" t="s">
        <v>1883</v>
      </c>
      <c r="B686" t="s">
        <v>1884</v>
      </c>
      <c r="C686" t="s">
        <v>10157</v>
      </c>
      <c r="D686" t="s">
        <v>1492</v>
      </c>
      <c r="E686">
        <v>3634.6950000000002</v>
      </c>
      <c r="F686">
        <v>327.45</v>
      </c>
      <c r="G686">
        <v>-55.159338023044498</v>
      </c>
      <c r="H686">
        <f>(Table2[[#This Row],[1Y Return vs Nifty]]-AVERAGE(Table2[1Y Return vs Nifty]))/_xlfn.STDEV.P(Table2[1Y Return vs Nifty])</f>
        <v>-1.2513883417444585</v>
      </c>
      <c r="I686">
        <v>-0.99312461390929896</v>
      </c>
      <c r="J686">
        <f>(Table2[[#This Row],[1M Return vs Nifty]]-AVERAGE(Table2[1M Return vs Nifty]))/_xlfn.STDEV.P(Table2[1M Return vs Nifty])</f>
        <v>-5.6356846873433404E-2</v>
      </c>
      <c r="K686">
        <v>-23.0818075460177</v>
      </c>
      <c r="L686">
        <f>(Table2[[#This Row],[6M Return vs Nifty]]-AVERAGE(Table2[6M Return vs Nifty]))/_xlfn.STDEV.P(Table2[6M Return vs Nifty])</f>
        <v>-0.96888949484213382</v>
      </c>
      <c r="M686">
        <v>-2.9035262801134101</v>
      </c>
      <c r="N686">
        <f>(Table2[[#This Row],[1W Return vs Nifty]]-AVERAGE(Table2[1W Return vs Nifty]))/_xlfn.STDEV.P(Table2[1W Return vs Nifty])</f>
        <v>-0.37956679581381442</v>
      </c>
      <c r="O686">
        <v>331.08</v>
      </c>
      <c r="P686">
        <v>328.35184731889098</v>
      </c>
      <c r="Q686">
        <v>349.25982348738899</v>
      </c>
      <c r="R686">
        <v>40.801767014962998</v>
      </c>
      <c r="S686" s="2">
        <f>(Table2[[#This Row],[Close Price]]-Table2[[#This Row],[20D EMA]])/Table2[[#This Row],[20D EMA]]</f>
        <v>-1.0964117433852833E-2</v>
      </c>
      <c r="T686" s="2">
        <f>(Table2[[#This Row],[Close Price]]-Table2[[#This Row],[50D EMA]])/Table2[[#This Row],[50D EMA]]</f>
        <v>-2.7465882292269377E-3</v>
      </c>
      <c r="U686" s="2">
        <f>(Table2[[#This Row],[Close Price]]-Table2[[#This Row],[200D EMA]])/Table2[[#This Row],[200D EMA]]</f>
        <v>-6.2445841235376165E-2</v>
      </c>
      <c r="V686">
        <v>1.15062580633176</v>
      </c>
      <c r="W686">
        <v>322.2</v>
      </c>
      <c r="X686">
        <v>327.45</v>
      </c>
      <c r="Y686">
        <v>326</v>
      </c>
      <c r="Z686">
        <v>335.55</v>
      </c>
      <c r="AA686">
        <v>322.05</v>
      </c>
      <c r="AB686">
        <v>352.95</v>
      </c>
      <c r="AC686" s="2">
        <f>(Table2[[#This Row],[Close Price]]/Table2[[#This Row],[Day Low]])-1</f>
        <v>1.6294227188081933E-2</v>
      </c>
      <c r="AD686" s="2">
        <f>(Table2[[#This Row],[Day High]]/Table2[[#This Row],[Close Price]])-1</f>
        <v>0</v>
      </c>
      <c r="AE686" s="2">
        <f>(Table2[[#This Row],[Close Price]]/Table2[[#This Row],[Current Week Low]])-1</f>
        <v>4.4478527607361151E-3</v>
      </c>
      <c r="AF686" s="2">
        <f>(Table2[[#This Row],[Current Week High]]/Table2[[#This Row],[Close Price]])-1</f>
        <v>2.4736601007787629E-2</v>
      </c>
      <c r="AG686" s="2">
        <f>(Table2[[#This Row],[Close Price]]/Table2[[#This Row],[Current Month Low]])-1</f>
        <v>1.6767582673497872E-2</v>
      </c>
      <c r="AH686" s="2">
        <f>(Table2[[#This Row],[Current Month High]]/Table2[[#This Row],[Close Price]])-1</f>
        <v>7.7874484654145704E-2</v>
      </c>
      <c r="AI686">
        <v>46.510917697358302</v>
      </c>
      <c r="AJ686">
        <v>12.758264462809899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10190</v>
      </c>
      <c r="AN686">
        <v>-2.63</v>
      </c>
      <c r="AO686" t="s">
        <v>10190</v>
      </c>
      <c r="AP686">
        <v>-1.4152756110448E-2</v>
      </c>
      <c r="AQ686">
        <f>(Table2[[#This Row],[Sharpe Ratio]]-AVERAGE(Table2[Sharpe Ratio]))/_xlfn.STDEV.P(Table2[Sharpe Ratio])</f>
        <v>-0.76833108019801655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723</v>
      </c>
      <c r="AT686">
        <f>_xlfn.RANK.AVG(Table2[[#This Row],[6M Return vs Nifty Z-Score]],Table2[6M Return vs Nifty Z-Score])</f>
        <v>622</v>
      </c>
      <c r="AU686">
        <f>_xlfn.RANK.AVG(Table2[[#This Row],[Sharpe Ratio Z-Score]],Table2[Sharpe Ratio Z-Score])</f>
        <v>572</v>
      </c>
      <c r="AV686">
        <f>(Table2[[#This Row],[Rank 1Y]]+Table2[[#This Row],[Rank 6M]]+Table2[[#This Row],[Rank Sharpe]])/3</f>
        <v>639</v>
      </c>
    </row>
    <row r="687" spans="1:48" x14ac:dyDescent="0.3">
      <c r="A687" t="s">
        <v>564</v>
      </c>
      <c r="B687" t="s">
        <v>565</v>
      </c>
      <c r="C687" t="s">
        <v>10145</v>
      </c>
      <c r="D687" t="s">
        <v>37</v>
      </c>
      <c r="E687">
        <v>34320.528907079999</v>
      </c>
      <c r="F687">
        <v>586.20000000000005</v>
      </c>
      <c r="G687">
        <v>-33.416127025735001</v>
      </c>
      <c r="H687">
        <f>(Table2[[#This Row],[1Y Return vs Nifty]]-AVERAGE(Table2[1Y Return vs Nifty]))/_xlfn.STDEV.P(Table2[1Y Return vs Nifty])</f>
        <v>-0.9727660869032233</v>
      </c>
      <c r="I687">
        <v>5.7219673587172402</v>
      </c>
      <c r="J687">
        <f>(Table2[[#This Row],[1M Return vs Nifty]]-AVERAGE(Table2[1M Return vs Nifty]))/_xlfn.STDEV.P(Table2[1M Return vs Nifty])</f>
        <v>0.57349489113320951</v>
      </c>
      <c r="K687">
        <v>-12.4694280574759</v>
      </c>
      <c r="L687">
        <f>(Table2[[#This Row],[6M Return vs Nifty]]-AVERAGE(Table2[6M Return vs Nifty]))/_xlfn.STDEV.P(Table2[6M Return vs Nifty])</f>
        <v>-0.6250317225375196</v>
      </c>
      <c r="M687">
        <v>0.27895731379590699</v>
      </c>
      <c r="N687">
        <f>(Table2[[#This Row],[1W Return vs Nifty]]-AVERAGE(Table2[1W Return vs Nifty]))/_xlfn.STDEV.P(Table2[1W Return vs Nifty])</f>
        <v>0.4442369008321066</v>
      </c>
      <c r="O687">
        <v>567.01</v>
      </c>
      <c r="P687">
        <v>552.87112596263796</v>
      </c>
      <c r="Q687">
        <v>559.768560123984</v>
      </c>
      <c r="R687">
        <v>68.572711435451495</v>
      </c>
      <c r="S687" s="2">
        <f>(Table2[[#This Row],[Close Price]]-Table2[[#This Row],[20D EMA]])/Table2[[#This Row],[20D EMA]]</f>
        <v>3.3844200278654792E-2</v>
      </c>
      <c r="T687" s="2">
        <f>(Table2[[#This Row],[Close Price]]-Table2[[#This Row],[50D EMA]])/Table2[[#This Row],[50D EMA]]</f>
        <v>6.0283260369821498E-2</v>
      </c>
      <c r="U687" s="2">
        <f>(Table2[[#This Row],[Close Price]]-Table2[[#This Row],[200D EMA]])/Table2[[#This Row],[200D EMA]]</f>
        <v>4.7218514505640873E-2</v>
      </c>
      <c r="V687">
        <v>1.2848940818050301</v>
      </c>
      <c r="W687">
        <v>584.6</v>
      </c>
      <c r="X687">
        <v>593.20000000000005</v>
      </c>
      <c r="Y687">
        <v>580.75</v>
      </c>
      <c r="Z687">
        <v>616.29999999999995</v>
      </c>
      <c r="AA687">
        <v>555.54999999999995</v>
      </c>
      <c r="AB687">
        <v>616.29999999999995</v>
      </c>
      <c r="AC687" s="2">
        <f>(Table2[[#This Row],[Close Price]]/Table2[[#This Row],[Day Low]])-1</f>
        <v>2.7369141293192012E-3</v>
      </c>
      <c r="AD687" s="2">
        <f>(Table2[[#This Row],[Day High]]/Table2[[#This Row],[Close Price]])-1</f>
        <v>1.1941316956670001E-2</v>
      </c>
      <c r="AE687" s="2">
        <f>(Table2[[#This Row],[Close Price]]/Table2[[#This Row],[Current Week Low]])-1</f>
        <v>9.3844167025398662E-3</v>
      </c>
      <c r="AF687" s="2">
        <f>(Table2[[#This Row],[Current Week High]]/Table2[[#This Row],[Close Price]])-1</f>
        <v>5.1347662913681091E-2</v>
      </c>
      <c r="AG687" s="2">
        <f>(Table2[[#This Row],[Close Price]]/Table2[[#This Row],[Current Month Low]])-1</f>
        <v>5.5170551705517212E-2</v>
      </c>
      <c r="AH687" s="2">
        <f>(Table2[[#This Row],[Current Month High]]/Table2[[#This Row],[Close Price]])-1</f>
        <v>5.1347662913681091E-2</v>
      </c>
      <c r="AI687">
        <v>15.148413510747099</v>
      </c>
      <c r="AJ687">
        <v>28.891820580474899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10190</v>
      </c>
      <c r="AN687">
        <v>2.27</v>
      </c>
      <c r="AO687" t="s">
        <v>10189</v>
      </c>
      <c r="AP687">
        <v>-9.2717805874622E-2</v>
      </c>
      <c r="AQ687">
        <f>(Table2[[#This Row],[Sharpe Ratio]]-AVERAGE(Table2[Sharpe Ratio]))/_xlfn.STDEV.P(Table2[Sharpe Ratio])</f>
        <v>-1.6684400075007302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681</v>
      </c>
      <c r="AT687">
        <f>_xlfn.RANK.AVG(Table2[[#This Row],[6M Return vs Nifty Z-Score]],Table2[6M Return vs Nifty Z-Score])</f>
        <v>533</v>
      </c>
      <c r="AU687">
        <f>_xlfn.RANK.AVG(Table2[[#This Row],[Sharpe Ratio Z-Score]],Table2[Sharpe Ratio Z-Score])</f>
        <v>704</v>
      </c>
      <c r="AV687">
        <f>(Table2[[#This Row],[Rank 1Y]]+Table2[[#This Row],[Rank 6M]]+Table2[[#This Row],[Rank Sharpe]])/3</f>
        <v>639.33333333333337</v>
      </c>
    </row>
    <row r="688" spans="1:48" x14ac:dyDescent="0.3">
      <c r="A688" t="s">
        <v>2128</v>
      </c>
      <c r="B688" t="s">
        <v>2129</v>
      </c>
      <c r="C688" t="s">
        <v>10147</v>
      </c>
      <c r="D688" t="s">
        <v>410</v>
      </c>
      <c r="E688">
        <v>2627.5389831900002</v>
      </c>
      <c r="F688">
        <v>52.47</v>
      </c>
      <c r="G688">
        <v>-36.427388809422197</v>
      </c>
      <c r="H688">
        <f>(Table2[[#This Row],[1Y Return vs Nifty]]-AVERAGE(Table2[1Y Return vs Nifty]))/_xlfn.STDEV.P(Table2[1Y Return vs Nifty])</f>
        <v>-1.0113530531149748</v>
      </c>
      <c r="I688">
        <v>-8.0996788138760891</v>
      </c>
      <c r="J688">
        <f>(Table2[[#This Row],[1M Return vs Nifty]]-AVERAGE(Table2[1M Return vs Nifty]))/_xlfn.STDEV.P(Table2[1M Return vs Nifty])</f>
        <v>-0.72292634917270282</v>
      </c>
      <c r="K688">
        <v>-40.3837652109966</v>
      </c>
      <c r="L688">
        <f>(Table2[[#This Row],[6M Return vs Nifty]]-AVERAGE(Table2[6M Return vs Nifty]))/_xlfn.STDEV.P(Table2[6M Return vs Nifty])</f>
        <v>-1.5295001124337846</v>
      </c>
      <c r="M688">
        <v>-0.76867412816141201</v>
      </c>
      <c r="N688">
        <f>(Table2[[#This Row],[1W Return vs Nifty]]-AVERAGE(Table2[1W Return vs Nifty]))/_xlfn.STDEV.P(Table2[1W Return vs Nifty])</f>
        <v>0.17305163651255456</v>
      </c>
      <c r="O688">
        <v>53.58</v>
      </c>
      <c r="P688">
        <v>54.982711718370197</v>
      </c>
      <c r="Q688">
        <v>61.916444138871903</v>
      </c>
      <c r="R688">
        <v>37.690539818158598</v>
      </c>
      <c r="S688" s="2">
        <f>(Table2[[#This Row],[Close Price]]-Table2[[#This Row],[20D EMA]])/Table2[[#This Row],[20D EMA]]</f>
        <v>-2.0716685330347134E-2</v>
      </c>
      <c r="T688" s="2">
        <f>(Table2[[#This Row],[Close Price]]-Table2[[#This Row],[50D EMA]])/Table2[[#This Row],[50D EMA]]</f>
        <v>-4.5700032607352829E-2</v>
      </c>
      <c r="U688" s="2">
        <f>(Table2[[#This Row],[Close Price]]-Table2[[#This Row],[200D EMA]])/Table2[[#This Row],[200D EMA]]</f>
        <v>-0.15256761382621634</v>
      </c>
      <c r="V688">
        <v>0.75510505992321098</v>
      </c>
      <c r="W688">
        <v>52.28</v>
      </c>
      <c r="X688">
        <v>53.3</v>
      </c>
      <c r="Y688">
        <v>52</v>
      </c>
      <c r="Z688">
        <v>55</v>
      </c>
      <c r="AA688">
        <v>52</v>
      </c>
      <c r="AB688">
        <v>55.52</v>
      </c>
      <c r="AC688" s="2">
        <f>(Table2[[#This Row],[Close Price]]/Table2[[#This Row],[Day Low]])-1</f>
        <v>3.6342769701607214E-3</v>
      </c>
      <c r="AD688" s="2">
        <f>(Table2[[#This Row],[Day High]]/Table2[[#This Row],[Close Price]])-1</f>
        <v>1.5818562988374252E-2</v>
      </c>
      <c r="AE688" s="2">
        <f>(Table2[[#This Row],[Close Price]]/Table2[[#This Row],[Current Week Low]])-1</f>
        <v>9.0384615384615508E-3</v>
      </c>
      <c r="AF688" s="2">
        <f>(Table2[[#This Row],[Current Week High]]/Table2[[#This Row],[Close Price]])-1</f>
        <v>4.8218029350104885E-2</v>
      </c>
      <c r="AG688" s="2">
        <f>(Table2[[#This Row],[Close Price]]/Table2[[#This Row],[Current Month Low]])-1</f>
        <v>9.0384615384615508E-3</v>
      </c>
      <c r="AH688" s="2">
        <f>(Table2[[#This Row],[Current Month High]]/Table2[[#This Row],[Close Price]])-1</f>
        <v>5.8128454354869463E-2</v>
      </c>
      <c r="AI688">
        <v>60.186773394320497</v>
      </c>
      <c r="AJ688">
        <v>9.0852390852390794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-0.26</v>
      </c>
      <c r="AM688" t="s">
        <v>10190</v>
      </c>
      <c r="AN688">
        <v>-3.92</v>
      </c>
      <c r="AO688" t="s">
        <v>10190</v>
      </c>
      <c r="AQ688">
        <f>(Table2[[#This Row],[Sharpe Ratio]]-AVERAGE(Table2[Sharpe Ratio]))/_xlfn.STDEV.P(Table2[Sharpe Ratio])</f>
        <v>-0.60618490757812304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687</v>
      </c>
      <c r="AT688">
        <f>_xlfn.RANK.AVG(Table2[[#This Row],[6M Return vs Nifty Z-Score]],Table2[6M Return vs Nifty Z-Score])</f>
        <v>716</v>
      </c>
      <c r="AU688">
        <f>_xlfn.RANK.AVG(Table2[[#This Row],[Sharpe Ratio Z-Score]],Table2[Sharpe Ratio Z-Score])</f>
        <v>518.5</v>
      </c>
      <c r="AV688">
        <f>(Table2[[#This Row],[Rank 1Y]]+Table2[[#This Row],[Rank 6M]]+Table2[[#This Row],[Rank Sharpe]])/3</f>
        <v>640.5</v>
      </c>
    </row>
    <row r="689" spans="1:48" x14ac:dyDescent="0.3">
      <c r="A689" t="s">
        <v>2205</v>
      </c>
      <c r="B689" t="s">
        <v>2206</v>
      </c>
      <c r="C689" t="s">
        <v>10150</v>
      </c>
      <c r="D689" t="s">
        <v>269</v>
      </c>
      <c r="E689">
        <v>2419.8407924399999</v>
      </c>
      <c r="F689">
        <v>412.2</v>
      </c>
      <c r="G689">
        <v>-15.658692861754201</v>
      </c>
      <c r="H689">
        <f>(Table2[[#This Row],[1Y Return vs Nifty]]-AVERAGE(Table2[1Y Return vs Nifty]))/_xlfn.STDEV.P(Table2[1Y Return vs Nifty])</f>
        <v>-0.74521844697205886</v>
      </c>
      <c r="I689">
        <v>-3.2395640362577098</v>
      </c>
      <c r="J689">
        <f>(Table2[[#This Row],[1M Return vs Nifty]]-AVERAGE(Table2[1M Return vs Nifty]))/_xlfn.STDEV.P(Table2[1M Return vs Nifty])</f>
        <v>-0.26706487295268794</v>
      </c>
      <c r="K689">
        <v>-24.0370348929603</v>
      </c>
      <c r="L689">
        <f>(Table2[[#This Row],[6M Return vs Nifty]]-AVERAGE(Table2[6M Return vs Nifty]))/_xlfn.STDEV.P(Table2[6M Return vs Nifty])</f>
        <v>-0.9998403619797791</v>
      </c>
      <c r="M689">
        <v>-3.11683036063785</v>
      </c>
      <c r="N689">
        <f>(Table2[[#This Row],[1W Return vs Nifty]]-AVERAGE(Table2[1W Return vs Nifty]))/_xlfn.STDEV.P(Table2[1W Return vs Nifty])</f>
        <v>-0.43478175132277275</v>
      </c>
      <c r="O689">
        <v>415.53</v>
      </c>
      <c r="P689">
        <v>403.14096617480197</v>
      </c>
      <c r="Q689">
        <v>406.141551648769</v>
      </c>
      <c r="R689">
        <v>41.982060789969999</v>
      </c>
      <c r="S689" s="2">
        <f>(Table2[[#This Row],[Close Price]]-Table2[[#This Row],[20D EMA]])/Table2[[#This Row],[20D EMA]]</f>
        <v>-8.0138618150313676E-3</v>
      </c>
      <c r="T689" s="2">
        <f>(Table2[[#This Row],[Close Price]]-Table2[[#This Row],[50D EMA]])/Table2[[#This Row],[50D EMA]]</f>
        <v>2.2471131899976685E-2</v>
      </c>
      <c r="U689" s="2">
        <f>(Table2[[#This Row],[Close Price]]-Table2[[#This Row],[200D EMA]])/Table2[[#This Row],[200D EMA]]</f>
        <v>1.4917085746671731E-2</v>
      </c>
      <c r="V689">
        <v>0.87027334692096003</v>
      </c>
      <c r="W689">
        <v>406.55</v>
      </c>
      <c r="X689">
        <v>412.9</v>
      </c>
      <c r="Y689">
        <v>411</v>
      </c>
      <c r="Z689">
        <v>430.5</v>
      </c>
      <c r="AA689">
        <v>403.05</v>
      </c>
      <c r="AB689">
        <v>448.9</v>
      </c>
      <c r="AC689" s="2">
        <f>(Table2[[#This Row],[Close Price]]/Table2[[#This Row],[Day Low]])-1</f>
        <v>1.3897429590456145E-2</v>
      </c>
      <c r="AD689" s="2">
        <f>(Table2[[#This Row],[Day High]]/Table2[[#This Row],[Close Price]])-1</f>
        <v>1.698204754973176E-3</v>
      </c>
      <c r="AE689" s="2">
        <f>(Table2[[#This Row],[Close Price]]/Table2[[#This Row],[Current Week Low]])-1</f>
        <v>2.9197080291969435E-3</v>
      </c>
      <c r="AF689" s="2">
        <f>(Table2[[#This Row],[Current Week High]]/Table2[[#This Row],[Close Price]])-1</f>
        <v>4.4395924308588075E-2</v>
      </c>
      <c r="AG689" s="2">
        <f>(Table2[[#This Row],[Close Price]]/Table2[[#This Row],[Current Month Low]])-1</f>
        <v>2.2701898027539968E-2</v>
      </c>
      <c r="AH689" s="2">
        <f>(Table2[[#This Row],[Current Month High]]/Table2[[#This Row],[Close Price]])-1</f>
        <v>8.9034449296458096E-2</v>
      </c>
      <c r="AI689">
        <v>30.0097040271712</v>
      </c>
      <c r="AJ689">
        <v>24.588181955568899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-0.04</v>
      </c>
      <c r="AM689" t="s">
        <v>10190</v>
      </c>
      <c r="AN689">
        <v>0.68</v>
      </c>
      <c r="AO689" t="s">
        <v>10189</v>
      </c>
      <c r="AP689">
        <v>-7.6845461509500002E-2</v>
      </c>
      <c r="AQ689">
        <f>(Table2[[#This Row],[Sharpe Ratio]]-AVERAGE(Table2[Sharpe Ratio]))/_xlfn.STDEV.P(Table2[Sharpe Ratio])</f>
        <v>-1.4865927496786639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603</v>
      </c>
      <c r="AT689">
        <f>_xlfn.RANK.AVG(Table2[[#This Row],[6M Return vs Nifty Z-Score]],Table2[6M Return vs Nifty Z-Score])</f>
        <v>633</v>
      </c>
      <c r="AU689">
        <f>_xlfn.RANK.AVG(Table2[[#This Row],[Sharpe Ratio Z-Score]],Table2[Sharpe Ratio Z-Score])</f>
        <v>686</v>
      </c>
      <c r="AV689">
        <f>(Table2[[#This Row],[Rank 1Y]]+Table2[[#This Row],[Rank 6M]]+Table2[[#This Row],[Rank Sharpe]])/3</f>
        <v>640.66666666666663</v>
      </c>
    </row>
    <row r="690" spans="1:48" x14ac:dyDescent="0.3">
      <c r="A690" t="s">
        <v>496</v>
      </c>
      <c r="B690" t="s">
        <v>497</v>
      </c>
      <c r="C690" t="s">
        <v>10147</v>
      </c>
      <c r="D690" t="s">
        <v>122</v>
      </c>
      <c r="E690">
        <v>42142.078767125</v>
      </c>
      <c r="F690">
        <v>324.25</v>
      </c>
      <c r="G690">
        <v>-44.123207084140603</v>
      </c>
      <c r="H690">
        <f>(Table2[[#This Row],[1Y Return vs Nifty]]-AVERAGE(Table2[1Y Return vs Nifty]))/_xlfn.STDEV.P(Table2[1Y Return vs Nifty])</f>
        <v>-1.1099689493970721</v>
      </c>
      <c r="I690">
        <v>-9.8078278549905793</v>
      </c>
      <c r="J690">
        <f>(Table2[[#This Row],[1M Return vs Nifty]]-AVERAGE(Table2[1M Return vs Nifty]))/_xlfn.STDEV.P(Table2[1M Return vs Nifty])</f>
        <v>-0.88314465246714324</v>
      </c>
      <c r="K690">
        <v>-24.627474101231901</v>
      </c>
      <c r="L690">
        <f>(Table2[[#This Row],[6M Return vs Nifty]]-AVERAGE(Table2[6M Return vs Nifty]))/_xlfn.STDEV.P(Table2[6M Return vs Nifty])</f>
        <v>-1.018971520176372</v>
      </c>
      <c r="M690">
        <v>-3.4246515839626799</v>
      </c>
      <c r="N690">
        <f>(Table2[[#This Row],[1W Return vs Nifty]]-AVERAGE(Table2[1W Return vs Nifty]))/_xlfn.STDEV.P(Table2[1W Return vs Nifty])</f>
        <v>-0.51446299843630938</v>
      </c>
      <c r="O690">
        <v>334.86</v>
      </c>
      <c r="P690">
        <v>338.47523011844902</v>
      </c>
      <c r="Q690">
        <v>356.36666309112002</v>
      </c>
      <c r="R690">
        <v>23.864736551058598</v>
      </c>
      <c r="S690" s="2">
        <f>(Table2[[#This Row],[Close Price]]-Table2[[#This Row],[20D EMA]])/Table2[[#This Row],[20D EMA]]</f>
        <v>-3.1684883234784723E-2</v>
      </c>
      <c r="T690" s="2">
        <f>(Table2[[#This Row],[Close Price]]-Table2[[#This Row],[50D EMA]])/Table2[[#This Row],[50D EMA]]</f>
        <v>-4.2027388868222104E-2</v>
      </c>
      <c r="U690" s="2">
        <f>(Table2[[#This Row],[Close Price]]-Table2[[#This Row],[200D EMA]])/Table2[[#This Row],[200D EMA]]</f>
        <v>-9.0122523842551594E-2</v>
      </c>
      <c r="V690">
        <v>0.89532553962330197</v>
      </c>
      <c r="W690">
        <v>320.8</v>
      </c>
      <c r="X690">
        <v>326.7</v>
      </c>
      <c r="Y690">
        <v>323.10000000000002</v>
      </c>
      <c r="Z690">
        <v>337.4</v>
      </c>
      <c r="AA690">
        <v>323.10000000000002</v>
      </c>
      <c r="AB690">
        <v>347</v>
      </c>
      <c r="AC690" s="2">
        <f>(Table2[[#This Row],[Close Price]]/Table2[[#This Row],[Day Low]])-1</f>
        <v>1.0754364089775592E-2</v>
      </c>
      <c r="AD690" s="2">
        <f>(Table2[[#This Row],[Day High]]/Table2[[#This Row],[Close Price]])-1</f>
        <v>7.5558982266770158E-3</v>
      </c>
      <c r="AE690" s="2">
        <f>(Table2[[#This Row],[Close Price]]/Table2[[#This Row],[Current Week Low]])-1</f>
        <v>3.5592695759825155E-3</v>
      </c>
      <c r="AF690" s="2">
        <f>(Table2[[#This Row],[Current Week High]]/Table2[[#This Row],[Close Price]])-1</f>
        <v>4.0555127216653775E-2</v>
      </c>
      <c r="AG690" s="2">
        <f>(Table2[[#This Row],[Close Price]]/Table2[[#This Row],[Current Month Low]])-1</f>
        <v>3.5592695759825155E-3</v>
      </c>
      <c r="AH690" s="2">
        <f>(Table2[[#This Row],[Current Month High]]/Table2[[#This Row],[Close Price]])-1</f>
        <v>7.0161912104857338E-2</v>
      </c>
      <c r="AI690">
        <v>30.362374710871201</v>
      </c>
      <c r="AJ690">
        <v>13.4534639608117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-0.16</v>
      </c>
      <c r="AM690" t="s">
        <v>10190</v>
      </c>
      <c r="AN690">
        <v>-2.5099999999999998</v>
      </c>
      <c r="AO690" t="s">
        <v>10190</v>
      </c>
      <c r="AP690">
        <v>-1.8465691913222001E-2</v>
      </c>
      <c r="AQ690">
        <f>(Table2[[#This Row],[Sharpe Ratio]]-AVERAGE(Table2[Sharpe Ratio]))/_xlfn.STDEV.P(Table2[Sharpe Ratio])</f>
        <v>-0.81774379018309484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707</v>
      </c>
      <c r="AT690">
        <f>_xlfn.RANK.AVG(Table2[[#This Row],[6M Return vs Nifty Z-Score]],Table2[6M Return vs Nifty Z-Score])</f>
        <v>636</v>
      </c>
      <c r="AU690">
        <f>_xlfn.RANK.AVG(Table2[[#This Row],[Sharpe Ratio Z-Score]],Table2[Sharpe Ratio Z-Score])</f>
        <v>580</v>
      </c>
      <c r="AV690">
        <f>(Table2[[#This Row],[Rank 1Y]]+Table2[[#This Row],[Rank 6M]]+Table2[[#This Row],[Rank Sharpe]])/3</f>
        <v>641</v>
      </c>
    </row>
    <row r="691" spans="1:48" x14ac:dyDescent="0.3">
      <c r="A691" t="s">
        <v>2134</v>
      </c>
      <c r="B691" t="s">
        <v>2135</v>
      </c>
      <c r="C691" t="s">
        <v>10149</v>
      </c>
      <c r="D691" t="s">
        <v>1558</v>
      </c>
      <c r="E691">
        <v>2611.4935483499999</v>
      </c>
      <c r="F691">
        <v>631.85</v>
      </c>
      <c r="G691">
        <v>-39.483857053060902</v>
      </c>
      <c r="H691">
        <f>(Table2[[#This Row],[1Y Return vs Nifty]]-AVERAGE(Table2[1Y Return vs Nifty]))/_xlfn.STDEV.P(Table2[1Y Return vs Nifty])</f>
        <v>-1.0505193047784767</v>
      </c>
      <c r="I691">
        <v>-11.6566930358739</v>
      </c>
      <c r="J691">
        <f>(Table2[[#This Row],[1M Return vs Nifty]]-AVERAGE(Table2[1M Return vs Nifty]))/_xlfn.STDEV.P(Table2[1M Return vs Nifty])</f>
        <v>-1.05656162907243</v>
      </c>
      <c r="K691">
        <v>-39.470429999531703</v>
      </c>
      <c r="L691">
        <f>(Table2[[#This Row],[6M Return vs Nifty]]-AVERAGE(Table2[6M Return vs Nifty]))/_xlfn.STDEV.P(Table2[6M Return vs Nifty])</f>
        <v>-1.499906616317219</v>
      </c>
      <c r="M691">
        <v>-5.3681030470157696</v>
      </c>
      <c r="N691">
        <f>(Table2[[#This Row],[1W Return vs Nifty]]-AVERAGE(Table2[1W Return vs Nifty]))/_xlfn.STDEV.P(Table2[1W Return vs Nifty])</f>
        <v>-1.0175362908105792</v>
      </c>
      <c r="O691">
        <v>680.91</v>
      </c>
      <c r="P691">
        <v>704.64760493142296</v>
      </c>
      <c r="Q691">
        <v>725.86516543947198</v>
      </c>
      <c r="R691">
        <v>27.543571356348899</v>
      </c>
      <c r="S691" s="2">
        <f>(Table2[[#This Row],[Close Price]]-Table2[[#This Row],[20D EMA]])/Table2[[#This Row],[20D EMA]]</f>
        <v>-7.2050638116637949E-2</v>
      </c>
      <c r="T691" s="2">
        <f>(Table2[[#This Row],[Close Price]]-Table2[[#This Row],[50D EMA]])/Table2[[#This Row],[50D EMA]]</f>
        <v>-0.1033106540374996</v>
      </c>
      <c r="U691" s="2">
        <f>(Table2[[#This Row],[Close Price]]-Table2[[#This Row],[200D EMA]])/Table2[[#This Row],[200D EMA]]</f>
        <v>-0.12952152812368517</v>
      </c>
      <c r="V691">
        <v>1.54517542109775</v>
      </c>
      <c r="W691">
        <v>628.5</v>
      </c>
      <c r="X691">
        <v>641.85</v>
      </c>
      <c r="Y691">
        <v>626.04999999999995</v>
      </c>
      <c r="Z691">
        <v>660.5</v>
      </c>
      <c r="AA691">
        <v>626.04999999999995</v>
      </c>
      <c r="AB691">
        <v>731.4</v>
      </c>
      <c r="AC691" s="2">
        <f>(Table2[[#This Row],[Close Price]]/Table2[[#This Row],[Day Low]])-1</f>
        <v>5.3301511535401858E-3</v>
      </c>
      <c r="AD691" s="2">
        <f>(Table2[[#This Row],[Day High]]/Table2[[#This Row],[Close Price]])-1</f>
        <v>1.5826541109440484E-2</v>
      </c>
      <c r="AE691" s="2">
        <f>(Table2[[#This Row],[Close Price]]/Table2[[#This Row],[Current Week Low]])-1</f>
        <v>9.2644357479436668E-3</v>
      </c>
      <c r="AF691" s="2">
        <f>(Table2[[#This Row],[Current Week High]]/Table2[[#This Row],[Close Price]])-1</f>
        <v>4.5343040278547075E-2</v>
      </c>
      <c r="AG691" s="2">
        <f>(Table2[[#This Row],[Close Price]]/Table2[[#This Row],[Current Month Low]])-1</f>
        <v>9.2644357479436668E-3</v>
      </c>
      <c r="AH691" s="2">
        <f>(Table2[[#This Row],[Current Month High]]/Table2[[#This Row],[Close Price]])-1</f>
        <v>0.15755321674448042</v>
      </c>
      <c r="AI691">
        <v>43.230197040436799</v>
      </c>
      <c r="AJ691">
        <v>0.92644357479436601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-0.31</v>
      </c>
      <c r="AM691" t="s">
        <v>10190</v>
      </c>
      <c r="AN691">
        <v>-12.13</v>
      </c>
      <c r="AO691" t="s">
        <v>10190</v>
      </c>
      <c r="AQ691">
        <f>(Table2[[#This Row],[Sharpe Ratio]]-AVERAGE(Table2[Sharpe Ratio]))/_xlfn.STDEV.P(Table2[Sharpe Ratio])</f>
        <v>-0.60618490757812304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696</v>
      </c>
      <c r="AT691">
        <f>_xlfn.RANK.AVG(Table2[[#This Row],[6M Return vs Nifty Z-Score]],Table2[6M Return vs Nifty Z-Score])</f>
        <v>712</v>
      </c>
      <c r="AU691">
        <f>_xlfn.RANK.AVG(Table2[[#This Row],[Sharpe Ratio Z-Score]],Table2[Sharpe Ratio Z-Score])</f>
        <v>518.5</v>
      </c>
      <c r="AV691">
        <f>(Table2[[#This Row],[Rank 1Y]]+Table2[[#This Row],[Rank 6M]]+Table2[[#This Row],[Rank Sharpe]])/3</f>
        <v>642.16666666666663</v>
      </c>
    </row>
    <row r="692" spans="1:48" x14ac:dyDescent="0.3">
      <c r="A692" t="s">
        <v>1430</v>
      </c>
      <c r="B692" t="s">
        <v>1431</v>
      </c>
      <c r="C692" t="s">
        <v>10157</v>
      </c>
      <c r="D692" t="s">
        <v>100</v>
      </c>
      <c r="E692">
        <v>7107.1942048149904</v>
      </c>
      <c r="F692">
        <v>1492.45</v>
      </c>
      <c r="G692">
        <v>-25.521707074679899</v>
      </c>
      <c r="H692">
        <f>(Table2[[#This Row],[1Y Return vs Nifty]]-AVERAGE(Table2[1Y Return vs Nifty]))/_xlfn.STDEV.P(Table2[1Y Return vs Nifty])</f>
        <v>-0.87160526536224769</v>
      </c>
      <c r="I692">
        <v>2.9017507101627098</v>
      </c>
      <c r="J692">
        <f>(Table2[[#This Row],[1M Return vs Nifty]]-AVERAGE(Table2[1M Return vs Nifty]))/_xlfn.STDEV.P(Table2[1M Return vs Nifty])</f>
        <v>0.3089686024556545</v>
      </c>
      <c r="K692">
        <v>-14.935425416626201</v>
      </c>
      <c r="L692">
        <f>(Table2[[#This Row],[6M Return vs Nifty]]-AVERAGE(Table2[6M Return vs Nifty]))/_xlfn.STDEV.P(Table2[6M Return vs Nifty])</f>
        <v>-0.70493391217764878</v>
      </c>
      <c r="M692">
        <v>-5.64255142101403</v>
      </c>
      <c r="N692">
        <f>(Table2[[#This Row],[1W Return vs Nifty]]-AVERAGE(Table2[1W Return vs Nifty]))/_xlfn.STDEV.P(Table2[1W Return vs Nifty])</f>
        <v>-1.0885787890251581</v>
      </c>
      <c r="O692">
        <v>1439.03</v>
      </c>
      <c r="P692">
        <v>1403.10461754381</v>
      </c>
      <c r="Q692">
        <v>1406.3030370587101</v>
      </c>
      <c r="R692">
        <v>63.084028059342998</v>
      </c>
      <c r="S692" s="2">
        <f>(Table2[[#This Row],[Close Price]]-Table2[[#This Row],[20D EMA]])/Table2[[#This Row],[20D EMA]]</f>
        <v>3.7122228167585161E-2</v>
      </c>
      <c r="T692" s="2">
        <f>(Table2[[#This Row],[Close Price]]-Table2[[#This Row],[50D EMA]])/Table2[[#This Row],[50D EMA]]</f>
        <v>6.3676921406325804E-2</v>
      </c>
      <c r="U692" s="2">
        <f>(Table2[[#This Row],[Close Price]]-Table2[[#This Row],[200D EMA]])/Table2[[#This Row],[200D EMA]]</f>
        <v>6.125775218509575E-2</v>
      </c>
      <c r="V692">
        <v>3.1726546370291899</v>
      </c>
      <c r="W692">
        <v>1465.5</v>
      </c>
      <c r="X692">
        <v>1488.4</v>
      </c>
      <c r="Y692">
        <v>1454.05</v>
      </c>
      <c r="Z692">
        <v>1525</v>
      </c>
      <c r="AA692">
        <v>1358.5</v>
      </c>
      <c r="AB692">
        <v>1588</v>
      </c>
      <c r="AC692" s="2">
        <f>(Table2[[#This Row],[Close Price]]/Table2[[#This Row],[Day Low]])-1</f>
        <v>1.838962811327205E-2</v>
      </c>
      <c r="AD692" s="2">
        <f>(Table2[[#This Row],[Day High]]/Table2[[#This Row],[Close Price]])-1</f>
        <v>-2.7136587490368402E-3</v>
      </c>
      <c r="AE692" s="2">
        <f>(Table2[[#This Row],[Close Price]]/Table2[[#This Row],[Current Week Low]])-1</f>
        <v>2.6408995564114024E-2</v>
      </c>
      <c r="AF692" s="2">
        <f>(Table2[[#This Row],[Current Week High]]/Table2[[#This Row],[Close Price]])-1</f>
        <v>2.1809775871888482E-2</v>
      </c>
      <c r="AG692" s="2">
        <f>(Table2[[#This Row],[Close Price]]/Table2[[#This Row],[Current Month Low]])-1</f>
        <v>9.8601398601398715E-2</v>
      </c>
      <c r="AH692" s="2">
        <f>(Table2[[#This Row],[Current Month High]]/Table2[[#This Row],[Close Price]])-1</f>
        <v>6.4022245301350145E-2</v>
      </c>
      <c r="AI692">
        <v>12.563234949244499</v>
      </c>
      <c r="AJ692">
        <v>19.396000000000001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0.02</v>
      </c>
      <c r="AM692" t="s">
        <v>10189</v>
      </c>
      <c r="AN692">
        <v>6.6</v>
      </c>
      <c r="AO692" t="s">
        <v>10189</v>
      </c>
      <c r="AP692">
        <v>-0.14457023263275601</v>
      </c>
      <c r="AQ692">
        <f>(Table2[[#This Row],[Sharpe Ratio]]-AVERAGE(Table2[Sharpe Ratio]))/_xlfn.STDEV.P(Table2[Sharpe Ratio])</f>
        <v>-2.2625061013605667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645</v>
      </c>
      <c r="AT692">
        <f>_xlfn.RANK.AVG(Table2[[#This Row],[6M Return vs Nifty Z-Score]],Table2[6M Return vs Nifty Z-Score])</f>
        <v>559</v>
      </c>
      <c r="AU692">
        <f>_xlfn.RANK.AVG(Table2[[#This Row],[Sharpe Ratio Z-Score]],Table2[Sharpe Ratio Z-Score])</f>
        <v>728</v>
      </c>
      <c r="AV692">
        <f>(Table2[[#This Row],[Rank 1Y]]+Table2[[#This Row],[Rank 6M]]+Table2[[#This Row],[Rank Sharpe]])/3</f>
        <v>644</v>
      </c>
    </row>
    <row r="693" spans="1:48" x14ac:dyDescent="0.3">
      <c r="A693" t="s">
        <v>1627</v>
      </c>
      <c r="B693" t="s">
        <v>1628</v>
      </c>
      <c r="C693" t="s">
        <v>10145</v>
      </c>
      <c r="D693" t="s">
        <v>49</v>
      </c>
      <c r="E693">
        <v>5171.76209432</v>
      </c>
      <c r="F693">
        <v>725.3</v>
      </c>
      <c r="G693">
        <v>-25.9837735346001</v>
      </c>
      <c r="H693">
        <f>(Table2[[#This Row],[1Y Return vs Nifty]]-AVERAGE(Table2[1Y Return vs Nifty]))/_xlfn.STDEV.P(Table2[1Y Return vs Nifty])</f>
        <v>-0.8775262859035744</v>
      </c>
      <c r="I693">
        <v>-13.1600976834106</v>
      </c>
      <c r="J693">
        <f>(Table2[[#This Row],[1M Return vs Nifty]]-AVERAGE(Table2[1M Return vs Nifty]))/_xlfn.STDEV.P(Table2[1M Return vs Nifty])</f>
        <v>-1.1975756366300774</v>
      </c>
      <c r="K693">
        <v>-51.8965811067538</v>
      </c>
      <c r="L693">
        <f>(Table2[[#This Row],[6M Return vs Nifty]]-AVERAGE(Table2[6M Return vs Nifty]))/_xlfn.STDEV.P(Table2[6M Return vs Nifty])</f>
        <v>-1.9025334393273914</v>
      </c>
      <c r="M693">
        <v>-3.3783641891959499</v>
      </c>
      <c r="N693">
        <f>(Table2[[#This Row],[1W Return vs Nifty]]-AVERAGE(Table2[1W Return vs Nifty]))/_xlfn.STDEV.P(Table2[1W Return vs Nifty])</f>
        <v>-0.50248124714309983</v>
      </c>
      <c r="O693">
        <v>737.93</v>
      </c>
      <c r="P693">
        <v>767.75807617767998</v>
      </c>
      <c r="Q693">
        <v>833.51435081716204</v>
      </c>
      <c r="R693">
        <v>41.362629945649203</v>
      </c>
      <c r="S693" s="2">
        <f>(Table2[[#This Row],[Close Price]]-Table2[[#This Row],[20D EMA]])/Table2[[#This Row],[20D EMA]]</f>
        <v>-1.7115444554361519E-2</v>
      </c>
      <c r="T693" s="2">
        <f>(Table2[[#This Row],[Close Price]]-Table2[[#This Row],[50D EMA]])/Table2[[#This Row],[50D EMA]]</f>
        <v>-5.5301373564260729E-2</v>
      </c>
      <c r="U693" s="2">
        <f>(Table2[[#This Row],[Close Price]]-Table2[[#This Row],[200D EMA]])/Table2[[#This Row],[200D EMA]]</f>
        <v>-0.12982901939369218</v>
      </c>
      <c r="V693">
        <v>0.63408245869771596</v>
      </c>
      <c r="W693">
        <v>717.3</v>
      </c>
      <c r="X693">
        <v>728.75</v>
      </c>
      <c r="Y693">
        <v>717</v>
      </c>
      <c r="Z693">
        <v>741.7</v>
      </c>
      <c r="AA693">
        <v>710.15</v>
      </c>
      <c r="AB693">
        <v>750</v>
      </c>
      <c r="AC693" s="2">
        <f>(Table2[[#This Row],[Close Price]]/Table2[[#This Row],[Day Low]])-1</f>
        <v>1.1152934615920707E-2</v>
      </c>
      <c r="AD693" s="2">
        <f>(Table2[[#This Row],[Day High]]/Table2[[#This Row],[Close Price]])-1</f>
        <v>4.7566524196884785E-3</v>
      </c>
      <c r="AE693" s="2">
        <f>(Table2[[#This Row],[Close Price]]/Table2[[#This Row],[Current Week Low]])-1</f>
        <v>1.1576011157601096E-2</v>
      </c>
      <c r="AF693" s="2">
        <f>(Table2[[#This Row],[Current Week High]]/Table2[[#This Row],[Close Price]])-1</f>
        <v>2.2611333241417508E-2</v>
      </c>
      <c r="AG693" s="2">
        <f>(Table2[[#This Row],[Close Price]]/Table2[[#This Row],[Current Month Low]])-1</f>
        <v>2.1333521087094187E-2</v>
      </c>
      <c r="AH693" s="2">
        <f>(Table2[[#This Row],[Current Month High]]/Table2[[#This Row],[Close Price]])-1</f>
        <v>3.4054873845305478E-2</v>
      </c>
      <c r="AI693">
        <v>71.404935888597805</v>
      </c>
      <c r="AJ693">
        <v>6.96851264655999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-0.24</v>
      </c>
      <c r="AM693" t="s">
        <v>10190</v>
      </c>
      <c r="AN693">
        <v>-0.83</v>
      </c>
      <c r="AO693" t="s">
        <v>10190</v>
      </c>
      <c r="AP693">
        <v>-9.0215569870059995E-3</v>
      </c>
      <c r="AQ693">
        <f>(Table2[[#This Row],[Sharpe Ratio]]-AVERAGE(Table2[Sharpe Ratio]))/_xlfn.STDEV.P(Table2[Sharpe Ratio])</f>
        <v>-0.70954364032950479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646</v>
      </c>
      <c r="AT693">
        <f>_xlfn.RANK.AVG(Table2[[#This Row],[6M Return vs Nifty Z-Score]],Table2[6M Return vs Nifty Z-Score])</f>
        <v>725</v>
      </c>
      <c r="AU693">
        <f>_xlfn.RANK.AVG(Table2[[#This Row],[Sharpe Ratio Z-Score]],Table2[Sharpe Ratio Z-Score])</f>
        <v>562</v>
      </c>
      <c r="AV693">
        <f>(Table2[[#This Row],[Rank 1Y]]+Table2[[#This Row],[Rank 6M]]+Table2[[#This Row],[Rank Sharpe]])/3</f>
        <v>644.33333333333337</v>
      </c>
    </row>
    <row r="694" spans="1:48" x14ac:dyDescent="0.3">
      <c r="A694" t="s">
        <v>1381</v>
      </c>
      <c r="B694" t="s">
        <v>1382</v>
      </c>
      <c r="C694" t="s">
        <v>10150</v>
      </c>
      <c r="D694" t="s">
        <v>62</v>
      </c>
      <c r="E694">
        <v>7502.2900713839999</v>
      </c>
      <c r="F694">
        <v>231.18</v>
      </c>
      <c r="G694">
        <v>-20.329432675093599</v>
      </c>
      <c r="H694">
        <f>(Table2[[#This Row],[1Y Return vs Nifty]]-AVERAGE(Table2[1Y Return vs Nifty]))/_xlfn.STDEV.P(Table2[1Y Return vs Nifty])</f>
        <v>-0.80507032711664217</v>
      </c>
      <c r="I694">
        <v>-4.1285384806096701</v>
      </c>
      <c r="J694">
        <f>(Table2[[#This Row],[1M Return vs Nifty]]-AVERAGE(Table2[1M Return vs Nifty]))/_xlfn.STDEV.P(Table2[1M Return vs Nifty])</f>
        <v>-0.35044751329492646</v>
      </c>
      <c r="K694">
        <v>-54.574413549430503</v>
      </c>
      <c r="L694">
        <f>(Table2[[#This Row],[6M Return vs Nifty]]-AVERAGE(Table2[6M Return vs Nifty]))/_xlfn.STDEV.P(Table2[6M Return vs Nifty])</f>
        <v>-1.9892994185630581</v>
      </c>
      <c r="M694">
        <v>-3.61657096324398</v>
      </c>
      <c r="N694">
        <f>(Table2[[#This Row],[1W Return vs Nifty]]-AVERAGE(Table2[1W Return vs Nifty]))/_xlfn.STDEV.P(Table2[1W Return vs Nifty])</f>
        <v>-0.56414240429797902</v>
      </c>
      <c r="O694">
        <v>237.47</v>
      </c>
      <c r="P694">
        <v>245.70891309503699</v>
      </c>
      <c r="Q694">
        <v>273.79743089324597</v>
      </c>
      <c r="R694">
        <v>34.133265470871002</v>
      </c>
      <c r="S694" s="2">
        <f>(Table2[[#This Row],[Close Price]]-Table2[[#This Row],[20D EMA]])/Table2[[#This Row],[20D EMA]]</f>
        <v>-2.6487556322903911E-2</v>
      </c>
      <c r="T694" s="2">
        <f>(Table2[[#This Row],[Close Price]]-Table2[[#This Row],[50D EMA]])/Table2[[#This Row],[50D EMA]]</f>
        <v>-5.9130590388543985E-2</v>
      </c>
      <c r="U694" s="2">
        <f>(Table2[[#This Row],[Close Price]]-Table2[[#This Row],[200D EMA]])/Table2[[#This Row],[200D EMA]]</f>
        <v>-0.15565314383779796</v>
      </c>
      <c r="V694">
        <v>0.50405851064700402</v>
      </c>
      <c r="W694">
        <v>0</v>
      </c>
      <c r="X694">
        <v>0</v>
      </c>
      <c r="Y694">
        <v>230</v>
      </c>
      <c r="Z694">
        <v>239.49</v>
      </c>
      <c r="AA694">
        <v>230</v>
      </c>
      <c r="AB694">
        <v>258</v>
      </c>
      <c r="AC694" s="2" t="e">
        <f>(Table2[[#This Row],[Close Price]]/Table2[[#This Row],[Day Low]])-1</f>
        <v>#DIV/0!</v>
      </c>
      <c r="AD694" s="2">
        <f>(Table2[[#This Row],[Day High]]/Table2[[#This Row],[Close Price]])-1</f>
        <v>-1</v>
      </c>
      <c r="AE694" s="2">
        <f>(Table2[[#This Row],[Close Price]]/Table2[[#This Row],[Current Week Low]])-1</f>
        <v>5.1304347826086616E-3</v>
      </c>
      <c r="AF694" s="2">
        <f>(Table2[[#This Row],[Current Week High]]/Table2[[#This Row],[Close Price]])-1</f>
        <v>3.5946016091357391E-2</v>
      </c>
      <c r="AG694" s="2">
        <f>(Table2[[#This Row],[Close Price]]/Table2[[#This Row],[Current Month Low]])-1</f>
        <v>5.1304347826086616E-3</v>
      </c>
      <c r="AH694" s="2">
        <f>(Table2[[#This Row],[Current Month High]]/Table2[[#This Row],[Close Price]])-1</f>
        <v>0.1160134959771606</v>
      </c>
      <c r="AI694">
        <v>104.51596158837199</v>
      </c>
      <c r="AJ694">
        <v>17.888832228454799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-0.13</v>
      </c>
      <c r="AM694" t="s">
        <v>10190</v>
      </c>
      <c r="AN694">
        <v>-4.17</v>
      </c>
      <c r="AO694" t="s">
        <v>10190</v>
      </c>
      <c r="AP694">
        <v>-2.3797924382358001E-2</v>
      </c>
      <c r="AQ694">
        <f>(Table2[[#This Row],[Sharpe Ratio]]-AVERAGE(Table2[Sharpe Ratio]))/_xlfn.STDEV.P(Table2[Sharpe Ratio])</f>
        <v>-0.8788344413356044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625</v>
      </c>
      <c r="AT694">
        <f>_xlfn.RANK.AVG(Table2[[#This Row],[6M Return vs Nifty Z-Score]],Table2[6M Return vs Nifty Z-Score])</f>
        <v>727</v>
      </c>
      <c r="AU694">
        <f>_xlfn.RANK.AVG(Table2[[#This Row],[Sharpe Ratio Z-Score]],Table2[Sharpe Ratio Z-Score])</f>
        <v>588</v>
      </c>
      <c r="AV694">
        <f>(Table2[[#This Row],[Rank 1Y]]+Table2[[#This Row],[Rank 6M]]+Table2[[#This Row],[Rank Sharpe]])/3</f>
        <v>646.66666666666663</v>
      </c>
    </row>
    <row r="695" spans="1:48" x14ac:dyDescent="0.3">
      <c r="A695" t="s">
        <v>808</v>
      </c>
      <c r="B695" t="s">
        <v>809</v>
      </c>
      <c r="C695" t="s">
        <v>10157</v>
      </c>
      <c r="D695" t="s">
        <v>543</v>
      </c>
      <c r="E695">
        <v>19670.4973593</v>
      </c>
      <c r="F695">
        <v>1530.45</v>
      </c>
      <c r="G695">
        <v>-35.150615222828399</v>
      </c>
      <c r="H695">
        <f>(Table2[[#This Row],[1Y Return vs Nifty]]-AVERAGE(Table2[1Y Return vs Nifty]))/_xlfn.STDEV.P(Table2[1Y Return vs Nifty])</f>
        <v>-0.99499219750526235</v>
      </c>
      <c r="I695">
        <v>4.4976776728018003E-2</v>
      </c>
      <c r="J695">
        <f>(Table2[[#This Row],[1M Return vs Nifty]]-AVERAGE(Table2[1M Return vs Nifty]))/_xlfn.STDEV.P(Table2[1M Return vs Nifty])</f>
        <v>4.1013370509349577E-2</v>
      </c>
      <c r="K695">
        <v>-14.6491114998688</v>
      </c>
      <c r="L695">
        <f>(Table2[[#This Row],[6M Return vs Nifty]]-AVERAGE(Table2[6M Return vs Nifty]))/_xlfn.STDEV.P(Table2[6M Return vs Nifty])</f>
        <v>-0.69565689134529851</v>
      </c>
      <c r="M695">
        <v>-2.89769099284957</v>
      </c>
      <c r="N695">
        <f>(Table2[[#This Row],[1W Return vs Nifty]]-AVERAGE(Table2[1W Return vs Nifty]))/_xlfn.STDEV.P(Table2[1W Return vs Nifty])</f>
        <v>-0.37805629903446186</v>
      </c>
      <c r="O695">
        <v>1500.28</v>
      </c>
      <c r="P695">
        <v>1456.1957932548301</v>
      </c>
      <c r="Q695">
        <v>1479.3158925483699</v>
      </c>
      <c r="R695">
        <v>62.039533471461397</v>
      </c>
      <c r="S695" s="2">
        <f>(Table2[[#This Row],[Close Price]]-Table2[[#This Row],[20D EMA]])/Table2[[#This Row],[20D EMA]]</f>
        <v>2.0109579545151621E-2</v>
      </c>
      <c r="T695" s="2">
        <f>(Table2[[#This Row],[Close Price]]-Table2[[#This Row],[50D EMA]])/Table2[[#This Row],[50D EMA]]</f>
        <v>5.099191131379386E-2</v>
      </c>
      <c r="U695" s="2">
        <f>(Table2[[#This Row],[Close Price]]-Table2[[#This Row],[200D EMA]])/Table2[[#This Row],[200D EMA]]</f>
        <v>3.4566050232545706E-2</v>
      </c>
      <c r="V695">
        <v>0.83794644443866695</v>
      </c>
      <c r="W695">
        <v>1515.3</v>
      </c>
      <c r="X695">
        <v>1534</v>
      </c>
      <c r="Y695">
        <v>1513</v>
      </c>
      <c r="Z695">
        <v>1554</v>
      </c>
      <c r="AA695">
        <v>1482.75</v>
      </c>
      <c r="AB695">
        <v>1554</v>
      </c>
      <c r="AC695" s="2">
        <f>(Table2[[#This Row],[Close Price]]/Table2[[#This Row],[Day Low]])-1</f>
        <v>9.9980201940210733E-3</v>
      </c>
      <c r="AD695" s="2">
        <f>(Table2[[#This Row],[Day High]]/Table2[[#This Row],[Close Price]])-1</f>
        <v>2.3195792087293832E-3</v>
      </c>
      <c r="AE695" s="2">
        <f>(Table2[[#This Row],[Close Price]]/Table2[[#This Row],[Current Week Low]])-1</f>
        <v>1.15333773959021E-2</v>
      </c>
      <c r="AF695" s="2">
        <f>(Table2[[#This Row],[Current Week High]]/Table2[[#This Row],[Close Price]])-1</f>
        <v>1.5387631088895404E-2</v>
      </c>
      <c r="AG695" s="2">
        <f>(Table2[[#This Row],[Close Price]]/Table2[[#This Row],[Current Month Low]])-1</f>
        <v>3.2169954476479523E-2</v>
      </c>
      <c r="AH695" s="2">
        <f>(Table2[[#This Row],[Current Month High]]/Table2[[#This Row],[Close Price]])-1</f>
        <v>1.5387631088895404E-2</v>
      </c>
      <c r="AI695">
        <v>15.747002515599901</v>
      </c>
      <c r="AJ695">
        <v>20.602836879432601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0.01</v>
      </c>
      <c r="AM695" t="s">
        <v>10189</v>
      </c>
      <c r="AN695">
        <v>2.29</v>
      </c>
      <c r="AO695" t="s">
        <v>10189</v>
      </c>
      <c r="AP695">
        <v>-9.1934085494865994E-2</v>
      </c>
      <c r="AQ695">
        <f>(Table2[[#This Row],[Sharpe Ratio]]-AVERAGE(Table2[Sharpe Ratio]))/_xlfn.STDEV.P(Table2[Sharpe Ratio])</f>
        <v>-1.6594610313218197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684</v>
      </c>
      <c r="AT695">
        <f>_xlfn.RANK.AVG(Table2[[#This Row],[6M Return vs Nifty Z-Score]],Table2[6M Return vs Nifty Z-Score])</f>
        <v>558</v>
      </c>
      <c r="AU695">
        <f>_xlfn.RANK.AVG(Table2[[#This Row],[Sharpe Ratio Z-Score]],Table2[Sharpe Ratio Z-Score])</f>
        <v>701</v>
      </c>
      <c r="AV695">
        <f>(Table2[[#This Row],[Rank 1Y]]+Table2[[#This Row],[Rank 6M]]+Table2[[#This Row],[Rank Sharpe]])/3</f>
        <v>647.66666666666663</v>
      </c>
    </row>
    <row r="696" spans="1:48" x14ac:dyDescent="0.3">
      <c r="A696" t="s">
        <v>1859</v>
      </c>
      <c r="B696" t="s">
        <v>1860</v>
      </c>
      <c r="C696" t="s">
        <v>10155</v>
      </c>
      <c r="D696" t="s">
        <v>1434</v>
      </c>
      <c r="E696">
        <v>3733.5324054709999</v>
      </c>
      <c r="F696">
        <v>139.43</v>
      </c>
      <c r="G696">
        <v>-52.6359777165802</v>
      </c>
      <c r="H696">
        <f>(Table2[[#This Row],[1Y Return vs Nifty]]-AVERAGE(Table2[1Y Return vs Nifty]))/_xlfn.STDEV.P(Table2[1Y Return vs Nifty])</f>
        <v>-1.2190534516285989</v>
      </c>
      <c r="I696">
        <v>-0.38901374574493502</v>
      </c>
      <c r="J696">
        <f>(Table2[[#This Row],[1M Return vs Nifty]]-AVERAGE(Table2[1M Return vs Nifty]))/_xlfn.STDEV.P(Table2[1M Return vs Nifty])</f>
        <v>3.0660342823056615E-4</v>
      </c>
      <c r="K696">
        <v>-19.496435929066202</v>
      </c>
      <c r="L696">
        <f>(Table2[[#This Row],[6M Return vs Nifty]]-AVERAGE(Table2[6M Return vs Nifty]))/_xlfn.STDEV.P(Table2[6M Return vs Nifty])</f>
        <v>-0.85271782020307163</v>
      </c>
      <c r="M696">
        <v>-4.5328556085189398</v>
      </c>
      <c r="N696">
        <f>(Table2[[#This Row],[1W Return vs Nifty]]-AVERAGE(Table2[1W Return vs Nifty]))/_xlfn.STDEV.P(Table2[1W Return vs Nifty])</f>
        <v>-0.80132781490057547</v>
      </c>
      <c r="O696">
        <v>137.54</v>
      </c>
      <c r="P696">
        <v>131.69749069106601</v>
      </c>
      <c r="Q696">
        <v>140.87058464082199</v>
      </c>
      <c r="R696">
        <v>50.029387456525903</v>
      </c>
      <c r="S696" s="2">
        <f>(Table2[[#This Row],[Close Price]]-Table2[[#This Row],[20D EMA]])/Table2[[#This Row],[20D EMA]]</f>
        <v>1.3741457030682091E-2</v>
      </c>
      <c r="T696" s="2">
        <f>(Table2[[#This Row],[Close Price]]-Table2[[#This Row],[50D EMA]])/Table2[[#This Row],[50D EMA]]</f>
        <v>5.8714173431540943E-2</v>
      </c>
      <c r="U696" s="2">
        <f>(Table2[[#This Row],[Close Price]]-Table2[[#This Row],[200D EMA]])/Table2[[#This Row],[200D EMA]]</f>
        <v>-1.022629844615924E-2</v>
      </c>
      <c r="V696">
        <v>1.7336056625498999</v>
      </c>
      <c r="W696">
        <v>137.55000000000001</v>
      </c>
      <c r="X696">
        <v>139.49</v>
      </c>
      <c r="Y696">
        <v>137.22</v>
      </c>
      <c r="Z696">
        <v>147</v>
      </c>
      <c r="AA696">
        <v>129.16999999999999</v>
      </c>
      <c r="AB696">
        <v>149.28</v>
      </c>
      <c r="AC696" s="2">
        <f>(Table2[[#This Row],[Close Price]]/Table2[[#This Row],[Day Low]])-1</f>
        <v>1.3667757179207429E-2</v>
      </c>
      <c r="AD696" s="2">
        <f>(Table2[[#This Row],[Day High]]/Table2[[#This Row],[Close Price]])-1</f>
        <v>4.3032345980065223E-4</v>
      </c>
      <c r="AE696" s="2">
        <f>(Table2[[#This Row],[Close Price]]/Table2[[#This Row],[Current Week Low]])-1</f>
        <v>1.6105523976096769E-2</v>
      </c>
      <c r="AF696" s="2">
        <f>(Table2[[#This Row],[Current Week High]]/Table2[[#This Row],[Close Price]])-1</f>
        <v>5.4292476511511145E-2</v>
      </c>
      <c r="AG696" s="2">
        <f>(Table2[[#This Row],[Close Price]]/Table2[[#This Row],[Current Month Low]])-1</f>
        <v>7.9430208252690315E-2</v>
      </c>
      <c r="AH696" s="2">
        <f>(Table2[[#This Row],[Current Month High]]/Table2[[#This Row],[Close Price]])-1</f>
        <v>7.0644767983934598E-2</v>
      </c>
      <c r="AI696">
        <v>46.632718927060097</v>
      </c>
      <c r="AJ696">
        <v>33.489707994255603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0.03</v>
      </c>
      <c r="AM696" t="s">
        <v>10189</v>
      </c>
      <c r="AN696">
        <v>4.8099999999999996</v>
      </c>
      <c r="AO696" t="s">
        <v>10189</v>
      </c>
      <c r="AP696">
        <v>-4.4987160267990003E-2</v>
      </c>
      <c r="AQ696">
        <f>(Table2[[#This Row],[Sharpe Ratio]]-AVERAGE(Table2[Sharpe Ratio]))/_xlfn.STDEV.P(Table2[Sharpe Ratio])</f>
        <v>-1.1215965911799692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721</v>
      </c>
      <c r="AT696">
        <f>_xlfn.RANK.AVG(Table2[[#This Row],[6M Return vs Nifty Z-Score]],Table2[6M Return vs Nifty Z-Score])</f>
        <v>593</v>
      </c>
      <c r="AU696">
        <f>_xlfn.RANK.AVG(Table2[[#This Row],[Sharpe Ratio Z-Score]],Table2[Sharpe Ratio Z-Score])</f>
        <v>633</v>
      </c>
      <c r="AV696">
        <f>(Table2[[#This Row],[Rank 1Y]]+Table2[[#This Row],[Rank 6M]]+Table2[[#This Row],[Rank Sharpe]])/3</f>
        <v>649</v>
      </c>
    </row>
    <row r="697" spans="1:48" x14ac:dyDescent="0.3">
      <c r="A697" t="s">
        <v>1441</v>
      </c>
      <c r="B697" t="s">
        <v>1442</v>
      </c>
      <c r="C697" t="s">
        <v>10146</v>
      </c>
      <c r="D697" t="s">
        <v>630</v>
      </c>
      <c r="E697">
        <v>6963.2594006029904</v>
      </c>
      <c r="F697">
        <v>142.79</v>
      </c>
      <c r="G697">
        <v>-29.617671356377901</v>
      </c>
      <c r="H697">
        <f>(Table2[[#This Row],[1Y Return vs Nifty]]-AVERAGE(Table2[1Y Return vs Nifty]))/_xlfn.STDEV.P(Table2[1Y Return vs Nifty])</f>
        <v>-0.92409184630271102</v>
      </c>
      <c r="I697">
        <v>4.5250184595191998</v>
      </c>
      <c r="J697">
        <f>(Table2[[#This Row],[1M Return vs Nifty]]-AVERAGE(Table2[1M Return vs Nifty]))/_xlfn.STDEV.P(Table2[1M Return vs Nifty])</f>
        <v>0.46122534254947756</v>
      </c>
      <c r="K697">
        <v>-16.704871551517599</v>
      </c>
      <c r="L697">
        <f>(Table2[[#This Row],[6M Return vs Nifty]]-AVERAGE(Table2[6M Return vs Nifty]))/_xlfn.STDEV.P(Table2[6M Return vs Nifty])</f>
        <v>-0.76226674755294777</v>
      </c>
      <c r="M697">
        <v>4.8994098284549903</v>
      </c>
      <c r="N697">
        <f>(Table2[[#This Row],[1W Return vs Nifty]]-AVERAGE(Table2[1W Return vs Nifty]))/_xlfn.STDEV.P(Table2[1W Return vs Nifty])</f>
        <v>1.6402669036380075</v>
      </c>
      <c r="O697">
        <v>140.66999999999999</v>
      </c>
      <c r="P697">
        <v>136.24416995235401</v>
      </c>
      <c r="Q697">
        <v>139.45002312868201</v>
      </c>
      <c r="R697">
        <v>51.951376982375301</v>
      </c>
      <c r="S697" s="2">
        <f>(Table2[[#This Row],[Close Price]]-Table2[[#This Row],[20D EMA]])/Table2[[#This Row],[20D EMA]]</f>
        <v>1.5070732921020862E-2</v>
      </c>
      <c r="T697" s="2">
        <f>(Table2[[#This Row],[Close Price]]-Table2[[#This Row],[50D EMA]])/Table2[[#This Row],[50D EMA]]</f>
        <v>4.8044845147760251E-2</v>
      </c>
      <c r="U697" s="2">
        <f>(Table2[[#This Row],[Close Price]]-Table2[[#This Row],[200D EMA]])/Table2[[#This Row],[200D EMA]]</f>
        <v>2.395106717362044E-2</v>
      </c>
      <c r="V697">
        <v>0.99503628132428501</v>
      </c>
      <c r="W697">
        <v>141.91</v>
      </c>
      <c r="X697">
        <v>145.37</v>
      </c>
      <c r="Y697">
        <v>141.86000000000001</v>
      </c>
      <c r="Z697">
        <v>154.5</v>
      </c>
      <c r="AA697">
        <v>136.1</v>
      </c>
      <c r="AB697">
        <v>154.5</v>
      </c>
      <c r="AC697" s="2">
        <f>(Table2[[#This Row],[Close Price]]/Table2[[#This Row],[Day Low]])-1</f>
        <v>6.201113381720802E-3</v>
      </c>
      <c r="AD697" s="2">
        <f>(Table2[[#This Row],[Day High]]/Table2[[#This Row],[Close Price]])-1</f>
        <v>1.806849219133011E-2</v>
      </c>
      <c r="AE697" s="2">
        <f>(Table2[[#This Row],[Close Price]]/Table2[[#This Row],[Current Week Low]])-1</f>
        <v>6.5557591992102537E-3</v>
      </c>
      <c r="AF697" s="2">
        <f>(Table2[[#This Row],[Current Week High]]/Table2[[#This Row],[Close Price]])-1</f>
        <v>8.2008544015687468E-2</v>
      </c>
      <c r="AG697" s="2">
        <f>(Table2[[#This Row],[Close Price]]/Table2[[#This Row],[Current Month Low]])-1</f>
        <v>4.9155033063923659E-2</v>
      </c>
      <c r="AH697" s="2">
        <f>(Table2[[#This Row],[Current Month High]]/Table2[[#This Row],[Close Price]])-1</f>
        <v>8.2008544015687468E-2</v>
      </c>
      <c r="AI697">
        <v>25.3939351495202</v>
      </c>
      <c r="AJ697">
        <v>30.401826484018201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-0.08</v>
      </c>
      <c r="AM697" t="s">
        <v>10190</v>
      </c>
      <c r="AN697">
        <v>-0.66</v>
      </c>
      <c r="AO697" t="s">
        <v>10190</v>
      </c>
      <c r="AP697">
        <v>-0.10987018446322599</v>
      </c>
      <c r="AQ697">
        <f>(Table2[[#This Row],[Sharpe Ratio]]-AVERAGE(Table2[Sharpe Ratio]))/_xlfn.STDEV.P(Table2[Sharpe Ratio])</f>
        <v>-1.8649524406808928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661</v>
      </c>
      <c r="AT697">
        <f>_xlfn.RANK.AVG(Table2[[#This Row],[6M Return vs Nifty Z-Score]],Table2[6M Return vs Nifty Z-Score])</f>
        <v>573</v>
      </c>
      <c r="AU697">
        <f>_xlfn.RANK.AVG(Table2[[#This Row],[Sharpe Ratio Z-Score]],Table2[Sharpe Ratio Z-Score])</f>
        <v>716</v>
      </c>
      <c r="AV697">
        <f>(Table2[[#This Row],[Rank 1Y]]+Table2[[#This Row],[Rank 6M]]+Table2[[#This Row],[Rank Sharpe]])/3</f>
        <v>650</v>
      </c>
    </row>
    <row r="698" spans="1:48" x14ac:dyDescent="0.3">
      <c r="A698" t="s">
        <v>1425</v>
      </c>
      <c r="B698" t="s">
        <v>1426</v>
      </c>
      <c r="C698" t="s">
        <v>10147</v>
      </c>
      <c r="D698" t="s">
        <v>410</v>
      </c>
      <c r="E698">
        <v>7158.5313722999999</v>
      </c>
      <c r="F698">
        <v>312.75</v>
      </c>
      <c r="G698">
        <v>-37.5297063752677</v>
      </c>
      <c r="H698">
        <f>(Table2[[#This Row],[1Y Return vs Nifty]]-AVERAGE(Table2[1Y Return vs Nifty]))/_xlfn.STDEV.P(Table2[1Y Return vs Nifty])</f>
        <v>-1.0254783911703789</v>
      </c>
      <c r="I698">
        <v>-3.2953187311848602</v>
      </c>
      <c r="J698">
        <f>(Table2[[#This Row],[1M Return vs Nifty]]-AVERAGE(Table2[1M Return vs Nifty]))/_xlfn.STDEV.P(Table2[1M Return vs Nifty])</f>
        <v>-0.2722944649888131</v>
      </c>
      <c r="K698">
        <v>-30.822550329914399</v>
      </c>
      <c r="L698">
        <f>(Table2[[#This Row],[6M Return vs Nifty]]-AVERAGE(Table2[6M Return vs Nifty]))/_xlfn.STDEV.P(Table2[6M Return vs Nifty])</f>
        <v>-1.2197017252686457</v>
      </c>
      <c r="M698">
        <v>-2.9406344561250202</v>
      </c>
      <c r="N698">
        <f>(Table2[[#This Row],[1W Return vs Nifty]]-AVERAGE(Table2[1W Return vs Nifty]))/_xlfn.STDEV.P(Table2[1W Return vs Nifty])</f>
        <v>-0.38917245493886282</v>
      </c>
      <c r="O698">
        <v>309.58999999999997</v>
      </c>
      <c r="P698">
        <v>301.15501359738403</v>
      </c>
      <c r="Q698">
        <v>322.87850960437601</v>
      </c>
      <c r="R698">
        <v>49.2605767389907</v>
      </c>
      <c r="S698" s="2">
        <f>(Table2[[#This Row],[Close Price]]-Table2[[#This Row],[20D EMA]])/Table2[[#This Row],[20D EMA]]</f>
        <v>1.0207048031267242E-2</v>
      </c>
      <c r="T698" s="2">
        <f>(Table2[[#This Row],[Close Price]]-Table2[[#This Row],[50D EMA]])/Table2[[#This Row],[50D EMA]]</f>
        <v>3.8501721303293261E-2</v>
      </c>
      <c r="U698" s="2">
        <f>(Table2[[#This Row],[Close Price]]-Table2[[#This Row],[200D EMA]])/Table2[[#This Row],[200D EMA]]</f>
        <v>-3.1369413891269814E-2</v>
      </c>
      <c r="V698">
        <v>1.83541487552079</v>
      </c>
      <c r="W698">
        <v>307.5</v>
      </c>
      <c r="X698">
        <v>312</v>
      </c>
      <c r="Y698">
        <v>311.60000000000002</v>
      </c>
      <c r="Z698">
        <v>326.75</v>
      </c>
      <c r="AA698">
        <v>283</v>
      </c>
      <c r="AB698">
        <v>348.7</v>
      </c>
      <c r="AC698" s="2">
        <f>(Table2[[#This Row],[Close Price]]/Table2[[#This Row],[Day Low]])-1</f>
        <v>1.7073170731707332E-2</v>
      </c>
      <c r="AD698" s="2">
        <f>(Table2[[#This Row],[Day High]]/Table2[[#This Row],[Close Price]])-1</f>
        <v>-2.3980815347721673E-3</v>
      </c>
      <c r="AE698" s="2">
        <f>(Table2[[#This Row],[Close Price]]/Table2[[#This Row],[Current Week Low]])-1</f>
        <v>3.6906290115532592E-3</v>
      </c>
      <c r="AF698" s="2">
        <f>(Table2[[#This Row],[Current Week High]]/Table2[[#This Row],[Close Price]])-1</f>
        <v>4.4764188649080827E-2</v>
      </c>
      <c r="AG698" s="2">
        <f>(Table2[[#This Row],[Close Price]]/Table2[[#This Row],[Current Month Low]])-1</f>
        <v>0.10512367491166086</v>
      </c>
      <c r="AH698" s="2">
        <f>(Table2[[#This Row],[Current Month High]]/Table2[[#This Row],[Close Price]])-1</f>
        <v>0.11494804156674654</v>
      </c>
      <c r="AI698">
        <v>50.567545963229399</v>
      </c>
      <c r="AJ698">
        <v>21.150493898895999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-7.0000000000000007E-2</v>
      </c>
      <c r="AM698" t="s">
        <v>10190</v>
      </c>
      <c r="AN698">
        <v>3.39</v>
      </c>
      <c r="AO698" t="s">
        <v>10189</v>
      </c>
      <c r="AP698">
        <v>-1.6242961303508E-2</v>
      </c>
      <c r="AQ698">
        <f>(Table2[[#This Row],[Sharpe Ratio]]-AVERAGE(Table2[Sharpe Ratio]))/_xlfn.STDEV.P(Table2[Sharpe Ratio])</f>
        <v>-0.79227827249045657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690</v>
      </c>
      <c r="AT698">
        <f>_xlfn.RANK.AVG(Table2[[#This Row],[6M Return vs Nifty Z-Score]],Table2[6M Return vs Nifty Z-Score])</f>
        <v>686</v>
      </c>
      <c r="AU698">
        <f>_xlfn.RANK.AVG(Table2[[#This Row],[Sharpe Ratio Z-Score]],Table2[Sharpe Ratio Z-Score])</f>
        <v>576</v>
      </c>
      <c r="AV698">
        <f>(Table2[[#This Row],[Rank 1Y]]+Table2[[#This Row],[Rank 6M]]+Table2[[#This Row],[Rank Sharpe]])/3</f>
        <v>650.66666666666663</v>
      </c>
    </row>
    <row r="699" spans="1:48" x14ac:dyDescent="0.3">
      <c r="A699" t="s">
        <v>2046</v>
      </c>
      <c r="B699" t="s">
        <v>2047</v>
      </c>
      <c r="C699" t="s">
        <v>10160</v>
      </c>
      <c r="D699" t="s">
        <v>119</v>
      </c>
      <c r="E699">
        <v>2942.0001122399999</v>
      </c>
      <c r="F699">
        <v>18.78</v>
      </c>
      <c r="G699">
        <v>-50.005252217890998</v>
      </c>
      <c r="H699">
        <f>(Table2[[#This Row],[1Y Return vs Nifty]]-AVERAGE(Table2[1Y Return vs Nifty]))/_xlfn.STDEV.P(Table2[1Y Return vs Nifty])</f>
        <v>-1.1853427604890143</v>
      </c>
      <c r="I699">
        <v>-22.41280883812</v>
      </c>
      <c r="J699">
        <f>(Table2[[#This Row],[1M Return vs Nifty]]-AVERAGE(Table2[1M Return vs Nifty]))/_xlfn.STDEV.P(Table2[1M Return vs Nifty])</f>
        <v>-2.0654470263033406</v>
      </c>
      <c r="K699">
        <v>-41.179447358007899</v>
      </c>
      <c r="L699">
        <f>(Table2[[#This Row],[6M Return vs Nifty]]-AVERAGE(Table2[6M Return vs Nifty]))/_xlfn.STDEV.P(Table2[6M Return vs Nifty])</f>
        <v>-1.5552814643755679</v>
      </c>
      <c r="M699">
        <v>-11.257822281484399</v>
      </c>
      <c r="N699">
        <f>(Table2[[#This Row],[1W Return vs Nifty]]-AVERAGE(Table2[1W Return vs Nifty]))/_xlfn.STDEV.P(Table2[1W Return vs Nifty])</f>
        <v>-2.5421230905187113</v>
      </c>
      <c r="O699">
        <v>20.65</v>
      </c>
      <c r="P699">
        <v>22.195082418328798</v>
      </c>
      <c r="Q699">
        <v>25.213350278578002</v>
      </c>
      <c r="R699">
        <v>24.000701306903402</v>
      </c>
      <c r="S699" s="2">
        <f>(Table2[[#This Row],[Close Price]]-Table2[[#This Row],[20D EMA]])/Table2[[#This Row],[20D EMA]]</f>
        <v>-9.0556900726392137E-2</v>
      </c>
      <c r="T699" s="2">
        <f>(Table2[[#This Row],[Close Price]]-Table2[[#This Row],[50D EMA]])/Table2[[#This Row],[50D EMA]]</f>
        <v>-0.15386662477579299</v>
      </c>
      <c r="U699" s="2">
        <f>(Table2[[#This Row],[Close Price]]-Table2[[#This Row],[200D EMA]])/Table2[[#This Row],[200D EMA]]</f>
        <v>-0.25515650270578927</v>
      </c>
      <c r="V699">
        <v>1.15094323088087</v>
      </c>
      <c r="W699">
        <v>17.84</v>
      </c>
      <c r="X699">
        <v>19.05</v>
      </c>
      <c r="Y699">
        <v>18.559999999999999</v>
      </c>
      <c r="Z699">
        <v>19.93</v>
      </c>
      <c r="AA699">
        <v>18.559999999999999</v>
      </c>
      <c r="AB699">
        <v>21.78</v>
      </c>
      <c r="AC699" s="2">
        <f>(Table2[[#This Row],[Close Price]]/Table2[[#This Row],[Day Low]])-1</f>
        <v>5.2690582959641352E-2</v>
      </c>
      <c r="AD699" s="2">
        <f>(Table2[[#This Row],[Day High]]/Table2[[#This Row],[Close Price]])-1</f>
        <v>1.437699680511173E-2</v>
      </c>
      <c r="AE699" s="2">
        <f>(Table2[[#This Row],[Close Price]]/Table2[[#This Row],[Current Week Low]])-1</f>
        <v>1.18534482758621E-2</v>
      </c>
      <c r="AF699" s="2">
        <f>(Table2[[#This Row],[Current Week High]]/Table2[[#This Row],[Close Price]])-1</f>
        <v>6.1235356762513238E-2</v>
      </c>
      <c r="AG699" s="2">
        <f>(Table2[[#This Row],[Close Price]]/Table2[[#This Row],[Current Month Low]])-1</f>
        <v>1.18534482758621E-2</v>
      </c>
      <c r="AH699" s="2">
        <f>(Table2[[#This Row],[Current Month High]]/Table2[[#This Row],[Close Price]])-1</f>
        <v>0.15974440894568698</v>
      </c>
      <c r="AI699">
        <v>140.415335463258</v>
      </c>
      <c r="AJ699">
        <v>12.4550898203593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-0.28000000000000003</v>
      </c>
      <c r="AM699" t="s">
        <v>10190</v>
      </c>
      <c r="AN699">
        <v>-7.99</v>
      </c>
      <c r="AO699" t="s">
        <v>10190</v>
      </c>
      <c r="AQ699">
        <f>(Table2[[#This Row],[Sharpe Ratio]]-AVERAGE(Table2[Sharpe Ratio]))/_xlfn.STDEV.P(Table2[Sharpe Ratio])</f>
        <v>-0.60618490757812304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717</v>
      </c>
      <c r="AT699">
        <f>_xlfn.RANK.AVG(Table2[[#This Row],[6M Return vs Nifty Z-Score]],Table2[6M Return vs Nifty Z-Score])</f>
        <v>717</v>
      </c>
      <c r="AU699">
        <f>_xlfn.RANK.AVG(Table2[[#This Row],[Sharpe Ratio Z-Score]],Table2[Sharpe Ratio Z-Score])</f>
        <v>518.5</v>
      </c>
      <c r="AV699">
        <f>(Table2[[#This Row],[Rank 1Y]]+Table2[[#This Row],[Rank 6M]]+Table2[[#This Row],[Rank Sharpe]])/3</f>
        <v>650.83333333333337</v>
      </c>
    </row>
    <row r="700" spans="1:48" x14ac:dyDescent="0.3">
      <c r="A700" t="s">
        <v>2478</v>
      </c>
      <c r="B700" t="s">
        <v>2479</v>
      </c>
      <c r="C700" t="s">
        <v>10148</v>
      </c>
      <c r="D700" t="s">
        <v>119</v>
      </c>
      <c r="E700">
        <v>1867.9472820399999</v>
      </c>
      <c r="F700">
        <v>7.61</v>
      </c>
      <c r="G700">
        <v>-31.6280755778036</v>
      </c>
      <c r="H700">
        <f>(Table2[[#This Row],[1Y Return vs Nifty]]-AVERAGE(Table2[1Y Return vs Nifty]))/_xlfn.STDEV.P(Table2[1Y Return vs Nifty])</f>
        <v>-0.94985360510573602</v>
      </c>
      <c r="I700">
        <v>-41.679658174041201</v>
      </c>
      <c r="J700">
        <f>(Table2[[#This Row],[1M Return vs Nifty]]-AVERAGE(Table2[1M Return vs Nifty]))/_xlfn.STDEV.P(Table2[1M Return vs Nifty])</f>
        <v>-3.8726089519493896</v>
      </c>
      <c r="K700">
        <v>-75.920268315103598</v>
      </c>
      <c r="L700">
        <f>(Table2[[#This Row],[6M Return vs Nifty]]-AVERAGE(Table2[6M Return vs Nifty]))/_xlfn.STDEV.P(Table2[6M Return vs Nifty])</f>
        <v>-2.680938657019158</v>
      </c>
      <c r="M700">
        <v>-2.8149577578923601</v>
      </c>
      <c r="N700">
        <f>(Table2[[#This Row],[1W Return vs Nifty]]-AVERAGE(Table2[1W Return vs Nifty]))/_xlfn.STDEV.P(Table2[1W Return vs Nifty])</f>
        <v>-0.35664033795184613</v>
      </c>
      <c r="O700">
        <v>8.8000000000000007</v>
      </c>
      <c r="P700">
        <v>11.6418868872861</v>
      </c>
      <c r="Q700">
        <v>15.143421897114299</v>
      </c>
      <c r="R700">
        <v>37.413899446600702</v>
      </c>
      <c r="S700" s="2">
        <f>(Table2[[#This Row],[Close Price]]-Table2[[#This Row],[20D EMA]])/Table2[[#This Row],[20D EMA]]</f>
        <v>-0.13522727272727275</v>
      </c>
      <c r="T700" s="2">
        <f>(Table2[[#This Row],[Close Price]]-Table2[[#This Row],[50D EMA]])/Table2[[#This Row],[50D EMA]]</f>
        <v>-0.34632589427485783</v>
      </c>
      <c r="U700" s="2">
        <f>(Table2[[#This Row],[Close Price]]-Table2[[#This Row],[200D EMA]])/Table2[[#This Row],[200D EMA]]</f>
        <v>-0.49747157203286091</v>
      </c>
      <c r="V700">
        <v>1.15157076935772</v>
      </c>
      <c r="W700">
        <v>7.3</v>
      </c>
      <c r="X700">
        <v>7.61</v>
      </c>
      <c r="Y700">
        <v>6.71</v>
      </c>
      <c r="Z700">
        <v>7.61</v>
      </c>
      <c r="AA700">
        <v>6.71</v>
      </c>
      <c r="AB700">
        <v>10.48</v>
      </c>
      <c r="AC700" s="2">
        <f>(Table2[[#This Row],[Close Price]]/Table2[[#This Row],[Day Low]])-1</f>
        <v>4.2465753424657526E-2</v>
      </c>
      <c r="AD700" s="2">
        <f>(Table2[[#This Row],[Day High]]/Table2[[#This Row],[Close Price]])-1</f>
        <v>0</v>
      </c>
      <c r="AE700" s="2">
        <f>(Table2[[#This Row],[Close Price]]/Table2[[#This Row],[Current Week Low]])-1</f>
        <v>0.13412816691505225</v>
      </c>
      <c r="AF700" s="2">
        <f>(Table2[[#This Row],[Current Week High]]/Table2[[#This Row],[Close Price]])-1</f>
        <v>0</v>
      </c>
      <c r="AG700" s="2">
        <f>(Table2[[#This Row],[Close Price]]/Table2[[#This Row],[Current Month Low]])-1</f>
        <v>0.13412816691505225</v>
      </c>
      <c r="AH700" s="2">
        <f>(Table2[[#This Row],[Current Month High]]/Table2[[#This Row],[Close Price]])-1</f>
        <v>0.37713534822601846</v>
      </c>
      <c r="AI700">
        <v>256.76741130091898</v>
      </c>
      <c r="AJ700">
        <v>13.412816691505199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-0.65</v>
      </c>
      <c r="AM700" t="s">
        <v>10190</v>
      </c>
      <c r="AN700">
        <v>-24.05</v>
      </c>
      <c r="AO700" t="s">
        <v>10190</v>
      </c>
      <c r="AP700">
        <v>-4.1551766769480003E-3</v>
      </c>
      <c r="AQ700">
        <f>(Table2[[#This Row],[Sharpe Ratio]]-AVERAGE(Table2[Sharpe Ratio]))/_xlfn.STDEV.P(Table2[Sharpe Ratio])</f>
        <v>-0.65379019304115638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673</v>
      </c>
      <c r="AT700">
        <f>_xlfn.RANK.AVG(Table2[[#This Row],[6M Return vs Nifty Z-Score]],Table2[6M Return vs Nifty Z-Score])</f>
        <v>731</v>
      </c>
      <c r="AU700">
        <f>_xlfn.RANK.AVG(Table2[[#This Row],[Sharpe Ratio Z-Score]],Table2[Sharpe Ratio Z-Score])</f>
        <v>550</v>
      </c>
      <c r="AV700">
        <f>(Table2[[#This Row],[Rank 1Y]]+Table2[[#This Row],[Rank 6M]]+Table2[[#This Row],[Rank Sharpe]])/3</f>
        <v>651.33333333333337</v>
      </c>
    </row>
    <row r="701" spans="1:48" x14ac:dyDescent="0.3">
      <c r="A701" t="s">
        <v>1964</v>
      </c>
      <c r="B701" t="s">
        <v>1965</v>
      </c>
      <c r="C701" t="s">
        <v>10154</v>
      </c>
      <c r="D701" t="s">
        <v>269</v>
      </c>
      <c r="E701">
        <v>3255.5552717099999</v>
      </c>
      <c r="F701">
        <v>1037.05</v>
      </c>
      <c r="G701">
        <v>-46.028967091800602</v>
      </c>
      <c r="H701">
        <f>(Table2[[#This Row],[1Y Return vs Nifty]]-AVERAGE(Table2[1Y Return vs Nifty]))/_xlfn.STDEV.P(Table2[1Y Return vs Nifty])</f>
        <v>-1.1343897743886606</v>
      </c>
      <c r="I701">
        <v>14.1423168451254</v>
      </c>
      <c r="J701">
        <f>(Table2[[#This Row],[1M Return vs Nifty]]-AVERAGE(Table2[1M Return vs Nifty]))/_xlfn.STDEV.P(Table2[1M Return vs Nifty])</f>
        <v>1.3632937174571156</v>
      </c>
      <c r="K701">
        <v>-17.009573897055098</v>
      </c>
      <c r="L701">
        <f>(Table2[[#This Row],[6M Return vs Nifty]]-AVERAGE(Table2[6M Return vs Nifty]))/_xlfn.STDEV.P(Table2[6M Return vs Nifty])</f>
        <v>-0.77213958237435987</v>
      </c>
      <c r="M701">
        <v>-1.00677037322608</v>
      </c>
      <c r="N701">
        <f>(Table2[[#This Row],[1W Return vs Nifty]]-AVERAGE(Table2[1W Return vs Nifty]))/_xlfn.STDEV.P(Table2[1W Return vs Nifty])</f>
        <v>0.11141909040385792</v>
      </c>
      <c r="O701">
        <v>1014.55</v>
      </c>
      <c r="P701">
        <v>956.64020352628802</v>
      </c>
      <c r="Q701">
        <v>1003.81339295103</v>
      </c>
      <c r="R701">
        <v>52.387261090860299</v>
      </c>
      <c r="S701" s="2">
        <f>(Table2[[#This Row],[Close Price]]-Table2[[#This Row],[20D EMA]])/Table2[[#This Row],[20D EMA]]</f>
        <v>2.217731999408605E-2</v>
      </c>
      <c r="T701" s="2">
        <f>(Table2[[#This Row],[Close Price]]-Table2[[#This Row],[50D EMA]])/Table2[[#This Row],[50D EMA]]</f>
        <v>8.4054377160098434E-2</v>
      </c>
      <c r="U701" s="2">
        <f>(Table2[[#This Row],[Close Price]]-Table2[[#This Row],[200D EMA]])/Table2[[#This Row],[200D EMA]]</f>
        <v>3.3110344295427613E-2</v>
      </c>
      <c r="V701">
        <v>1.00225194396828</v>
      </c>
      <c r="W701">
        <v>1021</v>
      </c>
      <c r="X701">
        <v>1040</v>
      </c>
      <c r="Y701">
        <v>1020.1</v>
      </c>
      <c r="Z701">
        <v>1075.95</v>
      </c>
      <c r="AA701">
        <v>1006.05</v>
      </c>
      <c r="AB701">
        <v>1132.4000000000001</v>
      </c>
      <c r="AC701" s="2">
        <f>(Table2[[#This Row],[Close Price]]/Table2[[#This Row],[Day Low]])-1</f>
        <v>1.5719882468168356E-2</v>
      </c>
      <c r="AD701" s="2">
        <f>(Table2[[#This Row],[Day High]]/Table2[[#This Row],[Close Price]])-1</f>
        <v>2.8446072995516047E-3</v>
      </c>
      <c r="AE701" s="2">
        <f>(Table2[[#This Row],[Close Price]]/Table2[[#This Row],[Current Week Low]])-1</f>
        <v>1.6616018037447278E-2</v>
      </c>
      <c r="AF701" s="2">
        <f>(Table2[[#This Row],[Current Week High]]/Table2[[#This Row],[Close Price]])-1</f>
        <v>3.7510245407646803E-2</v>
      </c>
      <c r="AG701" s="2">
        <f>(Table2[[#This Row],[Close Price]]/Table2[[#This Row],[Current Month Low]])-1</f>
        <v>3.0813577853983309E-2</v>
      </c>
      <c r="AH701" s="2">
        <f>(Table2[[#This Row],[Current Month High]]/Table2[[#This Row],[Close Price]])-1</f>
        <v>9.1943493563473533E-2</v>
      </c>
      <c r="AI701">
        <v>27.5734053324333</v>
      </c>
      <c r="AJ701">
        <v>37.9697997738309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</v>
      </c>
      <c r="AM701" t="s">
        <v>10191</v>
      </c>
      <c r="AN701">
        <v>0.93</v>
      </c>
      <c r="AO701" t="s">
        <v>10189</v>
      </c>
      <c r="AP701">
        <v>-6.7044999938494998E-2</v>
      </c>
      <c r="AQ701">
        <f>(Table2[[#This Row],[Sharpe Ratio]]-AVERAGE(Table2[Sharpe Ratio]))/_xlfn.STDEV.P(Table2[Sharpe Ratio])</f>
        <v>-1.3743102146554198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711</v>
      </c>
      <c r="AT701">
        <f>_xlfn.RANK.AVG(Table2[[#This Row],[6M Return vs Nifty Z-Score]],Table2[6M Return vs Nifty Z-Score])</f>
        <v>577</v>
      </c>
      <c r="AU701">
        <f>_xlfn.RANK.AVG(Table2[[#This Row],[Sharpe Ratio Z-Score]],Table2[Sharpe Ratio Z-Score])</f>
        <v>667</v>
      </c>
      <c r="AV701">
        <f>(Table2[[#This Row],[Rank 1Y]]+Table2[[#This Row],[Rank 6M]]+Table2[[#This Row],[Rank Sharpe]])/3</f>
        <v>651.66666666666663</v>
      </c>
    </row>
    <row r="702" spans="1:48" x14ac:dyDescent="0.3">
      <c r="A702" t="s">
        <v>498</v>
      </c>
      <c r="B702" t="s">
        <v>499</v>
      </c>
      <c r="C702" t="s">
        <v>10159</v>
      </c>
      <c r="D702" t="s">
        <v>363</v>
      </c>
      <c r="E702">
        <v>41932.695864465</v>
      </c>
      <c r="F702">
        <v>558.65</v>
      </c>
      <c r="G702">
        <v>-38.282810370934598</v>
      </c>
      <c r="H702">
        <f>(Table2[[#This Row],[1Y Return vs Nifty]]-AVERAGE(Table2[1Y Return vs Nifty]))/_xlfn.STDEV.P(Table2[1Y Return vs Nifty])</f>
        <v>-1.035128830262775</v>
      </c>
      <c r="I702">
        <v>-4.4985725485851598</v>
      </c>
      <c r="J702">
        <f>(Table2[[#This Row],[1M Return vs Nifty]]-AVERAGE(Table2[1M Return vs Nifty]))/_xlfn.STDEV.P(Table2[1M Return vs Nifty])</f>
        <v>-0.38515539247008973</v>
      </c>
      <c r="K702">
        <v>-12.900411185371899</v>
      </c>
      <c r="L702">
        <f>(Table2[[#This Row],[6M Return vs Nifty]]-AVERAGE(Table2[6M Return vs Nifty]))/_xlfn.STDEV.P(Table2[6M Return vs Nifty])</f>
        <v>-0.63899625315190267</v>
      </c>
      <c r="M702">
        <v>-2.4763071813826998</v>
      </c>
      <c r="N702">
        <f>(Table2[[#This Row],[1W Return vs Nifty]]-AVERAGE(Table2[1W Return vs Nifty]))/_xlfn.STDEV.P(Table2[1W Return vs Nifty])</f>
        <v>-0.26897874015638557</v>
      </c>
      <c r="O702">
        <v>560.65</v>
      </c>
      <c r="P702">
        <v>542.806870697195</v>
      </c>
      <c r="Q702">
        <v>548.86365989655701</v>
      </c>
      <c r="R702">
        <v>42.6096761408078</v>
      </c>
      <c r="S702" s="2">
        <f>(Table2[[#This Row],[Close Price]]-Table2[[#This Row],[20D EMA]])/Table2[[#This Row],[20D EMA]]</f>
        <v>-3.5672879693213234E-3</v>
      </c>
      <c r="T702" s="2">
        <f>(Table2[[#This Row],[Close Price]]-Table2[[#This Row],[50D EMA]])/Table2[[#This Row],[50D EMA]]</f>
        <v>2.9187414821141934E-2</v>
      </c>
      <c r="U702" s="2">
        <f>(Table2[[#This Row],[Close Price]]-Table2[[#This Row],[200D EMA]])/Table2[[#This Row],[200D EMA]]</f>
        <v>1.7830184103074659E-2</v>
      </c>
      <c r="V702">
        <v>0.57185704402064896</v>
      </c>
      <c r="W702">
        <v>546.04999999999995</v>
      </c>
      <c r="X702">
        <v>560.25</v>
      </c>
      <c r="Y702">
        <v>554.95000000000005</v>
      </c>
      <c r="Z702">
        <v>572</v>
      </c>
      <c r="AA702">
        <v>547.35</v>
      </c>
      <c r="AB702">
        <v>580.29999999999995</v>
      </c>
      <c r="AC702" s="2">
        <f>(Table2[[#This Row],[Close Price]]/Table2[[#This Row],[Day Low]])-1</f>
        <v>2.3074809999084289E-2</v>
      </c>
      <c r="AD702" s="2">
        <f>(Table2[[#This Row],[Day High]]/Table2[[#This Row],[Close Price]])-1</f>
        <v>2.8640472567798003E-3</v>
      </c>
      <c r="AE702" s="2">
        <f>(Table2[[#This Row],[Close Price]]/Table2[[#This Row],[Current Week Low]])-1</f>
        <v>6.6672673213801215E-3</v>
      </c>
      <c r="AF702" s="2">
        <f>(Table2[[#This Row],[Current Week High]]/Table2[[#This Row],[Close Price]])-1</f>
        <v>2.3896894298756077E-2</v>
      </c>
      <c r="AG702" s="2">
        <f>(Table2[[#This Row],[Close Price]]/Table2[[#This Row],[Current Month Low]])-1</f>
        <v>2.0644925550379112E-2</v>
      </c>
      <c r="AH702" s="2">
        <f>(Table2[[#This Row],[Current Month High]]/Table2[[#This Row],[Close Price]])-1</f>
        <v>3.8754139443300861E-2</v>
      </c>
      <c r="AI702">
        <v>15.635907992481799</v>
      </c>
      <c r="AJ702">
        <v>24.754354622599301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0.03</v>
      </c>
      <c r="AM702" t="s">
        <v>10189</v>
      </c>
      <c r="AN702">
        <v>-2.58</v>
      </c>
      <c r="AO702" t="s">
        <v>10190</v>
      </c>
      <c r="AP702">
        <v>-0.14696924421561999</v>
      </c>
      <c r="AQ702">
        <f>(Table2[[#This Row],[Sharpe Ratio]]-AVERAGE(Table2[Sharpe Ratio]))/_xlfn.STDEV.P(Table2[Sharpe Ratio])</f>
        <v>-2.2899912458226428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692</v>
      </c>
      <c r="AT702">
        <f>_xlfn.RANK.AVG(Table2[[#This Row],[6M Return vs Nifty Z-Score]],Table2[6M Return vs Nifty Z-Score])</f>
        <v>538</v>
      </c>
      <c r="AU702">
        <f>_xlfn.RANK.AVG(Table2[[#This Row],[Sharpe Ratio Z-Score]],Table2[Sharpe Ratio Z-Score])</f>
        <v>729</v>
      </c>
      <c r="AV702">
        <f>(Table2[[#This Row],[Rank 1Y]]+Table2[[#This Row],[Rank 6M]]+Table2[[#This Row],[Rank Sharpe]])/3</f>
        <v>653</v>
      </c>
    </row>
    <row r="703" spans="1:48" x14ac:dyDescent="0.3">
      <c r="A703" t="s">
        <v>1726</v>
      </c>
      <c r="B703" t="s">
        <v>1727</v>
      </c>
      <c r="C703" t="s">
        <v>10145</v>
      </c>
      <c r="D703" t="s">
        <v>49</v>
      </c>
      <c r="E703">
        <v>4431.3050202000004</v>
      </c>
      <c r="F703">
        <v>440.4</v>
      </c>
      <c r="G703">
        <v>-53.405634847988203</v>
      </c>
      <c r="H703">
        <f>(Table2[[#This Row],[1Y Return vs Nifty]]-AVERAGE(Table2[1Y Return vs Nifty]))/_xlfn.STDEV.P(Table2[1Y Return vs Nifty])</f>
        <v>-1.2289160062178945</v>
      </c>
      <c r="I703">
        <v>-16.032197789208102</v>
      </c>
      <c r="J703">
        <f>(Table2[[#This Row],[1M Return vs Nifty]]-AVERAGE(Table2[1M Return vs Nifty]))/_xlfn.STDEV.P(Table2[1M Return vs Nifty])</f>
        <v>-1.4669684090209592</v>
      </c>
      <c r="K703">
        <v>-45.656470633702597</v>
      </c>
      <c r="L703">
        <f>(Table2[[#This Row],[6M Return vs Nifty]]-AVERAGE(Table2[6M Return vs Nifty]))/_xlfn.STDEV.P(Table2[6M Return vs Nifty])</f>
        <v>-1.7003440539482872</v>
      </c>
      <c r="M703">
        <v>-1.41475055464203</v>
      </c>
      <c r="N703">
        <f>(Table2[[#This Row],[1W Return vs Nifty]]-AVERAGE(Table2[1W Return vs Nifty]))/_xlfn.STDEV.P(Table2[1W Return vs Nifty])</f>
        <v>5.8111362098574489E-3</v>
      </c>
      <c r="O703">
        <v>451</v>
      </c>
      <c r="P703">
        <v>463.84420364524999</v>
      </c>
      <c r="Q703">
        <v>503.38298053471499</v>
      </c>
      <c r="R703">
        <v>37.763706010741203</v>
      </c>
      <c r="S703" s="2">
        <f>(Table2[[#This Row],[Close Price]]-Table2[[#This Row],[20D EMA]])/Table2[[#This Row],[20D EMA]]</f>
        <v>-2.3503325942350384E-2</v>
      </c>
      <c r="T703" s="2">
        <f>(Table2[[#This Row],[Close Price]]-Table2[[#This Row],[50D EMA]])/Table2[[#This Row],[50D EMA]]</f>
        <v>-5.0543271773166837E-2</v>
      </c>
      <c r="U703" s="2">
        <f>(Table2[[#This Row],[Close Price]]-Table2[[#This Row],[200D EMA]])/Table2[[#This Row],[200D EMA]]</f>
        <v>-0.12511940802569801</v>
      </c>
      <c r="V703">
        <v>0.81814903664562899</v>
      </c>
      <c r="W703">
        <v>435</v>
      </c>
      <c r="X703">
        <v>441.25</v>
      </c>
      <c r="Y703">
        <v>438.3</v>
      </c>
      <c r="Z703">
        <v>455</v>
      </c>
      <c r="AA703">
        <v>435.6</v>
      </c>
      <c r="AB703">
        <v>466.6</v>
      </c>
      <c r="AC703" s="2">
        <f>(Table2[[#This Row],[Close Price]]/Table2[[#This Row],[Day Low]])-1</f>
        <v>1.2413793103448256E-2</v>
      </c>
      <c r="AD703" s="2">
        <f>(Table2[[#This Row],[Day High]]/Table2[[#This Row],[Close Price]])-1</f>
        <v>1.9300635785650666E-3</v>
      </c>
      <c r="AE703" s="2">
        <f>(Table2[[#This Row],[Close Price]]/Table2[[#This Row],[Current Week Low]])-1</f>
        <v>4.7912388774811188E-3</v>
      </c>
      <c r="AF703" s="2">
        <f>(Table2[[#This Row],[Current Week High]]/Table2[[#This Row],[Close Price]])-1</f>
        <v>3.3151680290644858E-2</v>
      </c>
      <c r="AG703" s="2">
        <f>(Table2[[#This Row],[Close Price]]/Table2[[#This Row],[Current Month Low]])-1</f>
        <v>1.1019283746556363E-2</v>
      </c>
      <c r="AH703" s="2">
        <f>(Table2[[#This Row],[Current Month High]]/Table2[[#This Row],[Close Price]])-1</f>
        <v>5.9491371480472344E-2</v>
      </c>
      <c r="AI703">
        <v>56.902815622161597</v>
      </c>
      <c r="AJ703">
        <v>5.8145122537241498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-0.21</v>
      </c>
      <c r="AM703" t="s">
        <v>10190</v>
      </c>
      <c r="AN703">
        <v>-2.94</v>
      </c>
      <c r="AO703" t="s">
        <v>10190</v>
      </c>
      <c r="AQ703">
        <f>(Table2[[#This Row],[Sharpe Ratio]]-AVERAGE(Table2[Sharpe Ratio]))/_xlfn.STDEV.P(Table2[Sharpe Ratio])</f>
        <v>-0.60618490757812304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722</v>
      </c>
      <c r="AT703">
        <f>_xlfn.RANK.AVG(Table2[[#This Row],[6M Return vs Nifty Z-Score]],Table2[6M Return vs Nifty Z-Score])</f>
        <v>719</v>
      </c>
      <c r="AU703">
        <f>_xlfn.RANK.AVG(Table2[[#This Row],[Sharpe Ratio Z-Score]],Table2[Sharpe Ratio Z-Score])</f>
        <v>518.5</v>
      </c>
      <c r="AV703">
        <f>(Table2[[#This Row],[Rank 1Y]]+Table2[[#This Row],[Rank 6M]]+Table2[[#This Row],[Rank Sharpe]])/3</f>
        <v>653.16666666666663</v>
      </c>
    </row>
    <row r="704" spans="1:48" x14ac:dyDescent="0.3">
      <c r="A704" t="s">
        <v>2179</v>
      </c>
      <c r="B704" t="s">
        <v>2180</v>
      </c>
      <c r="C704" t="s">
        <v>10155</v>
      </c>
      <c r="D704" t="s">
        <v>627</v>
      </c>
      <c r="E704">
        <v>2507.7490883730002</v>
      </c>
      <c r="F704">
        <v>170.19</v>
      </c>
      <c r="G704">
        <v>-56.085021975678202</v>
      </c>
      <c r="H704">
        <f>(Table2[[#This Row],[1Y Return vs Nifty]]-AVERAGE(Table2[1Y Return vs Nifty]))/_xlfn.STDEV.P(Table2[1Y Return vs Nifty])</f>
        <v>-1.2632502581000999</v>
      </c>
      <c r="I704">
        <v>-9.8414992829912098</v>
      </c>
      <c r="J704">
        <f>(Table2[[#This Row],[1M Return vs Nifty]]-AVERAGE(Table2[1M Return vs Nifty]))/_xlfn.STDEV.P(Table2[1M Return vs Nifty])</f>
        <v>-0.88630291262706595</v>
      </c>
      <c r="K704">
        <v>-47.165088236743102</v>
      </c>
      <c r="L704">
        <f>(Table2[[#This Row],[6M Return vs Nifty]]-AVERAGE(Table2[6M Return vs Nifty]))/_xlfn.STDEV.P(Table2[6M Return vs Nifty])</f>
        <v>-1.74922563501134</v>
      </c>
      <c r="M704">
        <v>-3.4811531718234798</v>
      </c>
      <c r="N704">
        <f>(Table2[[#This Row],[1W Return vs Nifty]]-AVERAGE(Table2[1W Return vs Nifty]))/_xlfn.STDEV.P(Table2[1W Return vs Nifty])</f>
        <v>-0.5290887508000206</v>
      </c>
      <c r="O704">
        <v>177.5</v>
      </c>
      <c r="P704">
        <v>182.771188013369</v>
      </c>
      <c r="Q704">
        <v>226.263599999999</v>
      </c>
      <c r="R704">
        <v>34.575840977027802</v>
      </c>
      <c r="S704" s="2">
        <f>(Table2[[#This Row],[Close Price]]-Table2[[#This Row],[20D EMA]])/Table2[[#This Row],[20D EMA]]</f>
        <v>-4.1183098591549311E-2</v>
      </c>
      <c r="T704" s="2">
        <f>(Table2[[#This Row],[Close Price]]-Table2[[#This Row],[50D EMA]])/Table2[[#This Row],[50D EMA]]</f>
        <v>-6.8835729253172745E-2</v>
      </c>
      <c r="U704" s="2">
        <f>(Table2[[#This Row],[Close Price]]-Table2[[#This Row],[200D EMA]])/Table2[[#This Row],[200D EMA]]</f>
        <v>-0.2478242191850534</v>
      </c>
      <c r="V704">
        <v>0.95256514235316503</v>
      </c>
      <c r="W704">
        <v>169.2</v>
      </c>
      <c r="X704">
        <v>171.56</v>
      </c>
      <c r="Y704">
        <v>169.13</v>
      </c>
      <c r="Z704">
        <v>175.5</v>
      </c>
      <c r="AA704">
        <v>169.13</v>
      </c>
      <c r="AB704">
        <v>203.5</v>
      </c>
      <c r="AC704" s="2">
        <f>(Table2[[#This Row],[Close Price]]/Table2[[#This Row],[Day Low]])-1</f>
        <v>5.8510638297872841E-3</v>
      </c>
      <c r="AD704" s="2">
        <f>(Table2[[#This Row],[Day High]]/Table2[[#This Row],[Close Price]])-1</f>
        <v>8.0498266643163063E-3</v>
      </c>
      <c r="AE704" s="2">
        <f>(Table2[[#This Row],[Close Price]]/Table2[[#This Row],[Current Week Low]])-1</f>
        <v>6.267368296576592E-3</v>
      </c>
      <c r="AF704" s="2">
        <f>(Table2[[#This Row],[Current Week High]]/Table2[[#This Row],[Close Price]])-1</f>
        <v>3.1200423056583881E-2</v>
      </c>
      <c r="AG704" s="2">
        <f>(Table2[[#This Row],[Close Price]]/Table2[[#This Row],[Current Month Low]])-1</f>
        <v>6.267368296576592E-3</v>
      </c>
      <c r="AH704" s="2">
        <f>(Table2[[#This Row],[Current Month High]]/Table2[[#This Row],[Close Price]])-1</f>
        <v>0.19572242787472827</v>
      </c>
      <c r="AI704">
        <v>83.324519654503703</v>
      </c>
      <c r="AJ704">
        <v>18.1875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-0.24</v>
      </c>
      <c r="AM704" t="s">
        <v>10190</v>
      </c>
      <c r="AN704">
        <v>-12.27</v>
      </c>
      <c r="AO704" t="s">
        <v>10190</v>
      </c>
      <c r="AQ704">
        <f>(Table2[[#This Row],[Sharpe Ratio]]-AVERAGE(Table2[Sharpe Ratio]))/_xlfn.STDEV.P(Table2[Sharpe Ratio])</f>
        <v>-0.60618490757812304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724</v>
      </c>
      <c r="AT704">
        <f>_xlfn.RANK.AVG(Table2[[#This Row],[6M Return vs Nifty Z-Score]],Table2[6M Return vs Nifty Z-Score])</f>
        <v>720</v>
      </c>
      <c r="AU704">
        <f>_xlfn.RANK.AVG(Table2[[#This Row],[Sharpe Ratio Z-Score]],Table2[Sharpe Ratio Z-Score])</f>
        <v>518.5</v>
      </c>
      <c r="AV704">
        <f>(Table2[[#This Row],[Rank 1Y]]+Table2[[#This Row],[Rank 6M]]+Table2[[#This Row],[Rank Sharpe]])/3</f>
        <v>654.16666666666663</v>
      </c>
    </row>
    <row r="705" spans="1:48" x14ac:dyDescent="0.3">
      <c r="A705" t="s">
        <v>644</v>
      </c>
      <c r="B705" t="s">
        <v>645</v>
      </c>
      <c r="C705" t="s">
        <v>10156</v>
      </c>
      <c r="D705" t="s">
        <v>382</v>
      </c>
      <c r="E705">
        <v>28241.118693134998</v>
      </c>
      <c r="F705">
        <v>382.05</v>
      </c>
      <c r="G705">
        <v>-31.4892950043475</v>
      </c>
      <c r="H705">
        <f>(Table2[[#This Row],[1Y Return vs Nifty]]-AVERAGE(Table2[1Y Return vs Nifty]))/_xlfn.STDEV.P(Table2[1Y Return vs Nifty])</f>
        <v>-0.94807524052521086</v>
      </c>
      <c r="I705">
        <v>-11.304387585045699</v>
      </c>
      <c r="J705">
        <f>(Table2[[#This Row],[1M Return vs Nifty]]-AVERAGE(Table2[1M Return vs Nifty]))/_xlfn.STDEV.P(Table2[1M Return vs Nifty])</f>
        <v>-1.0235166311158999</v>
      </c>
      <c r="K705">
        <v>-20.150515797103001</v>
      </c>
      <c r="L705">
        <f>(Table2[[#This Row],[6M Return vs Nifty]]-AVERAGE(Table2[6M Return vs Nifty]))/_xlfn.STDEV.P(Table2[6M Return vs Nifty])</f>
        <v>-0.87391103578448448</v>
      </c>
      <c r="M705">
        <v>-3.6895149535745499</v>
      </c>
      <c r="N705">
        <f>(Table2[[#This Row],[1W Return vs Nifty]]-AVERAGE(Table2[1W Return vs Nifty]))/_xlfn.STDEV.P(Table2[1W Return vs Nifty])</f>
        <v>-0.5830243646001253</v>
      </c>
      <c r="O705">
        <v>390.16</v>
      </c>
      <c r="P705">
        <v>402.93751908975401</v>
      </c>
      <c r="Q705">
        <v>417.743344364937</v>
      </c>
      <c r="R705">
        <v>35.143592376433404</v>
      </c>
      <c r="S705" s="2">
        <f>(Table2[[#This Row],[Close Price]]-Table2[[#This Row],[20D EMA]])/Table2[[#This Row],[20D EMA]]</f>
        <v>-2.0786344063973786E-2</v>
      </c>
      <c r="T705" s="2">
        <f>(Table2[[#This Row],[Close Price]]-Table2[[#This Row],[50D EMA]])/Table2[[#This Row],[50D EMA]]</f>
        <v>-5.1838109136472139E-2</v>
      </c>
      <c r="U705" s="2">
        <f>(Table2[[#This Row],[Close Price]]-Table2[[#This Row],[200D EMA]])/Table2[[#This Row],[200D EMA]]</f>
        <v>-8.5443238884389247E-2</v>
      </c>
      <c r="V705">
        <v>1.2251280912859499</v>
      </c>
      <c r="W705">
        <v>372.2</v>
      </c>
      <c r="X705">
        <v>382.9</v>
      </c>
      <c r="Y705">
        <v>372.6</v>
      </c>
      <c r="Z705">
        <v>386.1</v>
      </c>
      <c r="AA705">
        <v>372.6</v>
      </c>
      <c r="AB705">
        <v>403.65</v>
      </c>
      <c r="AC705" s="2">
        <f>(Table2[[#This Row],[Close Price]]/Table2[[#This Row],[Day Low]])-1</f>
        <v>2.6464266523374524E-2</v>
      </c>
      <c r="AD705" s="2">
        <f>(Table2[[#This Row],[Day High]]/Table2[[#This Row],[Close Price]])-1</f>
        <v>2.2248396806698878E-3</v>
      </c>
      <c r="AE705" s="2">
        <f>(Table2[[#This Row],[Close Price]]/Table2[[#This Row],[Current Week Low]])-1</f>
        <v>2.5362318840579601E-2</v>
      </c>
      <c r="AF705" s="2">
        <f>(Table2[[#This Row],[Current Week High]]/Table2[[#This Row],[Close Price]])-1</f>
        <v>1.0600706713780994E-2</v>
      </c>
      <c r="AG705" s="2">
        <f>(Table2[[#This Row],[Close Price]]/Table2[[#This Row],[Current Month Low]])-1</f>
        <v>2.5362318840579601E-2</v>
      </c>
      <c r="AH705" s="2">
        <f>(Table2[[#This Row],[Current Month High]]/Table2[[#This Row],[Close Price]])-1</f>
        <v>5.6537102473498191E-2</v>
      </c>
      <c r="AI705">
        <v>27.731972254940398</v>
      </c>
      <c r="AJ705">
        <v>7.8627893845285097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-0.22</v>
      </c>
      <c r="AM705" t="s">
        <v>10190</v>
      </c>
      <c r="AN705">
        <v>-4.45</v>
      </c>
      <c r="AO705" t="s">
        <v>10190</v>
      </c>
      <c r="AP705">
        <v>-8.5170397081508004E-2</v>
      </c>
      <c r="AQ705">
        <f>(Table2[[#This Row],[Sharpe Ratio]]-AVERAGE(Table2[Sharpe Ratio]))/_xlfn.STDEV.P(Table2[Sharpe Ratio])</f>
        <v>-1.5819703870642041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671</v>
      </c>
      <c r="AT705">
        <f>_xlfn.RANK.AVG(Table2[[#This Row],[6M Return vs Nifty Z-Score]],Table2[6M Return vs Nifty Z-Score])</f>
        <v>599</v>
      </c>
      <c r="AU705">
        <f>_xlfn.RANK.AVG(Table2[[#This Row],[Sharpe Ratio Z-Score]],Table2[Sharpe Ratio Z-Score])</f>
        <v>696</v>
      </c>
      <c r="AV705">
        <f>(Table2[[#This Row],[Rank 1Y]]+Table2[[#This Row],[Rank 6M]]+Table2[[#This Row],[Rank Sharpe]])/3</f>
        <v>655.33333333333337</v>
      </c>
    </row>
    <row r="706" spans="1:48" x14ac:dyDescent="0.3">
      <c r="A706" t="s">
        <v>1573</v>
      </c>
      <c r="B706" t="s">
        <v>1574</v>
      </c>
      <c r="C706" t="s">
        <v>10155</v>
      </c>
      <c r="D706" t="s">
        <v>476</v>
      </c>
      <c r="E706">
        <v>5787.8727703599998</v>
      </c>
      <c r="F706">
        <v>1071.6500000000001</v>
      </c>
      <c r="G706">
        <v>-30.880685527331</v>
      </c>
      <c r="H706">
        <f>(Table2[[#This Row],[1Y Return vs Nifty]]-AVERAGE(Table2[1Y Return vs Nifty]))/_xlfn.STDEV.P(Table2[1Y Return vs Nifty])</f>
        <v>-0.94027638575509132</v>
      </c>
      <c r="I706">
        <v>-4.7294204301487701</v>
      </c>
      <c r="J706">
        <f>(Table2[[#This Row],[1M Return vs Nifty]]-AVERAGE(Table2[1M Return vs Nifty]))/_xlfn.STDEV.P(Table2[1M Return vs Nifty])</f>
        <v>-0.4068081025164601</v>
      </c>
      <c r="K706">
        <v>-23.1680820678516</v>
      </c>
      <c r="L706">
        <f>(Table2[[#This Row],[6M Return vs Nifty]]-AVERAGE(Table2[6M Return vs Nifty]))/_xlfn.STDEV.P(Table2[6M Return vs Nifty])</f>
        <v>-0.97168492492607317</v>
      </c>
      <c r="M706">
        <v>2.9668112855162398</v>
      </c>
      <c r="N706">
        <f>(Table2[[#This Row],[1W Return vs Nifty]]-AVERAGE(Table2[1W Return vs Nifty]))/_xlfn.STDEV.P(Table2[1W Return vs Nifty])</f>
        <v>1.1400029503995956</v>
      </c>
      <c r="O706">
        <v>1052.03</v>
      </c>
      <c r="P706">
        <v>1050.6865156620299</v>
      </c>
      <c r="Q706">
        <v>1114.1169163710199</v>
      </c>
      <c r="R706">
        <v>59.534426452029997</v>
      </c>
      <c r="S706" s="2">
        <f>(Table2[[#This Row],[Close Price]]-Table2[[#This Row],[20D EMA]])/Table2[[#This Row],[20D EMA]]</f>
        <v>1.8649658279706965E-2</v>
      </c>
      <c r="T706" s="2">
        <f>(Table2[[#This Row],[Close Price]]-Table2[[#This Row],[50D EMA]])/Table2[[#This Row],[50D EMA]]</f>
        <v>1.9952177957438828E-2</v>
      </c>
      <c r="U706" s="2">
        <f>(Table2[[#This Row],[Close Price]]-Table2[[#This Row],[200D EMA]])/Table2[[#This Row],[200D EMA]]</f>
        <v>-3.8117109386819149E-2</v>
      </c>
      <c r="V706">
        <v>1.2946340219250501</v>
      </c>
      <c r="W706">
        <v>1053</v>
      </c>
      <c r="X706">
        <v>1067.9000000000001</v>
      </c>
      <c r="Y706">
        <v>1047.55</v>
      </c>
      <c r="Z706">
        <v>1099.9000000000001</v>
      </c>
      <c r="AA706">
        <v>1012.3</v>
      </c>
      <c r="AB706">
        <v>1099.9000000000001</v>
      </c>
      <c r="AC706" s="2">
        <f>(Table2[[#This Row],[Close Price]]/Table2[[#This Row],[Day Low]])-1</f>
        <v>1.7711301044634364E-2</v>
      </c>
      <c r="AD706" s="2">
        <f>(Table2[[#This Row],[Day High]]/Table2[[#This Row],[Close Price]])-1</f>
        <v>-3.499276816124719E-3</v>
      </c>
      <c r="AE706" s="2">
        <f>(Table2[[#This Row],[Close Price]]/Table2[[#This Row],[Current Week Low]])-1</f>
        <v>2.3006061763161778E-2</v>
      </c>
      <c r="AF706" s="2">
        <f>(Table2[[#This Row],[Current Week High]]/Table2[[#This Row],[Close Price]])-1</f>
        <v>2.6361218681472565E-2</v>
      </c>
      <c r="AG706" s="2">
        <f>(Table2[[#This Row],[Close Price]]/Table2[[#This Row],[Current Month Low]])-1</f>
        <v>5.8628864960980076E-2</v>
      </c>
      <c r="AH706" s="2">
        <f>(Table2[[#This Row],[Current Month High]]/Table2[[#This Row],[Close Price]])-1</f>
        <v>2.6361218681472565E-2</v>
      </c>
      <c r="AI706">
        <v>31.0782438296085</v>
      </c>
      <c r="AJ706">
        <v>14.8237437051323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-0.15</v>
      </c>
      <c r="AM706" t="s">
        <v>10190</v>
      </c>
      <c r="AN706">
        <v>1.35</v>
      </c>
      <c r="AO706" t="s">
        <v>10189</v>
      </c>
      <c r="AP706">
        <v>-6.8773430846271993E-2</v>
      </c>
      <c r="AQ706">
        <f>(Table2[[#This Row],[Sharpe Ratio]]-AVERAGE(Table2[Sharpe Ratio]))/_xlfn.STDEV.P(Table2[Sharpe Ratio])</f>
        <v>-1.3941126089132472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669</v>
      </c>
      <c r="AT706">
        <f>_xlfn.RANK.AVG(Table2[[#This Row],[6M Return vs Nifty Z-Score]],Table2[6M Return vs Nifty Z-Score])</f>
        <v>624</v>
      </c>
      <c r="AU706">
        <f>_xlfn.RANK.AVG(Table2[[#This Row],[Sharpe Ratio Z-Score]],Table2[Sharpe Ratio Z-Score])</f>
        <v>673</v>
      </c>
      <c r="AV706">
        <f>(Table2[[#This Row],[Rank 1Y]]+Table2[[#This Row],[Rank 6M]]+Table2[[#This Row],[Rank Sharpe]])/3</f>
        <v>655.33333333333337</v>
      </c>
    </row>
    <row r="707" spans="1:48" x14ac:dyDescent="0.3">
      <c r="A707" t="s">
        <v>1593</v>
      </c>
      <c r="B707" t="s">
        <v>1594</v>
      </c>
      <c r="C707" t="s">
        <v>10155</v>
      </c>
      <c r="D707" t="s">
        <v>536</v>
      </c>
      <c r="E707">
        <v>5590.6146848500002</v>
      </c>
      <c r="F707">
        <v>112.25</v>
      </c>
      <c r="G707">
        <v>-22.644259115766101</v>
      </c>
      <c r="H707">
        <f>(Table2[[#This Row],[1Y Return vs Nifty]]-AVERAGE(Table2[1Y Return vs Nifty]))/_xlfn.STDEV.P(Table2[1Y Return vs Nifty])</f>
        <v>-0.83473301872857064</v>
      </c>
      <c r="I707">
        <v>-7.3693771945476199</v>
      </c>
      <c r="J707">
        <f>(Table2[[#This Row],[1M Return vs Nifty]]-AVERAGE(Table2[1M Return vs Nifty]))/_xlfn.STDEV.P(Table2[1M Return vs Nifty])</f>
        <v>-0.65442665533705968</v>
      </c>
      <c r="K707">
        <v>-23.5097645225657</v>
      </c>
      <c r="L707">
        <f>(Table2[[#This Row],[6M Return vs Nifty]]-AVERAGE(Table2[6M Return vs Nifty]))/_xlfn.STDEV.P(Table2[6M Return vs Nifty])</f>
        <v>-0.9827559733973813</v>
      </c>
      <c r="M707">
        <v>-4.6864720165475404</v>
      </c>
      <c r="N707">
        <f>(Table2[[#This Row],[1W Return vs Nifty]]-AVERAGE(Table2[1W Return vs Nifty]))/_xlfn.STDEV.P(Table2[1W Return vs Nifty])</f>
        <v>-0.84109228219951837</v>
      </c>
      <c r="O707">
        <v>110.15</v>
      </c>
      <c r="P707">
        <v>107.47802463903599</v>
      </c>
      <c r="Q707">
        <v>108.843741034408</v>
      </c>
      <c r="R707">
        <v>54.687423704236501</v>
      </c>
      <c r="S707" s="2">
        <f>(Table2[[#This Row],[Close Price]]-Table2[[#This Row],[20D EMA]])/Table2[[#This Row],[20D EMA]]</f>
        <v>1.9064911484339486E-2</v>
      </c>
      <c r="T707" s="2">
        <f>(Table2[[#This Row],[Close Price]]-Table2[[#This Row],[50D EMA]])/Table2[[#This Row],[50D EMA]]</f>
        <v>4.4399544716146801E-2</v>
      </c>
      <c r="U707" s="2">
        <f>(Table2[[#This Row],[Close Price]]-Table2[[#This Row],[200D EMA]])/Table2[[#This Row],[200D EMA]]</f>
        <v>3.129494570124345E-2</v>
      </c>
      <c r="V707">
        <v>2.7893825814192801</v>
      </c>
      <c r="W707">
        <v>109.43</v>
      </c>
      <c r="X707">
        <v>112</v>
      </c>
      <c r="Y707">
        <v>107.5</v>
      </c>
      <c r="Z707">
        <v>116.33</v>
      </c>
      <c r="AA707">
        <v>99.46</v>
      </c>
      <c r="AB707">
        <v>118.9</v>
      </c>
      <c r="AC707" s="2">
        <f>(Table2[[#This Row],[Close Price]]/Table2[[#This Row],[Day Low]])-1</f>
        <v>2.576989856529277E-2</v>
      </c>
      <c r="AD707" s="2">
        <f>(Table2[[#This Row],[Day High]]/Table2[[#This Row],[Close Price]])-1</f>
        <v>-2.2271714922048602E-3</v>
      </c>
      <c r="AE707" s="2">
        <f>(Table2[[#This Row],[Close Price]]/Table2[[#This Row],[Current Week Low]])-1</f>
        <v>4.4186046511627941E-2</v>
      </c>
      <c r="AF707" s="2">
        <f>(Table2[[#This Row],[Current Week High]]/Table2[[#This Row],[Close Price]])-1</f>
        <v>3.6347438752784011E-2</v>
      </c>
      <c r="AG707" s="2">
        <f>(Table2[[#This Row],[Close Price]]/Table2[[#This Row],[Current Month Low]])-1</f>
        <v>0.12859440981299031</v>
      </c>
      <c r="AH707" s="2">
        <f>(Table2[[#This Row],[Current Month High]]/Table2[[#This Row],[Close Price]])-1</f>
        <v>5.9242761692650303E-2</v>
      </c>
      <c r="AI707">
        <v>22.6726057906458</v>
      </c>
      <c r="AJ707">
        <v>22.677595628415201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0.02</v>
      </c>
      <c r="AM707" t="s">
        <v>10189</v>
      </c>
      <c r="AN707">
        <v>9.31</v>
      </c>
      <c r="AO707" t="s">
        <v>10189</v>
      </c>
      <c r="AP707">
        <v>-0.11178434205368901</v>
      </c>
      <c r="AQ707">
        <f>(Table2[[#This Row],[Sharpe Ratio]]-AVERAGE(Table2[Sharpe Ratio]))/_xlfn.STDEV.P(Table2[Sharpe Ratio])</f>
        <v>-1.8868826798980984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634</v>
      </c>
      <c r="AT707">
        <f>_xlfn.RANK.AVG(Table2[[#This Row],[6M Return vs Nifty Z-Score]],Table2[6M Return vs Nifty Z-Score])</f>
        <v>627</v>
      </c>
      <c r="AU707">
        <f>_xlfn.RANK.AVG(Table2[[#This Row],[Sharpe Ratio Z-Score]],Table2[Sharpe Ratio Z-Score])</f>
        <v>718</v>
      </c>
      <c r="AV707">
        <f>(Table2[[#This Row],[Rank 1Y]]+Table2[[#This Row],[Rank 6M]]+Table2[[#This Row],[Rank Sharpe]])/3</f>
        <v>659.66666666666663</v>
      </c>
    </row>
    <row r="708" spans="1:48" x14ac:dyDescent="0.3">
      <c r="A708" t="s">
        <v>1461</v>
      </c>
      <c r="B708" t="s">
        <v>1462</v>
      </c>
      <c r="C708" t="s">
        <v>10157</v>
      </c>
      <c r="D708" t="s">
        <v>476</v>
      </c>
      <c r="E708">
        <v>6708.9152602550002</v>
      </c>
      <c r="F708">
        <v>472.55</v>
      </c>
      <c r="G708">
        <v>-47.309541723037803</v>
      </c>
      <c r="H708">
        <f>(Table2[[#This Row],[1Y Return vs Nifty]]-AVERAGE(Table2[1Y Return vs Nifty]))/_xlfn.STDEV.P(Table2[1Y Return vs Nifty])</f>
        <v>-1.1507993374146526</v>
      </c>
      <c r="I708">
        <v>-4.7620914919141502</v>
      </c>
      <c r="J708">
        <f>(Table2[[#This Row],[1M Return vs Nifty]]-AVERAGE(Table2[1M Return vs Nifty]))/_xlfn.STDEV.P(Table2[1M Return vs Nifty])</f>
        <v>-0.40987253188233197</v>
      </c>
      <c r="K708">
        <v>-30.549388885350002</v>
      </c>
      <c r="L708">
        <f>(Table2[[#This Row],[6M Return vs Nifty]]-AVERAGE(Table2[6M Return vs Nifty]))/_xlfn.STDEV.P(Table2[6M Return vs Nifty])</f>
        <v>-1.2108508652038659</v>
      </c>
      <c r="M708">
        <v>-0.60792093799645297</v>
      </c>
      <c r="N708">
        <f>(Table2[[#This Row],[1W Return vs Nifty]]-AVERAGE(Table2[1W Return vs Nifty]))/_xlfn.STDEV.P(Table2[1W Return vs Nifty])</f>
        <v>0.21466349982552266</v>
      </c>
      <c r="O708">
        <v>477.57</v>
      </c>
      <c r="P708">
        <v>491.23742391461599</v>
      </c>
      <c r="Q708">
        <v>543.156554300175</v>
      </c>
      <c r="R708">
        <v>44.796943104268799</v>
      </c>
      <c r="S708" s="2">
        <f>(Table2[[#This Row],[Close Price]]-Table2[[#This Row],[20D EMA]])/Table2[[#This Row],[20D EMA]]</f>
        <v>-1.0511548045312692E-2</v>
      </c>
      <c r="T708" s="2">
        <f>(Table2[[#This Row],[Close Price]]-Table2[[#This Row],[50D EMA]])/Table2[[#This Row],[50D EMA]]</f>
        <v>-3.8041531456821813E-2</v>
      </c>
      <c r="U708" s="2">
        <f>(Table2[[#This Row],[Close Price]]-Table2[[#This Row],[200D EMA]])/Table2[[#This Row],[200D EMA]]</f>
        <v>-0.12999300798486607</v>
      </c>
      <c r="V708">
        <v>0.96355623862612805</v>
      </c>
      <c r="W708">
        <v>466.1</v>
      </c>
      <c r="X708">
        <v>474.9</v>
      </c>
      <c r="Y708">
        <v>468.1</v>
      </c>
      <c r="Z708">
        <v>492</v>
      </c>
      <c r="AA708">
        <v>457.95</v>
      </c>
      <c r="AB708">
        <v>492</v>
      </c>
      <c r="AC708" s="2">
        <f>(Table2[[#This Row],[Close Price]]/Table2[[#This Row],[Day Low]])-1</f>
        <v>1.3838232139026019E-2</v>
      </c>
      <c r="AD708" s="2">
        <f>(Table2[[#This Row],[Day High]]/Table2[[#This Row],[Close Price]])-1</f>
        <v>4.9730187281769034E-3</v>
      </c>
      <c r="AE708" s="2">
        <f>(Table2[[#This Row],[Close Price]]/Table2[[#This Row],[Current Week Low]])-1</f>
        <v>9.5065157017730773E-3</v>
      </c>
      <c r="AF708" s="2">
        <f>(Table2[[#This Row],[Current Week High]]/Table2[[#This Row],[Close Price]])-1</f>
        <v>4.1159665643847099E-2</v>
      </c>
      <c r="AG708" s="2">
        <f>(Table2[[#This Row],[Close Price]]/Table2[[#This Row],[Current Month Low]])-1</f>
        <v>3.1881209739054617E-2</v>
      </c>
      <c r="AH708" s="2">
        <f>(Table2[[#This Row],[Current Month High]]/Table2[[#This Row],[Close Price]])-1</f>
        <v>4.1159665643847099E-2</v>
      </c>
      <c r="AI708">
        <v>52.967939900539598</v>
      </c>
      <c r="AJ708">
        <v>10.2800466744457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-0.24</v>
      </c>
      <c r="AM708" t="s">
        <v>10190</v>
      </c>
      <c r="AN708">
        <v>-2.2999999999999998</v>
      </c>
      <c r="AO708" t="s">
        <v>10190</v>
      </c>
      <c r="AP708">
        <v>-2.4114176745565E-2</v>
      </c>
      <c r="AQ708">
        <f>(Table2[[#This Row],[Sharpe Ratio]]-AVERAGE(Table2[Sharpe Ratio]))/_xlfn.STDEV.P(Table2[Sharpe Ratio])</f>
        <v>-0.88245770099441778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713</v>
      </c>
      <c r="AT708">
        <f>_xlfn.RANK.AVG(Table2[[#This Row],[6M Return vs Nifty Z-Score]],Table2[6M Return vs Nifty Z-Score])</f>
        <v>684</v>
      </c>
      <c r="AU708">
        <f>_xlfn.RANK.AVG(Table2[[#This Row],[Sharpe Ratio Z-Score]],Table2[Sharpe Ratio Z-Score])</f>
        <v>589</v>
      </c>
      <c r="AV708">
        <f>(Table2[[#This Row],[Rank 1Y]]+Table2[[#This Row],[Rank 6M]]+Table2[[#This Row],[Rank Sharpe]])/3</f>
        <v>662</v>
      </c>
    </row>
    <row r="709" spans="1:48" x14ac:dyDescent="0.3">
      <c r="A709" t="s">
        <v>464</v>
      </c>
      <c r="B709" t="s">
        <v>465</v>
      </c>
      <c r="C709" t="s">
        <v>10145</v>
      </c>
      <c r="D709" t="s">
        <v>49</v>
      </c>
      <c r="E709">
        <v>47045.690307274999</v>
      </c>
      <c r="F709">
        <v>633.04999999999995</v>
      </c>
      <c r="G709">
        <v>-43.171886783042702</v>
      </c>
      <c r="H709">
        <f>(Table2[[#This Row],[1Y Return vs Nifty]]-AVERAGE(Table2[1Y Return vs Nifty]))/_xlfn.STDEV.P(Table2[1Y Return vs Nifty])</f>
        <v>-1.097778523272755</v>
      </c>
      <c r="I709">
        <v>-9.4884238793514992</v>
      </c>
      <c r="J709">
        <f>(Table2[[#This Row],[1M Return vs Nifty]]-AVERAGE(Table2[1M Return vs Nifty]))/_xlfn.STDEV.P(Table2[1M Return vs Nifty])</f>
        <v>-0.85318569583593307</v>
      </c>
      <c r="K709">
        <v>-29.3208395928587</v>
      </c>
      <c r="L709">
        <f>(Table2[[#This Row],[6M Return vs Nifty]]-AVERAGE(Table2[6M Return vs Nifty]))/_xlfn.STDEV.P(Table2[6M Return vs Nifty])</f>
        <v>-1.1710439375173292</v>
      </c>
      <c r="M709">
        <v>-0.79789667929207797</v>
      </c>
      <c r="N709">
        <f>(Table2[[#This Row],[1W Return vs Nifty]]-AVERAGE(Table2[1W Return vs Nifty]))/_xlfn.STDEV.P(Table2[1W Return vs Nifty])</f>
        <v>0.16548721553865242</v>
      </c>
      <c r="O709">
        <v>650.53</v>
      </c>
      <c r="P709">
        <v>647.944134106825</v>
      </c>
      <c r="Q709">
        <v>657.69715397756897</v>
      </c>
      <c r="R709">
        <v>33.376634686479797</v>
      </c>
      <c r="S709" s="2">
        <f>(Table2[[#This Row],[Close Price]]-Table2[[#This Row],[20D EMA]])/Table2[[#This Row],[20D EMA]]</f>
        <v>-2.6870397983182973E-2</v>
      </c>
      <c r="T709" s="2">
        <f>(Table2[[#This Row],[Close Price]]-Table2[[#This Row],[50D EMA]])/Table2[[#This Row],[50D EMA]]</f>
        <v>-2.2986756608818205E-2</v>
      </c>
      <c r="U709" s="2">
        <f>(Table2[[#This Row],[Close Price]]-Table2[[#This Row],[200D EMA]])/Table2[[#This Row],[200D EMA]]</f>
        <v>-3.747492873963329E-2</v>
      </c>
      <c r="V709">
        <v>0.64717865216370796</v>
      </c>
      <c r="W709">
        <v>628.35</v>
      </c>
      <c r="X709">
        <v>635.35</v>
      </c>
      <c r="Y709">
        <v>630</v>
      </c>
      <c r="Z709">
        <v>648.15</v>
      </c>
      <c r="AA709">
        <v>624.54999999999995</v>
      </c>
      <c r="AB709">
        <v>682.2</v>
      </c>
      <c r="AC709" s="2">
        <f>(Table2[[#This Row],[Close Price]]/Table2[[#This Row],[Day Low]])-1</f>
        <v>7.4799076947560383E-3</v>
      </c>
      <c r="AD709" s="2">
        <f>(Table2[[#This Row],[Day High]]/Table2[[#This Row],[Close Price]])-1</f>
        <v>3.6332043282523152E-3</v>
      </c>
      <c r="AE709" s="2">
        <f>(Table2[[#This Row],[Close Price]]/Table2[[#This Row],[Current Week Low]])-1</f>
        <v>4.8412698412698685E-3</v>
      </c>
      <c r="AF709" s="2">
        <f>(Table2[[#This Row],[Current Week High]]/Table2[[#This Row],[Close Price]])-1</f>
        <v>2.3852776242003104E-2</v>
      </c>
      <c r="AG709" s="2">
        <f>(Table2[[#This Row],[Close Price]]/Table2[[#This Row],[Current Month Low]])-1</f>
        <v>1.3609799055319893E-2</v>
      </c>
      <c r="AH709" s="2">
        <f>(Table2[[#This Row],[Current Month High]]/Table2[[#This Row],[Close Price]])-1</f>
        <v>7.7639996840692005E-2</v>
      </c>
      <c r="AI709">
        <v>28.489060895663801</v>
      </c>
      <c r="AJ709">
        <v>14.3308650893985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-7.0000000000000007E-2</v>
      </c>
      <c r="AM709" t="s">
        <v>10190</v>
      </c>
      <c r="AN709">
        <v>-6.05</v>
      </c>
      <c r="AO709" t="s">
        <v>10190</v>
      </c>
      <c r="AP709">
        <v>-3.3348535646775E-2</v>
      </c>
      <c r="AQ709">
        <f>(Table2[[#This Row],[Sharpe Ratio]]-AVERAGE(Table2[Sharpe Ratio]))/_xlfn.STDEV.P(Table2[Sharpe Ratio])</f>
        <v>-0.98825447589427495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703</v>
      </c>
      <c r="AT709">
        <f>_xlfn.RANK.AVG(Table2[[#This Row],[6M Return vs Nifty Z-Score]],Table2[6M Return vs Nifty Z-Score])</f>
        <v>677</v>
      </c>
      <c r="AU709">
        <f>_xlfn.RANK.AVG(Table2[[#This Row],[Sharpe Ratio Z-Score]],Table2[Sharpe Ratio Z-Score])</f>
        <v>613</v>
      </c>
      <c r="AV709">
        <f>(Table2[[#This Row],[Rank 1Y]]+Table2[[#This Row],[Rank 6M]]+Table2[[#This Row],[Rank Sharpe]])/3</f>
        <v>664.33333333333337</v>
      </c>
    </row>
    <row r="710" spans="1:48" x14ac:dyDescent="0.3">
      <c r="A710" t="s">
        <v>358</v>
      </c>
      <c r="B710" t="s">
        <v>359</v>
      </c>
      <c r="C710" t="s">
        <v>10145</v>
      </c>
      <c r="D710" t="s">
        <v>360</v>
      </c>
      <c r="E710">
        <v>69759.703368899995</v>
      </c>
      <c r="F710">
        <v>733.5</v>
      </c>
      <c r="G710">
        <v>-38.5318762712362</v>
      </c>
      <c r="H710">
        <f>(Table2[[#This Row],[1Y Return vs Nifty]]-AVERAGE(Table2[1Y Return vs Nifty]))/_xlfn.STDEV.P(Table2[1Y Return vs Nifty])</f>
        <v>-1.0383204151098653</v>
      </c>
      <c r="I710">
        <v>-5.1322842243351303</v>
      </c>
      <c r="J710">
        <f>(Table2[[#This Row],[1M Return vs Nifty]]-AVERAGE(Table2[1M Return vs Nifty]))/_xlfn.STDEV.P(Table2[1M Return vs Nifty])</f>
        <v>-0.44459529321803137</v>
      </c>
      <c r="K710">
        <v>-17.788274118724601</v>
      </c>
      <c r="L710">
        <f>(Table2[[#This Row],[6M Return vs Nifty]]-AVERAGE(Table2[6M Return vs Nifty]))/_xlfn.STDEV.P(Table2[6M Return vs Nifty])</f>
        <v>-0.79737069324873899</v>
      </c>
      <c r="M710">
        <v>-4.2541268810732102</v>
      </c>
      <c r="N710">
        <f>(Table2[[#This Row],[1W Return vs Nifty]]-AVERAGE(Table2[1W Return vs Nifty]))/_xlfn.STDEV.P(Table2[1W Return vs Nifty])</f>
        <v>-0.72917732323090867</v>
      </c>
      <c r="O710">
        <v>729.34</v>
      </c>
      <c r="P710">
        <v>723.75450968879898</v>
      </c>
      <c r="Q710">
        <v>742.27260942936596</v>
      </c>
      <c r="R710">
        <v>52.891316212920103</v>
      </c>
      <c r="S710" s="2">
        <f>(Table2[[#This Row],[Close Price]]-Table2[[#This Row],[20D EMA]])/Table2[[#This Row],[20D EMA]]</f>
        <v>5.7037869854936899E-3</v>
      </c>
      <c r="T710" s="2">
        <f>(Table2[[#This Row],[Close Price]]-Table2[[#This Row],[50D EMA]])/Table2[[#This Row],[50D EMA]]</f>
        <v>1.3465187685519783E-2</v>
      </c>
      <c r="U710" s="2">
        <f>(Table2[[#This Row],[Close Price]]-Table2[[#This Row],[200D EMA]])/Table2[[#This Row],[200D EMA]]</f>
        <v>-1.1818581634192379E-2</v>
      </c>
      <c r="V710">
        <v>0.93689206323138297</v>
      </c>
      <c r="W710">
        <v>725.35</v>
      </c>
      <c r="X710">
        <v>735.95</v>
      </c>
      <c r="Y710">
        <v>722</v>
      </c>
      <c r="Z710">
        <v>743.75</v>
      </c>
      <c r="AA710">
        <v>708.75</v>
      </c>
      <c r="AB710">
        <v>750</v>
      </c>
      <c r="AC710" s="2">
        <f>(Table2[[#This Row],[Close Price]]/Table2[[#This Row],[Day Low]])-1</f>
        <v>1.1235955056179803E-2</v>
      </c>
      <c r="AD710" s="2">
        <f>(Table2[[#This Row],[Day High]]/Table2[[#This Row],[Close Price]])-1</f>
        <v>3.3401499659169165E-3</v>
      </c>
      <c r="AE710" s="2">
        <f>(Table2[[#This Row],[Close Price]]/Table2[[#This Row],[Current Week Low]])-1</f>
        <v>1.5927977839335083E-2</v>
      </c>
      <c r="AF710" s="2">
        <f>(Table2[[#This Row],[Current Week High]]/Table2[[#This Row],[Close Price]])-1</f>
        <v>1.3974096796182778E-2</v>
      </c>
      <c r="AG710" s="2">
        <f>(Table2[[#This Row],[Close Price]]/Table2[[#This Row],[Current Month Low]])-1</f>
        <v>3.4920634920635019E-2</v>
      </c>
      <c r="AH710" s="2">
        <f>(Table2[[#This Row],[Current Month High]]/Table2[[#This Row],[Close Price]])-1</f>
        <v>2.249488752556239E-2</v>
      </c>
      <c r="AI710">
        <v>21.7246080436264</v>
      </c>
      <c r="AJ710">
        <v>13.2031792576587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-7.0000000000000007E-2</v>
      </c>
      <c r="AM710" t="s">
        <v>10190</v>
      </c>
      <c r="AN710">
        <v>1.45</v>
      </c>
      <c r="AO710" t="s">
        <v>10189</v>
      </c>
      <c r="AP710">
        <v>-0.123165733727403</v>
      </c>
      <c r="AQ710">
        <f>(Table2[[#This Row],[Sharpe Ratio]]-AVERAGE(Table2[Sharpe Ratio]))/_xlfn.STDEV.P(Table2[Sharpe Ratio])</f>
        <v>-2.0172777128216346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695</v>
      </c>
      <c r="AT710">
        <f>_xlfn.RANK.AVG(Table2[[#This Row],[6M Return vs Nifty Z-Score]],Table2[6M Return vs Nifty Z-Score])</f>
        <v>582</v>
      </c>
      <c r="AU710">
        <f>_xlfn.RANK.AVG(Table2[[#This Row],[Sharpe Ratio Z-Score]],Table2[Sharpe Ratio Z-Score])</f>
        <v>723</v>
      </c>
      <c r="AV710">
        <f>(Table2[[#This Row],[Rank 1Y]]+Table2[[#This Row],[Rank 6M]]+Table2[[#This Row],[Rank Sharpe]])/3</f>
        <v>666.66666666666663</v>
      </c>
    </row>
    <row r="711" spans="1:48" x14ac:dyDescent="0.3">
      <c r="A711" t="s">
        <v>2008</v>
      </c>
      <c r="B711" t="s">
        <v>2009</v>
      </c>
      <c r="C711" t="s">
        <v>10150</v>
      </c>
      <c r="D711" t="s">
        <v>62</v>
      </c>
      <c r="E711">
        <v>3102.8530203</v>
      </c>
      <c r="F711">
        <v>336.6</v>
      </c>
      <c r="G711">
        <v>-23.221995279269802</v>
      </c>
      <c r="H711">
        <f>(Table2[[#This Row],[1Y Return vs Nifty]]-AVERAGE(Table2[1Y Return vs Nifty]))/_xlfn.STDEV.P(Table2[1Y Return vs Nifty])</f>
        <v>-0.84213625611603116</v>
      </c>
      <c r="I711">
        <v>-1.36057889125178</v>
      </c>
      <c r="J711">
        <f>(Table2[[#This Row],[1M Return vs Nifty]]-AVERAGE(Table2[1M Return vs Nifty]))/_xlfn.STDEV.P(Table2[1M Return vs Nifty])</f>
        <v>-9.0822750864858651E-2</v>
      </c>
      <c r="K711">
        <v>-26.871717125097899</v>
      </c>
      <c r="L711">
        <f>(Table2[[#This Row],[6M Return vs Nifty]]-AVERAGE(Table2[6M Return vs Nifty]))/_xlfn.STDEV.P(Table2[6M Return vs Nifty])</f>
        <v>-1.0916885208763507</v>
      </c>
      <c r="M711">
        <v>-0.333233604503192</v>
      </c>
      <c r="N711">
        <f>(Table2[[#This Row],[1W Return vs Nifty]]-AVERAGE(Table2[1W Return vs Nifty]))/_xlfn.STDEV.P(Table2[1W Return vs Nifty])</f>
        <v>0.28576785404328936</v>
      </c>
      <c r="O711">
        <v>333.61</v>
      </c>
      <c r="P711">
        <v>330.57831103803699</v>
      </c>
      <c r="Q711">
        <v>340.10338001864102</v>
      </c>
      <c r="R711">
        <v>53.314416542013703</v>
      </c>
      <c r="S711" s="2">
        <f>(Table2[[#This Row],[Close Price]]-Table2[[#This Row],[20D EMA]])/Table2[[#This Row],[20D EMA]]</f>
        <v>8.9625610743083502E-3</v>
      </c>
      <c r="T711" s="2">
        <f>(Table2[[#This Row],[Close Price]]-Table2[[#This Row],[50D EMA]])/Table2[[#This Row],[50D EMA]]</f>
        <v>1.8215620205253483E-2</v>
      </c>
      <c r="U711" s="2">
        <f>(Table2[[#This Row],[Close Price]]-Table2[[#This Row],[200D EMA]])/Table2[[#This Row],[200D EMA]]</f>
        <v>-1.0300926790110044E-2</v>
      </c>
      <c r="V711">
        <v>0.942204009446164</v>
      </c>
      <c r="W711">
        <v>332.3</v>
      </c>
      <c r="X711">
        <v>338.25</v>
      </c>
      <c r="Y711">
        <v>330</v>
      </c>
      <c r="Z711">
        <v>342</v>
      </c>
      <c r="AA711">
        <v>323.8</v>
      </c>
      <c r="AB711">
        <v>358</v>
      </c>
      <c r="AC711" s="2">
        <f>(Table2[[#This Row],[Close Price]]/Table2[[#This Row],[Day Low]])-1</f>
        <v>1.2940114354498933E-2</v>
      </c>
      <c r="AD711" s="2">
        <f>(Table2[[#This Row],[Day High]]/Table2[[#This Row],[Close Price]])-1</f>
        <v>4.9019607843137081E-3</v>
      </c>
      <c r="AE711" s="2">
        <f>(Table2[[#This Row],[Close Price]]/Table2[[#This Row],[Current Week Low]])-1</f>
        <v>2.0000000000000018E-2</v>
      </c>
      <c r="AF711" s="2">
        <f>(Table2[[#This Row],[Current Week High]]/Table2[[#This Row],[Close Price]])-1</f>
        <v>1.6042780748662944E-2</v>
      </c>
      <c r="AG711" s="2">
        <f>(Table2[[#This Row],[Close Price]]/Table2[[#This Row],[Current Month Low]])-1</f>
        <v>3.9530574428659593E-2</v>
      </c>
      <c r="AH711" s="2">
        <f>(Table2[[#This Row],[Current Month High]]/Table2[[#This Row],[Close Price]])-1</f>
        <v>6.3576945929886941E-2</v>
      </c>
      <c r="AI711">
        <v>23.291740938799698</v>
      </c>
      <c r="AJ711">
        <v>17.445917655268602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-0.05</v>
      </c>
      <c r="AM711" t="s">
        <v>10190</v>
      </c>
      <c r="AN711">
        <v>1.51</v>
      </c>
      <c r="AO711" t="s">
        <v>10189</v>
      </c>
      <c r="AP711">
        <v>-9.6355069358813994E-2</v>
      </c>
      <c r="AQ711">
        <f>(Table2[[#This Row],[Sharpe Ratio]]-AVERAGE(Table2[Sharpe Ratio]))/_xlfn.STDEV.P(Table2[Sharpe Ratio])</f>
        <v>-1.7101116330250652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635</v>
      </c>
      <c r="AT711">
        <f>_xlfn.RANK.AVG(Table2[[#This Row],[6M Return vs Nifty Z-Score]],Table2[6M Return vs Nifty Z-Score])</f>
        <v>658</v>
      </c>
      <c r="AU711">
        <f>_xlfn.RANK.AVG(Table2[[#This Row],[Sharpe Ratio Z-Score]],Table2[Sharpe Ratio Z-Score])</f>
        <v>707</v>
      </c>
      <c r="AV711">
        <f>(Table2[[#This Row],[Rank 1Y]]+Table2[[#This Row],[Rank 6M]]+Table2[[#This Row],[Rank Sharpe]])/3</f>
        <v>666.66666666666663</v>
      </c>
    </row>
    <row r="712" spans="1:48" x14ac:dyDescent="0.3">
      <c r="A712" t="s">
        <v>2151</v>
      </c>
      <c r="B712" t="s">
        <v>2152</v>
      </c>
      <c r="C712" t="s">
        <v>10147</v>
      </c>
      <c r="D712" t="s">
        <v>410</v>
      </c>
      <c r="E712">
        <v>2581.78606872</v>
      </c>
      <c r="F712">
        <v>1832.7</v>
      </c>
      <c r="G712">
        <v>-28.417659064537499</v>
      </c>
      <c r="H712">
        <f>(Table2[[#This Row],[1Y Return vs Nifty]]-AVERAGE(Table2[1Y Return vs Nifty]))/_xlfn.STDEV.P(Table2[1Y Return vs Nifty])</f>
        <v>-0.90871462669006298</v>
      </c>
      <c r="I712">
        <v>-5.0246137105206099</v>
      </c>
      <c r="J712">
        <f>(Table2[[#This Row],[1M Return vs Nifty]]-AVERAGE(Table2[1M Return vs Nifty]))/_xlfn.STDEV.P(Table2[1M Return vs Nifty])</f>
        <v>-0.43449618206146173</v>
      </c>
      <c r="K712">
        <v>-23.968768113126298</v>
      </c>
      <c r="L712">
        <f>(Table2[[#This Row],[6M Return vs Nifty]]-AVERAGE(Table2[6M Return vs Nifty]))/_xlfn.STDEV.P(Table2[6M Return vs Nifty])</f>
        <v>-0.997628411034991</v>
      </c>
      <c r="M712">
        <v>-4.5397218244972102</v>
      </c>
      <c r="N712">
        <f>(Table2[[#This Row],[1W Return vs Nifty]]-AVERAGE(Table2[1W Return vs Nifty]))/_xlfn.STDEV.P(Table2[1W Return vs Nifty])</f>
        <v>-0.80310517334971054</v>
      </c>
      <c r="O712">
        <v>1918.26</v>
      </c>
      <c r="P712">
        <v>1878.6138439779099</v>
      </c>
      <c r="Q712">
        <v>1858.0859091172799</v>
      </c>
      <c r="R712">
        <v>19.480331251723602</v>
      </c>
      <c r="S712" s="2">
        <f>(Table2[[#This Row],[Close Price]]-Table2[[#This Row],[20D EMA]])/Table2[[#This Row],[20D EMA]]</f>
        <v>-4.4602921397516468E-2</v>
      </c>
      <c r="T712" s="2">
        <f>(Table2[[#This Row],[Close Price]]-Table2[[#This Row],[50D EMA]])/Table2[[#This Row],[50D EMA]]</f>
        <v>-2.4440277668075026E-2</v>
      </c>
      <c r="U712" s="2">
        <f>(Table2[[#This Row],[Close Price]]-Table2[[#This Row],[200D EMA]])/Table2[[#This Row],[200D EMA]]</f>
        <v>-1.366239795087836E-2</v>
      </c>
      <c r="V712">
        <v>0.56291516754541104</v>
      </c>
      <c r="W712">
        <v>1817.6</v>
      </c>
      <c r="X712">
        <v>1874.95</v>
      </c>
      <c r="Y712">
        <v>1822</v>
      </c>
      <c r="Z712">
        <v>1948.8</v>
      </c>
      <c r="AA712">
        <v>1822</v>
      </c>
      <c r="AB712">
        <v>2030</v>
      </c>
      <c r="AC712" s="2">
        <f>(Table2[[#This Row],[Close Price]]/Table2[[#This Row],[Day Low]])-1</f>
        <v>8.3076584507042472E-3</v>
      </c>
      <c r="AD712" s="2">
        <f>(Table2[[#This Row],[Day High]]/Table2[[#This Row],[Close Price]])-1</f>
        <v>2.3053418453647723E-2</v>
      </c>
      <c r="AE712" s="2">
        <f>(Table2[[#This Row],[Close Price]]/Table2[[#This Row],[Current Week Low]])-1</f>
        <v>5.8726673984632605E-3</v>
      </c>
      <c r="AF712" s="2">
        <f>(Table2[[#This Row],[Current Week High]]/Table2[[#This Row],[Close Price]])-1</f>
        <v>6.3349156981502563E-2</v>
      </c>
      <c r="AG712" s="2">
        <f>(Table2[[#This Row],[Close Price]]/Table2[[#This Row],[Current Month Low]])-1</f>
        <v>5.8726673984632605E-3</v>
      </c>
      <c r="AH712" s="2">
        <f>(Table2[[#This Row],[Current Month High]]/Table2[[#This Row],[Close Price]])-1</f>
        <v>0.10765537185573204</v>
      </c>
      <c r="AI712">
        <v>26.310907404376</v>
      </c>
      <c r="AJ712">
        <v>19.706074461136499</v>
      </c>
      <c r="AK712" t="str">
        <f>IF(AND(Table2[[#This Row],[20D EMA]]&gt;Table2[[#This Row],[50D EMA]],Table2[[#This Row],[50D EMA]]&gt;Table2[[#This Row],[200D EMA]]),"Uptrend","Downtrend/NoTrend")</f>
        <v>Uptrend</v>
      </c>
      <c r="AL712">
        <v>-0.09</v>
      </c>
      <c r="AM712" t="s">
        <v>10190</v>
      </c>
      <c r="AN712">
        <v>-8.07</v>
      </c>
      <c r="AO712" t="s">
        <v>10190</v>
      </c>
      <c r="AP712">
        <v>-0.106818985820172</v>
      </c>
      <c r="AQ712">
        <f>(Table2[[#This Row],[Sharpe Ratio]]-AVERAGE(Table2[Sharpe Ratio]))/_xlfn.STDEV.P(Table2[Sharpe Ratio])</f>
        <v>-1.8299952791207508</v>
      </c>
      <c r="AR7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-4.9739396722569769</v>
      </c>
      <c r="AS712">
        <f>_xlfn.RANK.AVG(Table2[[#This Row],[1Y Return vs Nifty Z-Score]],Table2[1Y Return vs Nifty Z-Score])</f>
        <v>657</v>
      </c>
      <c r="AT712">
        <f>_xlfn.RANK.AVG(Table2[[#This Row],[6M Return vs Nifty Z-Score]],Table2[6M Return vs Nifty Z-Score])</f>
        <v>631</v>
      </c>
      <c r="AU712">
        <f>_xlfn.RANK.AVG(Table2[[#This Row],[Sharpe Ratio Z-Score]],Table2[Sharpe Ratio Z-Score])</f>
        <v>715</v>
      </c>
      <c r="AV712">
        <f>(Table2[[#This Row],[Rank 1Y]]+Table2[[#This Row],[Rank 6M]]+Table2[[#This Row],[Rank Sharpe]])/3</f>
        <v>667.66666666666663</v>
      </c>
    </row>
    <row r="713" spans="1:48" x14ac:dyDescent="0.3">
      <c r="A713" t="s">
        <v>2143</v>
      </c>
      <c r="B713" t="s">
        <v>2144</v>
      </c>
      <c r="C713" t="s">
        <v>10150</v>
      </c>
      <c r="D713" t="s">
        <v>781</v>
      </c>
      <c r="E713">
        <v>2598.8607954449999</v>
      </c>
      <c r="F713">
        <v>488.45</v>
      </c>
      <c r="G713">
        <v>-45.3141295555345</v>
      </c>
      <c r="H713">
        <f>(Table2[[#This Row],[1Y Return vs Nifty]]-AVERAGE(Table2[1Y Return vs Nifty]))/_xlfn.STDEV.P(Table2[1Y Return vs Nifty])</f>
        <v>-1.1252296900651326</v>
      </c>
      <c r="I713">
        <v>-7.8442427873253804</v>
      </c>
      <c r="J713">
        <f>(Table2[[#This Row],[1M Return vs Nifty]]-AVERAGE(Table2[1M Return vs Nifty]))/_xlfn.STDEV.P(Table2[1M Return vs Nifty])</f>
        <v>-0.69896735859918335</v>
      </c>
      <c r="K713">
        <v>-17.875453004967898</v>
      </c>
      <c r="L713">
        <f>(Table2[[#This Row],[6M Return vs Nifty]]-AVERAGE(Table2[6M Return vs Nifty]))/_xlfn.STDEV.P(Table2[6M Return vs Nifty])</f>
        <v>-0.80019542616071071</v>
      </c>
      <c r="M713">
        <v>-2.4711118600108999</v>
      </c>
      <c r="N713">
        <f>(Table2[[#This Row],[1W Return vs Nifty]]-AVERAGE(Table2[1W Return vs Nifty]))/_xlfn.STDEV.P(Table2[1W Return vs Nifty])</f>
        <v>-0.26763390213128363</v>
      </c>
      <c r="O713">
        <v>492.22</v>
      </c>
      <c r="P713">
        <v>474.966326596089</v>
      </c>
      <c r="Q713">
        <v>485.665878788334</v>
      </c>
      <c r="R713">
        <v>40.979176756550899</v>
      </c>
      <c r="S713" s="2">
        <f>(Table2[[#This Row],[Close Price]]-Table2[[#This Row],[20D EMA]])/Table2[[#This Row],[20D EMA]]</f>
        <v>-7.659176790865951E-3</v>
      </c>
      <c r="T713" s="2">
        <f>(Table2[[#This Row],[Close Price]]-Table2[[#This Row],[50D EMA]])/Table2[[#This Row],[50D EMA]]</f>
        <v>2.8388693363892908E-2</v>
      </c>
      <c r="U713" s="2">
        <f>(Table2[[#This Row],[Close Price]]-Table2[[#This Row],[200D EMA]])/Table2[[#This Row],[200D EMA]]</f>
        <v>5.7325855763471984E-3</v>
      </c>
      <c r="V713">
        <v>0.75728908444301801</v>
      </c>
      <c r="W713">
        <v>482.05</v>
      </c>
      <c r="X713">
        <v>488.45</v>
      </c>
      <c r="Y713">
        <v>486.35</v>
      </c>
      <c r="Z713">
        <v>521.9</v>
      </c>
      <c r="AA713">
        <v>486.35</v>
      </c>
      <c r="AB713">
        <v>523</v>
      </c>
      <c r="AC713" s="2">
        <f>(Table2[[#This Row],[Close Price]]/Table2[[#This Row],[Day Low]])-1</f>
        <v>1.3276631054869759E-2</v>
      </c>
      <c r="AD713" s="2">
        <f>(Table2[[#This Row],[Day High]]/Table2[[#This Row],[Close Price]])-1</f>
        <v>0</v>
      </c>
      <c r="AE713" s="2">
        <f>(Table2[[#This Row],[Close Price]]/Table2[[#This Row],[Current Week Low]])-1</f>
        <v>4.3178780713477583E-3</v>
      </c>
      <c r="AF713" s="2">
        <f>(Table2[[#This Row],[Current Week High]]/Table2[[#This Row],[Close Price]])-1</f>
        <v>6.8481932644078203E-2</v>
      </c>
      <c r="AG713" s="2">
        <f>(Table2[[#This Row],[Close Price]]/Table2[[#This Row],[Current Month Low]])-1</f>
        <v>4.3178780713477583E-3</v>
      </c>
      <c r="AH713" s="2">
        <f>(Table2[[#This Row],[Current Month High]]/Table2[[#This Row],[Close Price]])-1</f>
        <v>7.0733954345378214E-2</v>
      </c>
      <c r="AI713">
        <v>30.770805609581299</v>
      </c>
      <c r="AJ713">
        <v>25.533281932665101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-7.0000000000000007E-2</v>
      </c>
      <c r="AM713" t="s">
        <v>10190</v>
      </c>
      <c r="AN713">
        <v>-4.03</v>
      </c>
      <c r="AO713" t="s">
        <v>10190</v>
      </c>
      <c r="AP713">
        <v>-0.104472119435539</v>
      </c>
      <c r="AQ713">
        <f>(Table2[[#This Row],[Sharpe Ratio]]-AVERAGE(Table2[Sharpe Ratio]))/_xlfn.STDEV.P(Table2[Sharpe Ratio])</f>
        <v>-1.8031075549948747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710</v>
      </c>
      <c r="AT713">
        <f>_xlfn.RANK.AVG(Table2[[#This Row],[6M Return vs Nifty Z-Score]],Table2[6M Return vs Nifty Z-Score])</f>
        <v>584</v>
      </c>
      <c r="AU713">
        <f>_xlfn.RANK.AVG(Table2[[#This Row],[Sharpe Ratio Z-Score]],Table2[Sharpe Ratio Z-Score])</f>
        <v>712</v>
      </c>
      <c r="AV713">
        <f>(Table2[[#This Row],[Rank 1Y]]+Table2[[#This Row],[Rank 6M]]+Table2[[#This Row],[Rank Sharpe]])/3</f>
        <v>668.66666666666663</v>
      </c>
    </row>
    <row r="714" spans="1:48" x14ac:dyDescent="0.3">
      <c r="A714" t="s">
        <v>544</v>
      </c>
      <c r="B714" t="s">
        <v>545</v>
      </c>
      <c r="C714" t="s">
        <v>10153</v>
      </c>
      <c r="D714" t="s">
        <v>77</v>
      </c>
      <c r="E714">
        <v>35950.067264865</v>
      </c>
      <c r="F714">
        <v>1916.85</v>
      </c>
      <c r="G714">
        <v>-31.502473873263099</v>
      </c>
      <c r="H714">
        <f>(Table2[[#This Row],[1Y Return vs Nifty]]-AVERAGE(Table2[1Y Return vs Nifty]))/_xlfn.STDEV.P(Table2[1Y Return vs Nifty])</f>
        <v>-0.94824411743000536</v>
      </c>
      <c r="I714">
        <v>-4.1732470274411897</v>
      </c>
      <c r="J714">
        <f>(Table2[[#This Row],[1M Return vs Nifty]]-AVERAGE(Table2[1M Return vs Nifty]))/_xlfn.STDEV.P(Table2[1M Return vs Nifty])</f>
        <v>-0.35464101593649489</v>
      </c>
      <c r="K714">
        <v>-27.685231842803098</v>
      </c>
      <c r="L714">
        <f>(Table2[[#This Row],[6M Return vs Nifty]]-AVERAGE(Table2[6M Return vs Nifty]))/_xlfn.STDEV.P(Table2[6M Return vs Nifty])</f>
        <v>-1.1180476761316971</v>
      </c>
      <c r="M714">
        <v>0.84534184859966899</v>
      </c>
      <c r="N714">
        <f>(Table2[[#This Row],[1W Return vs Nifty]]-AVERAGE(Table2[1W Return vs Nifty]))/_xlfn.STDEV.P(Table2[1W Return vs Nifty])</f>
        <v>0.59084870878844153</v>
      </c>
      <c r="O714">
        <v>1871.09</v>
      </c>
      <c r="P714">
        <v>1862.23004830949</v>
      </c>
      <c r="Q714">
        <v>1970.5031171354201</v>
      </c>
      <c r="R714">
        <v>68.089444349965902</v>
      </c>
      <c r="S714" s="2">
        <f>(Table2[[#This Row],[Close Price]]-Table2[[#This Row],[20D EMA]])/Table2[[#This Row],[20D EMA]]</f>
        <v>2.4456332939623425E-2</v>
      </c>
      <c r="T714" s="2">
        <f>(Table2[[#This Row],[Close Price]]-Table2[[#This Row],[50D EMA]])/Table2[[#This Row],[50D EMA]]</f>
        <v>2.9330399721609696E-2</v>
      </c>
      <c r="U714" s="2">
        <f>(Table2[[#This Row],[Close Price]]-Table2[[#This Row],[200D EMA]])/Table2[[#This Row],[200D EMA]]</f>
        <v>-2.7228131064018484E-2</v>
      </c>
      <c r="V714">
        <v>0.88290052772788796</v>
      </c>
      <c r="W714">
        <v>1837.55</v>
      </c>
      <c r="X714">
        <v>1944</v>
      </c>
      <c r="Y714">
        <v>1888</v>
      </c>
      <c r="Z714">
        <v>1960</v>
      </c>
      <c r="AA714">
        <v>1807.65</v>
      </c>
      <c r="AB714">
        <v>1960</v>
      </c>
      <c r="AC714" s="2">
        <f>(Table2[[#This Row],[Close Price]]/Table2[[#This Row],[Day Low]])-1</f>
        <v>4.3155288291474969E-2</v>
      </c>
      <c r="AD714" s="2">
        <f>(Table2[[#This Row],[Day High]]/Table2[[#This Row],[Close Price]])-1</f>
        <v>1.4163862587057041E-2</v>
      </c>
      <c r="AE714" s="2">
        <f>(Table2[[#This Row],[Close Price]]/Table2[[#This Row],[Current Week Low]])-1</f>
        <v>1.5280720338983089E-2</v>
      </c>
      <c r="AF714" s="2">
        <f>(Table2[[#This Row],[Current Week High]]/Table2[[#This Row],[Close Price]])-1</f>
        <v>2.2510890262670502E-2</v>
      </c>
      <c r="AG714" s="2">
        <f>(Table2[[#This Row],[Close Price]]/Table2[[#This Row],[Current Month Low]])-1</f>
        <v>6.0409924487594191E-2</v>
      </c>
      <c r="AH714" s="2">
        <f>(Table2[[#This Row],[Current Month High]]/Table2[[#This Row],[Close Price]])-1</f>
        <v>2.2510890262670502E-2</v>
      </c>
      <c r="AI714">
        <v>26.807001069462899</v>
      </c>
      <c r="AJ714">
        <v>16.074240038754901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-0.04</v>
      </c>
      <c r="AM714" t="s">
        <v>10190</v>
      </c>
      <c r="AN714">
        <v>3.62</v>
      </c>
      <c r="AO714" t="s">
        <v>10189</v>
      </c>
      <c r="AP714">
        <v>-6.8706974401713999E-2</v>
      </c>
      <c r="AQ714">
        <f>(Table2[[#This Row],[Sharpe Ratio]]-AVERAGE(Table2[Sharpe Ratio]))/_xlfn.STDEV.P(Table2[Sharpe Ratio])</f>
        <v>-1.3933512266038997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672</v>
      </c>
      <c r="AT714">
        <f>_xlfn.RANK.AVG(Table2[[#This Row],[6M Return vs Nifty Z-Score]],Table2[6M Return vs Nifty Z-Score])</f>
        <v>665</v>
      </c>
      <c r="AU714">
        <f>_xlfn.RANK.AVG(Table2[[#This Row],[Sharpe Ratio Z-Score]],Table2[Sharpe Ratio Z-Score])</f>
        <v>672</v>
      </c>
      <c r="AV714">
        <f>(Table2[[#This Row],[Rank 1Y]]+Table2[[#This Row],[Rank 6M]]+Table2[[#This Row],[Rank Sharpe]])/3</f>
        <v>669.66666666666663</v>
      </c>
    </row>
    <row r="715" spans="1:48" x14ac:dyDescent="0.3">
      <c r="A715" t="s">
        <v>98</v>
      </c>
      <c r="B715" t="s">
        <v>99</v>
      </c>
      <c r="C715" t="s">
        <v>10157</v>
      </c>
      <c r="D715" t="s">
        <v>100</v>
      </c>
      <c r="E715">
        <v>281038.49313984503</v>
      </c>
      <c r="F715">
        <v>2931.55</v>
      </c>
      <c r="G715">
        <v>-40.919739411441803</v>
      </c>
      <c r="H715">
        <f>(Table2[[#This Row],[1Y Return vs Nifty]]-AVERAGE(Table2[1Y Return vs Nifty]))/_xlfn.STDEV.P(Table2[1Y Return vs Nifty])</f>
        <v>-1.0689190149421846</v>
      </c>
      <c r="I715">
        <v>-3.5003029666355201</v>
      </c>
      <c r="J715">
        <f>(Table2[[#This Row],[1M Return vs Nifty]]-AVERAGE(Table2[1M Return vs Nifty]))/_xlfn.STDEV.P(Table2[1M Return vs Nifty])</f>
        <v>-0.29152125704004112</v>
      </c>
      <c r="K715">
        <v>-22.8980052561195</v>
      </c>
      <c r="L715">
        <f>(Table2[[#This Row],[6M Return vs Nifty]]-AVERAGE(Table2[6M Return vs Nifty]))/_xlfn.STDEV.P(Table2[6M Return vs Nifty])</f>
        <v>-0.96293401181242111</v>
      </c>
      <c r="M715">
        <v>-2.8111169243165302</v>
      </c>
      <c r="N715">
        <f>(Table2[[#This Row],[1W Return vs Nifty]]-AVERAGE(Table2[1W Return vs Nifty]))/_xlfn.STDEV.P(Table2[1W Return vs Nifty])</f>
        <v>-0.3556461166763536</v>
      </c>
      <c r="O715">
        <v>2937.85</v>
      </c>
      <c r="P715">
        <v>2914.77675935554</v>
      </c>
      <c r="Q715">
        <v>2983.1128768610602</v>
      </c>
      <c r="R715">
        <v>45.844260893664398</v>
      </c>
      <c r="S715" s="2">
        <f>(Table2[[#This Row],[Close Price]]-Table2[[#This Row],[20D EMA]])/Table2[[#This Row],[20D EMA]]</f>
        <v>-2.1444253450651758E-3</v>
      </c>
      <c r="T715" s="2">
        <f>(Table2[[#This Row],[Close Price]]-Table2[[#This Row],[50D EMA]])/Table2[[#This Row],[50D EMA]]</f>
        <v>5.7545541320182551E-3</v>
      </c>
      <c r="U715" s="2">
        <f>(Table2[[#This Row],[Close Price]]-Table2[[#This Row],[200D EMA]])/Table2[[#This Row],[200D EMA]]</f>
        <v>-1.7284923162316376E-2</v>
      </c>
      <c r="V715">
        <v>1.3651013358967801</v>
      </c>
      <c r="W715">
        <v>2917.25</v>
      </c>
      <c r="X715">
        <v>2980</v>
      </c>
      <c r="Y715">
        <v>2842</v>
      </c>
      <c r="Z715">
        <v>3015.95</v>
      </c>
      <c r="AA715">
        <v>2842</v>
      </c>
      <c r="AB715">
        <v>3052</v>
      </c>
      <c r="AC715" s="2">
        <f>(Table2[[#This Row],[Close Price]]/Table2[[#This Row],[Day Low]])-1</f>
        <v>4.9018767675037545E-3</v>
      </c>
      <c r="AD715" s="2">
        <f>(Table2[[#This Row],[Day High]]/Table2[[#This Row],[Close Price]])-1</f>
        <v>1.6527093175964902E-2</v>
      </c>
      <c r="AE715" s="2">
        <f>(Table2[[#This Row],[Close Price]]/Table2[[#This Row],[Current Week Low]])-1</f>
        <v>3.1509500351864839E-2</v>
      </c>
      <c r="AF715" s="2">
        <f>(Table2[[#This Row],[Current Week High]]/Table2[[#This Row],[Close Price]])-1</f>
        <v>2.8790230424178276E-2</v>
      </c>
      <c r="AG715" s="2">
        <f>(Table2[[#This Row],[Close Price]]/Table2[[#This Row],[Current Month Low]])-1</f>
        <v>3.1509500351864839E-2</v>
      </c>
      <c r="AH715" s="2">
        <f>(Table2[[#This Row],[Current Month High]]/Table2[[#This Row],[Close Price]])-1</f>
        <v>4.1087479319813713E-2</v>
      </c>
      <c r="AI715">
        <v>21.7103580017396</v>
      </c>
      <c r="AJ715">
        <v>9.7917680985730904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-0.04</v>
      </c>
      <c r="AM715" t="s">
        <v>10190</v>
      </c>
      <c r="AN715">
        <v>0.13</v>
      </c>
      <c r="AO715" t="s">
        <v>10189</v>
      </c>
      <c r="AP715">
        <v>-8.7200495584834004E-2</v>
      </c>
      <c r="AQ715">
        <f>(Table2[[#This Row],[Sharpe Ratio]]-AVERAGE(Table2[Sharpe Ratio]))/_xlfn.STDEV.P(Table2[Sharpe Ratio])</f>
        <v>-1.6052289453115749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699</v>
      </c>
      <c r="AT715">
        <f>_xlfn.RANK.AVG(Table2[[#This Row],[6M Return vs Nifty Z-Score]],Table2[6M Return vs Nifty Z-Score])</f>
        <v>621</v>
      </c>
      <c r="AU715">
        <f>_xlfn.RANK.AVG(Table2[[#This Row],[Sharpe Ratio Z-Score]],Table2[Sharpe Ratio Z-Score])</f>
        <v>698</v>
      </c>
      <c r="AV715">
        <f>(Table2[[#This Row],[Rank 1Y]]+Table2[[#This Row],[Rank 6M]]+Table2[[#This Row],[Rank Sharpe]])/3</f>
        <v>672.66666666666663</v>
      </c>
    </row>
    <row r="716" spans="1:48" x14ac:dyDescent="0.3">
      <c r="A716" t="s">
        <v>1033</v>
      </c>
      <c r="B716" t="s">
        <v>1034</v>
      </c>
      <c r="C716" t="s">
        <v>10144</v>
      </c>
      <c r="D716" t="s">
        <v>21</v>
      </c>
      <c r="E716">
        <v>12388.83085176</v>
      </c>
      <c r="F716">
        <v>828.4</v>
      </c>
      <c r="G716">
        <v>-37.046043508328999</v>
      </c>
      <c r="H716">
        <f>(Table2[[#This Row],[1Y Return vs Nifty]]-AVERAGE(Table2[1Y Return vs Nifty]))/_xlfn.STDEV.P(Table2[1Y Return vs Nifty])</f>
        <v>-1.0192806295524601</v>
      </c>
      <c r="I716">
        <v>-11.5678773640894</v>
      </c>
      <c r="J716">
        <f>(Table2[[#This Row],[1M Return vs Nifty]]-AVERAGE(Table2[1M Return vs Nifty]))/_xlfn.STDEV.P(Table2[1M Return vs Nifty])</f>
        <v>-1.0482310350219342</v>
      </c>
      <c r="K716">
        <v>-21.839977079739601</v>
      </c>
      <c r="L716">
        <f>(Table2[[#This Row],[6M Return vs Nifty]]-AVERAGE(Table2[6M Return vs Nifty]))/_xlfn.STDEV.P(Table2[6M Return vs Nifty])</f>
        <v>-0.92865223625413906</v>
      </c>
      <c r="M716">
        <v>-0.64793987190842495</v>
      </c>
      <c r="N716">
        <f>(Table2[[#This Row],[1W Return vs Nifty]]-AVERAGE(Table2[1W Return vs Nifty]))/_xlfn.STDEV.P(Table2[1W Return vs Nifty])</f>
        <v>0.20430437472096424</v>
      </c>
      <c r="O716">
        <v>831.71</v>
      </c>
      <c r="P716">
        <v>831.87117531596004</v>
      </c>
      <c r="Q716">
        <v>846.23481681825103</v>
      </c>
      <c r="R716">
        <v>49.038536412426097</v>
      </c>
      <c r="S716" s="2">
        <f>(Table2[[#This Row],[Close Price]]-Table2[[#This Row],[20D EMA]])/Table2[[#This Row],[20D EMA]]</f>
        <v>-3.9797525579830214E-3</v>
      </c>
      <c r="T716" s="2">
        <f>(Table2[[#This Row],[Close Price]]-Table2[[#This Row],[50D EMA]])/Table2[[#This Row],[50D EMA]]</f>
        <v>-4.1727318110783814E-3</v>
      </c>
      <c r="U716" s="2">
        <f>(Table2[[#This Row],[Close Price]]-Table2[[#This Row],[200D EMA]])/Table2[[#This Row],[200D EMA]]</f>
        <v>-2.1075494016315692E-2</v>
      </c>
      <c r="V716">
        <v>0.79341906225689895</v>
      </c>
      <c r="W716">
        <v>822.9</v>
      </c>
      <c r="X716">
        <v>834.5</v>
      </c>
      <c r="Y716">
        <v>817</v>
      </c>
      <c r="Z716">
        <v>838</v>
      </c>
      <c r="AA716">
        <v>808</v>
      </c>
      <c r="AB716">
        <v>849.4</v>
      </c>
      <c r="AC716" s="2">
        <f>(Table2[[#This Row],[Close Price]]/Table2[[#This Row],[Day Low]])-1</f>
        <v>6.6836796694615952E-3</v>
      </c>
      <c r="AD716" s="2">
        <f>(Table2[[#This Row],[Day High]]/Table2[[#This Row],[Close Price]])-1</f>
        <v>7.3635924674071429E-3</v>
      </c>
      <c r="AE716" s="2">
        <f>(Table2[[#This Row],[Close Price]]/Table2[[#This Row],[Current Week Low]])-1</f>
        <v>1.3953488372093092E-2</v>
      </c>
      <c r="AF716" s="2">
        <f>(Table2[[#This Row],[Current Week High]]/Table2[[#This Row],[Close Price]])-1</f>
        <v>1.1588604538870229E-2</v>
      </c>
      <c r="AG716" s="2">
        <f>(Table2[[#This Row],[Close Price]]/Table2[[#This Row],[Current Month Low]])-1</f>
        <v>2.524752475247527E-2</v>
      </c>
      <c r="AH716" s="2">
        <f>(Table2[[#This Row],[Current Month High]]/Table2[[#This Row],[Close Price]])-1</f>
        <v>2.5350072428778292E-2</v>
      </c>
      <c r="AI716">
        <v>19.954128440366901</v>
      </c>
      <c r="AJ716">
        <v>11.7948717948717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-0.15</v>
      </c>
      <c r="AM716" t="s">
        <v>10190</v>
      </c>
      <c r="AN716">
        <v>-0.59</v>
      </c>
      <c r="AO716" t="s">
        <v>10190</v>
      </c>
      <c r="AP716">
        <v>-0.152693351054945</v>
      </c>
      <c r="AQ716">
        <f>(Table2[[#This Row],[Sharpe Ratio]]-AVERAGE(Table2[Sharpe Ratio]))/_xlfn.STDEV.P(Table2[Sharpe Ratio])</f>
        <v>-2.3555715475264729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688</v>
      </c>
      <c r="AT716">
        <f>_xlfn.RANK.AVG(Table2[[#This Row],[6M Return vs Nifty Z-Score]],Table2[6M Return vs Nifty Z-Score])</f>
        <v>611</v>
      </c>
      <c r="AU716">
        <f>_xlfn.RANK.AVG(Table2[[#This Row],[Sharpe Ratio Z-Score]],Table2[Sharpe Ratio Z-Score])</f>
        <v>730</v>
      </c>
      <c r="AV716">
        <f>(Table2[[#This Row],[Rank 1Y]]+Table2[[#This Row],[Rank 6M]]+Table2[[#This Row],[Rank Sharpe]])/3</f>
        <v>676.33333333333337</v>
      </c>
    </row>
    <row r="717" spans="1:48" x14ac:dyDescent="0.3">
      <c r="A717" t="s">
        <v>1286</v>
      </c>
      <c r="B717" t="s">
        <v>1287</v>
      </c>
      <c r="C717" t="s">
        <v>10159</v>
      </c>
      <c r="D717" t="s">
        <v>550</v>
      </c>
      <c r="E717">
        <v>8589.0726016000008</v>
      </c>
      <c r="F717">
        <v>782</v>
      </c>
      <c r="G717">
        <v>-47.943165756333102</v>
      </c>
      <c r="H717">
        <f>(Table2[[#This Row],[1Y Return vs Nifty]]-AVERAGE(Table2[1Y Return vs Nifty]))/_xlfn.STDEV.P(Table2[1Y Return vs Nifty])</f>
        <v>-1.1589187341725729</v>
      </c>
      <c r="I717">
        <v>-7.0229848451493497</v>
      </c>
      <c r="J717">
        <f>(Table2[[#This Row],[1M Return vs Nifty]]-AVERAGE(Table2[1M Return vs Nifty]))/_xlfn.STDEV.P(Table2[1M Return vs Nifty])</f>
        <v>-0.62193628525872291</v>
      </c>
      <c r="K717">
        <v>-32.430518890885303</v>
      </c>
      <c r="L717">
        <f>(Table2[[#This Row],[6M Return vs Nifty]]-AVERAGE(Table2[6M Return vs Nifty]))/_xlfn.STDEV.P(Table2[6M Return vs Nifty])</f>
        <v>-1.2718024334941942</v>
      </c>
      <c r="M717">
        <v>2.2567254749677401</v>
      </c>
      <c r="N717">
        <f>(Table2[[#This Row],[1W Return vs Nifty]]-AVERAGE(Table2[1W Return vs Nifty]))/_xlfn.STDEV.P(Table2[1W Return vs Nifty])</f>
        <v>0.95619326264969007</v>
      </c>
      <c r="O717">
        <v>764.93</v>
      </c>
      <c r="P717">
        <v>783.34104765806501</v>
      </c>
      <c r="Q717">
        <v>861.11793725997302</v>
      </c>
      <c r="R717">
        <v>72.900033149472094</v>
      </c>
      <c r="S717" s="2">
        <f>(Table2[[#This Row],[Close Price]]-Table2[[#This Row],[20D EMA]])/Table2[[#This Row],[20D EMA]]</f>
        <v>2.2315767455845698E-2</v>
      </c>
      <c r="T717" s="2">
        <f>(Table2[[#This Row],[Close Price]]-Table2[[#This Row],[50D EMA]])/Table2[[#This Row],[50D EMA]]</f>
        <v>-1.7119588742021176E-3</v>
      </c>
      <c r="U717" s="2">
        <f>(Table2[[#This Row],[Close Price]]-Table2[[#This Row],[200D EMA]])/Table2[[#This Row],[200D EMA]]</f>
        <v>-9.1878166551403712E-2</v>
      </c>
      <c r="V717">
        <v>0.97742519093506697</v>
      </c>
      <c r="W717">
        <v>780</v>
      </c>
      <c r="X717">
        <v>789</v>
      </c>
      <c r="Y717">
        <v>746.05</v>
      </c>
      <c r="Z717">
        <v>795.6</v>
      </c>
      <c r="AA717">
        <v>731.8</v>
      </c>
      <c r="AB717">
        <v>795.6</v>
      </c>
      <c r="AC717" s="2">
        <f>(Table2[[#This Row],[Close Price]]/Table2[[#This Row],[Day Low]])-1</f>
        <v>2.564102564102555E-3</v>
      </c>
      <c r="AD717" s="2">
        <f>(Table2[[#This Row],[Day High]]/Table2[[#This Row],[Close Price]])-1</f>
        <v>8.9514066496163558E-3</v>
      </c>
      <c r="AE717" s="2">
        <f>(Table2[[#This Row],[Close Price]]/Table2[[#This Row],[Current Week Low]])-1</f>
        <v>4.8187118825816055E-2</v>
      </c>
      <c r="AF717" s="2">
        <f>(Table2[[#This Row],[Current Week High]]/Table2[[#This Row],[Close Price]])-1</f>
        <v>1.7391304347826209E-2</v>
      </c>
      <c r="AG717" s="2">
        <f>(Table2[[#This Row],[Close Price]]/Table2[[#This Row],[Current Month Low]])-1</f>
        <v>6.8597977589505366E-2</v>
      </c>
      <c r="AH717" s="2">
        <f>(Table2[[#This Row],[Current Month High]]/Table2[[#This Row],[Close Price]])-1</f>
        <v>1.7391304347826209E-2</v>
      </c>
      <c r="AI717">
        <v>41.470588235294102</v>
      </c>
      <c r="AJ717">
        <v>8.5508051082731704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-0.12</v>
      </c>
      <c r="AM717" t="s">
        <v>10190</v>
      </c>
      <c r="AN717">
        <v>1.69</v>
      </c>
      <c r="AO717" t="s">
        <v>10189</v>
      </c>
      <c r="AP717">
        <v>-4.2025367436644999E-2</v>
      </c>
      <c r="AQ717">
        <f>(Table2[[#This Row],[Sharpe Ratio]]-AVERAGE(Table2[Sharpe Ratio]))/_xlfn.STDEV.P(Table2[Sharpe Ratio])</f>
        <v>-1.0876637396598967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714</v>
      </c>
      <c r="AT717">
        <f>_xlfn.RANK.AVG(Table2[[#This Row],[6M Return vs Nifty Z-Score]],Table2[6M Return vs Nifty Z-Score])</f>
        <v>691</v>
      </c>
      <c r="AU717">
        <f>_xlfn.RANK.AVG(Table2[[#This Row],[Sharpe Ratio Z-Score]],Table2[Sharpe Ratio Z-Score])</f>
        <v>624</v>
      </c>
      <c r="AV717">
        <f>(Table2[[#This Row],[Rank 1Y]]+Table2[[#This Row],[Rank 6M]]+Table2[[#This Row],[Rank Sharpe]])/3</f>
        <v>676.33333333333337</v>
      </c>
    </row>
    <row r="718" spans="1:48" x14ac:dyDescent="0.3">
      <c r="A718" t="s">
        <v>2193</v>
      </c>
      <c r="B718" t="s">
        <v>2194</v>
      </c>
      <c r="C718" t="s">
        <v>10159</v>
      </c>
      <c r="D718" t="s">
        <v>363</v>
      </c>
      <c r="E718">
        <v>2456.7831161640001</v>
      </c>
      <c r="F718">
        <v>213.33</v>
      </c>
      <c r="G718">
        <v>-28.610511043572401</v>
      </c>
      <c r="H718">
        <f>(Table2[[#This Row],[1Y Return vs Nifty]]-AVERAGE(Table2[1Y Return vs Nifty]))/_xlfn.STDEV.P(Table2[1Y Return vs Nifty])</f>
        <v>-0.91118587407187546</v>
      </c>
      <c r="I718">
        <v>-13.4596977209948</v>
      </c>
      <c r="J718">
        <f>(Table2[[#This Row],[1M Return vs Nifty]]-AVERAGE(Table2[1M Return vs Nifty]))/_xlfn.STDEV.P(Table2[1M Return vs Nifty])</f>
        <v>-1.225677054324503</v>
      </c>
      <c r="K718">
        <v>-58.660098903626498</v>
      </c>
      <c r="L718">
        <f>(Table2[[#This Row],[6M Return vs Nifty]]-AVERAGE(Table2[6M Return vs Nifty]))/_xlfn.STDEV.P(Table2[6M Return vs Nifty])</f>
        <v>-2.1216820445093214</v>
      </c>
      <c r="M718">
        <v>-0.68758476287727399</v>
      </c>
      <c r="N718">
        <f>(Table2[[#This Row],[1W Return vs Nifty]]-AVERAGE(Table2[1W Return vs Nifty]))/_xlfn.STDEV.P(Table2[1W Return vs Nifty])</f>
        <v>0.19404207272645693</v>
      </c>
      <c r="O718">
        <v>221.09</v>
      </c>
      <c r="P718">
        <v>230.552125065078</v>
      </c>
      <c r="Q718">
        <v>266.20270288848798</v>
      </c>
      <c r="R718">
        <v>34.524288488638398</v>
      </c>
      <c r="S718" s="2">
        <f>(Table2[[#This Row],[Close Price]]-Table2[[#This Row],[20D EMA]])/Table2[[#This Row],[20D EMA]]</f>
        <v>-3.5098828531367275E-2</v>
      </c>
      <c r="T718" s="2">
        <f>(Table2[[#This Row],[Close Price]]-Table2[[#This Row],[50D EMA]])/Table2[[#This Row],[50D EMA]]</f>
        <v>-7.4699485247497491E-2</v>
      </c>
      <c r="U718" s="2">
        <f>(Table2[[#This Row],[Close Price]]-Table2[[#This Row],[200D EMA]])/Table2[[#This Row],[200D EMA]]</f>
        <v>-0.19861820452903622</v>
      </c>
      <c r="V718">
        <v>0.73757028487104404</v>
      </c>
      <c r="W718">
        <v>208.81</v>
      </c>
      <c r="X718">
        <v>214.3</v>
      </c>
      <c r="Y718">
        <v>210.31</v>
      </c>
      <c r="Z718">
        <v>220.47</v>
      </c>
      <c r="AA718">
        <v>208.68</v>
      </c>
      <c r="AB718">
        <v>235.2</v>
      </c>
      <c r="AC718" s="2">
        <f>(Table2[[#This Row],[Close Price]]/Table2[[#This Row],[Day Low]])-1</f>
        <v>2.1646472870073374E-2</v>
      </c>
      <c r="AD718" s="2">
        <f>(Table2[[#This Row],[Day High]]/Table2[[#This Row],[Close Price]])-1</f>
        <v>4.5469460460318967E-3</v>
      </c>
      <c r="AE718" s="2">
        <f>(Table2[[#This Row],[Close Price]]/Table2[[#This Row],[Current Week Low]])-1</f>
        <v>1.4359754647900846E-2</v>
      </c>
      <c r="AF718" s="2">
        <f>(Table2[[#This Row],[Current Week High]]/Table2[[#This Row],[Close Price]])-1</f>
        <v>3.3469272957389995E-2</v>
      </c>
      <c r="AG718" s="2">
        <f>(Table2[[#This Row],[Close Price]]/Table2[[#This Row],[Current Month Low]])-1</f>
        <v>2.2282921219091367E-2</v>
      </c>
      <c r="AH718" s="2">
        <f>(Table2[[#This Row],[Current Month High]]/Table2[[#This Row],[Close Price]])-1</f>
        <v>0.10251722683166919</v>
      </c>
      <c r="AI718">
        <v>102.38597478085499</v>
      </c>
      <c r="AJ718">
        <v>11.3994778067885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-0.17</v>
      </c>
      <c r="AM718" t="s">
        <v>10190</v>
      </c>
      <c r="AN718">
        <v>-7.41</v>
      </c>
      <c r="AO718" t="s">
        <v>10190</v>
      </c>
      <c r="AP718">
        <v>-5.8963259183898997E-2</v>
      </c>
      <c r="AQ718">
        <f>(Table2[[#This Row],[Sharpe Ratio]]-AVERAGE(Table2[Sharpe Ratio]))/_xlfn.STDEV.P(Table2[Sharpe Ratio])</f>
        <v>-1.2817188267139179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658</v>
      </c>
      <c r="AT718">
        <f>_xlfn.RANK.AVG(Table2[[#This Row],[6M Return vs Nifty Z-Score]],Table2[6M Return vs Nifty Z-Score])</f>
        <v>730</v>
      </c>
      <c r="AU718">
        <f>_xlfn.RANK.AVG(Table2[[#This Row],[Sharpe Ratio Z-Score]],Table2[Sharpe Ratio Z-Score])</f>
        <v>651</v>
      </c>
      <c r="AV718">
        <f>(Table2[[#This Row],[Rank 1Y]]+Table2[[#This Row],[Rank 6M]]+Table2[[#This Row],[Rank Sharpe]])/3</f>
        <v>679.66666666666663</v>
      </c>
    </row>
    <row r="719" spans="1:48" x14ac:dyDescent="0.3">
      <c r="A719" t="s">
        <v>1109</v>
      </c>
      <c r="B719" t="s">
        <v>1110</v>
      </c>
      <c r="C719" t="s">
        <v>10157</v>
      </c>
      <c r="D719" t="s">
        <v>1111</v>
      </c>
      <c r="E719">
        <v>11074.08510108</v>
      </c>
      <c r="F719">
        <v>1018.8</v>
      </c>
      <c r="G719">
        <v>-43.211484518314997</v>
      </c>
      <c r="H719">
        <f>(Table2[[#This Row],[1Y Return vs Nifty]]-AVERAGE(Table2[1Y Return vs Nifty]))/_xlfn.STDEV.P(Table2[1Y Return vs Nifty])</f>
        <v>-1.098285937301416</v>
      </c>
      <c r="I719">
        <v>5.0534154443050001</v>
      </c>
      <c r="J719">
        <f>(Table2[[#This Row],[1M Return vs Nifty]]-AVERAGE(Table2[1M Return vs Nifty]))/_xlfn.STDEV.P(Table2[1M Return vs Nifty])</f>
        <v>0.51078709994334237</v>
      </c>
      <c r="K719">
        <v>-27.214041799459402</v>
      </c>
      <c r="L719">
        <f>(Table2[[#This Row],[6M Return vs Nifty]]-AVERAGE(Table2[6M Return vs Nifty]))/_xlfn.STDEV.P(Table2[6M Return vs Nifty])</f>
        <v>-1.1027803782734538</v>
      </c>
      <c r="M719">
        <v>-0.67682837908802496</v>
      </c>
      <c r="N719">
        <f>(Table2[[#This Row],[1W Return vs Nifty]]-AVERAGE(Table2[1W Return vs Nifty]))/_xlfn.STDEV.P(Table2[1W Return vs Nifty])</f>
        <v>0.19682642289406949</v>
      </c>
      <c r="O719">
        <v>992.73</v>
      </c>
      <c r="P719">
        <v>964.70960342495403</v>
      </c>
      <c r="Q719">
        <v>1028.4843879380401</v>
      </c>
      <c r="R719">
        <v>57.793462165177999</v>
      </c>
      <c r="S719" s="2">
        <f>(Table2[[#This Row],[Close Price]]-Table2[[#This Row],[20D EMA]])/Table2[[#This Row],[20D EMA]]</f>
        <v>2.6260916865612941E-2</v>
      </c>
      <c r="T719" s="2">
        <f>(Table2[[#This Row],[Close Price]]-Table2[[#This Row],[50D EMA]])/Table2[[#This Row],[50D EMA]]</f>
        <v>5.6069097252698478E-2</v>
      </c>
      <c r="U719" s="2">
        <f>(Table2[[#This Row],[Close Price]]-Table2[[#This Row],[200D EMA]])/Table2[[#This Row],[200D EMA]]</f>
        <v>-9.4161739853493454E-3</v>
      </c>
      <c r="V719">
        <v>1.1342795551577001</v>
      </c>
      <c r="W719">
        <v>995.55</v>
      </c>
      <c r="X719">
        <v>1023.9</v>
      </c>
      <c r="Y719">
        <v>1002</v>
      </c>
      <c r="Z719">
        <v>1051.6500000000001</v>
      </c>
      <c r="AA719">
        <v>918.55</v>
      </c>
      <c r="AB719">
        <v>1067</v>
      </c>
      <c r="AC719" s="2">
        <f>(Table2[[#This Row],[Close Price]]/Table2[[#This Row],[Day Low]])-1</f>
        <v>2.3353924966099227E-2</v>
      </c>
      <c r="AD719" s="2">
        <f>(Table2[[#This Row],[Day High]]/Table2[[#This Row],[Close Price]])-1</f>
        <v>5.0058892815076916E-3</v>
      </c>
      <c r="AE719" s="2">
        <f>(Table2[[#This Row],[Close Price]]/Table2[[#This Row],[Current Week Low]])-1</f>
        <v>1.6766467065868262E-2</v>
      </c>
      <c r="AF719" s="2">
        <f>(Table2[[#This Row],[Current Week High]]/Table2[[#This Row],[Close Price]])-1</f>
        <v>3.224381625441719E-2</v>
      </c>
      <c r="AG719" s="2">
        <f>(Table2[[#This Row],[Close Price]]/Table2[[#This Row],[Current Month Low]])-1</f>
        <v>0.10913940449621684</v>
      </c>
      <c r="AH719" s="2">
        <f>(Table2[[#This Row],[Current Month High]]/Table2[[#This Row],[Close Price]])-1</f>
        <v>4.7310561444837029E-2</v>
      </c>
      <c r="AI719">
        <v>34.467020023557097</v>
      </c>
      <c r="AJ719">
        <v>19.297423887587801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-0.01</v>
      </c>
      <c r="AM719" t="s">
        <v>10190</v>
      </c>
      <c r="AN719">
        <v>8.82</v>
      </c>
      <c r="AO719" t="s">
        <v>10189</v>
      </c>
      <c r="AP719">
        <v>-7.2981961002866996E-2</v>
      </c>
      <c r="AQ719">
        <f>(Table2[[#This Row],[Sharpe Ratio]]-AVERAGE(Table2[Sharpe Ratio]))/_xlfn.STDEV.P(Table2[Sharpe Ratio])</f>
        <v>-1.4423291578258304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704</v>
      </c>
      <c r="AT719">
        <f>_xlfn.RANK.AVG(Table2[[#This Row],[6M Return vs Nifty Z-Score]],Table2[6M Return vs Nifty Z-Score])</f>
        <v>660</v>
      </c>
      <c r="AU719">
        <f>_xlfn.RANK.AVG(Table2[[#This Row],[Sharpe Ratio Z-Score]],Table2[Sharpe Ratio Z-Score])</f>
        <v>676</v>
      </c>
      <c r="AV719">
        <f>(Table2[[#This Row],[Rank 1Y]]+Table2[[#This Row],[Rank 6M]]+Table2[[#This Row],[Rank Sharpe]])/3</f>
        <v>680</v>
      </c>
    </row>
    <row r="720" spans="1:48" x14ac:dyDescent="0.3">
      <c r="A720" t="s">
        <v>396</v>
      </c>
      <c r="B720" t="s">
        <v>397</v>
      </c>
      <c r="C720" t="s">
        <v>10157</v>
      </c>
      <c r="D720" t="s">
        <v>100</v>
      </c>
      <c r="E720">
        <v>60767.119054125003</v>
      </c>
      <c r="F720">
        <v>521.25</v>
      </c>
      <c r="G720">
        <v>-33.464710091707801</v>
      </c>
      <c r="H720">
        <f>(Table2[[#This Row],[1Y Return vs Nifty]]-AVERAGE(Table2[1Y Return vs Nifty]))/_xlfn.STDEV.P(Table2[1Y Return vs Nifty])</f>
        <v>-0.97338864092204391</v>
      </c>
      <c r="I720">
        <v>-1.98184497663012</v>
      </c>
      <c r="J720">
        <f>(Table2[[#This Row],[1M Return vs Nifty]]-AVERAGE(Table2[1M Return vs Nifty]))/_xlfn.STDEV.P(Table2[1M Return vs Nifty])</f>
        <v>-0.14909529951128855</v>
      </c>
      <c r="K720">
        <v>-25.1158480771116</v>
      </c>
      <c r="L720">
        <f>(Table2[[#This Row],[6M Return vs Nifty]]-AVERAGE(Table2[6M Return vs Nifty]))/_xlfn.STDEV.P(Table2[6M Return vs Nifty])</f>
        <v>-1.034795604452557</v>
      </c>
      <c r="M720">
        <v>-3.7588146969868399</v>
      </c>
      <c r="N720">
        <f>(Table2[[#This Row],[1W Return vs Nifty]]-AVERAGE(Table2[1W Return vs Nifty]))/_xlfn.STDEV.P(Table2[1W Return vs Nifty])</f>
        <v>-0.60096299118375229</v>
      </c>
      <c r="O720">
        <v>512.59</v>
      </c>
      <c r="P720">
        <v>509.49448247883601</v>
      </c>
      <c r="Q720">
        <v>534.72162202431298</v>
      </c>
      <c r="R720">
        <v>61.902984541790701</v>
      </c>
      <c r="S720" s="2">
        <f>(Table2[[#This Row],[Close Price]]-Table2[[#This Row],[20D EMA]])/Table2[[#This Row],[20D EMA]]</f>
        <v>1.6894594120056901E-2</v>
      </c>
      <c r="T720" s="2">
        <f>(Table2[[#This Row],[Close Price]]-Table2[[#This Row],[50D EMA]])/Table2[[#This Row],[50D EMA]]</f>
        <v>2.3072904467915038E-2</v>
      </c>
      <c r="U720" s="2">
        <f>(Table2[[#This Row],[Close Price]]-Table2[[#This Row],[200D EMA]])/Table2[[#This Row],[200D EMA]]</f>
        <v>-2.5193711025398639E-2</v>
      </c>
      <c r="V720">
        <v>0.80988451187779997</v>
      </c>
      <c r="W720">
        <v>520.45000000000005</v>
      </c>
      <c r="X720">
        <v>527.35</v>
      </c>
      <c r="Y720">
        <v>507.2</v>
      </c>
      <c r="Z720">
        <v>536.85</v>
      </c>
      <c r="AA720">
        <v>503.7</v>
      </c>
      <c r="AB720">
        <v>536.85</v>
      </c>
      <c r="AC720" s="2">
        <f>(Table2[[#This Row],[Close Price]]/Table2[[#This Row],[Day Low]])-1</f>
        <v>1.5371313286578481E-3</v>
      </c>
      <c r="AD720" s="2">
        <f>(Table2[[#This Row],[Day High]]/Table2[[#This Row],[Close Price]])-1</f>
        <v>1.1702637889688283E-2</v>
      </c>
      <c r="AE720" s="2">
        <f>(Table2[[#This Row],[Close Price]]/Table2[[#This Row],[Current Week Low]])-1</f>
        <v>2.7701104100946505E-2</v>
      </c>
      <c r="AF720" s="2">
        <f>(Table2[[#This Row],[Current Week High]]/Table2[[#This Row],[Close Price]])-1</f>
        <v>2.9928057553956888E-2</v>
      </c>
      <c r="AG720" s="2">
        <f>(Table2[[#This Row],[Close Price]]/Table2[[#This Row],[Current Month Low]])-1</f>
        <v>3.4842167957117365E-2</v>
      </c>
      <c r="AH720" s="2">
        <f>(Table2[[#This Row],[Current Month High]]/Table2[[#This Row],[Close Price]])-1</f>
        <v>2.9928057553956888E-2</v>
      </c>
      <c r="AI720">
        <v>30.407673860911199</v>
      </c>
      <c r="AJ720">
        <v>18.7357630979498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-0.03</v>
      </c>
      <c r="AM720" t="s">
        <v>10190</v>
      </c>
      <c r="AN720">
        <v>2.76</v>
      </c>
      <c r="AO720" t="s">
        <v>10189</v>
      </c>
      <c r="AP720">
        <v>-0.13108982544891001</v>
      </c>
      <c r="AQ720">
        <f>(Table2[[#This Row],[Sharpe Ratio]]-AVERAGE(Table2[Sharpe Ratio]))/_xlfn.STDEV.P(Table2[Sharpe Ratio])</f>
        <v>-2.1080629375583788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682</v>
      </c>
      <c r="AT720">
        <f>_xlfn.RANK.AVG(Table2[[#This Row],[6M Return vs Nifty Z-Score]],Table2[6M Return vs Nifty Z-Score])</f>
        <v>643</v>
      </c>
      <c r="AU720">
        <f>_xlfn.RANK.AVG(Table2[[#This Row],[Sharpe Ratio Z-Score]],Table2[Sharpe Ratio Z-Score])</f>
        <v>725</v>
      </c>
      <c r="AV720">
        <f>(Table2[[#This Row],[Rank 1Y]]+Table2[[#This Row],[Rank 6M]]+Table2[[#This Row],[Rank Sharpe]])/3</f>
        <v>683.33333333333337</v>
      </c>
    </row>
    <row r="721" spans="1:48" x14ac:dyDescent="0.3">
      <c r="A721" t="s">
        <v>2433</v>
      </c>
      <c r="B721" t="s">
        <v>2434</v>
      </c>
      <c r="C721" t="s">
        <v>10159</v>
      </c>
      <c r="D721" t="s">
        <v>550</v>
      </c>
      <c r="E721">
        <v>1966.8962158009999</v>
      </c>
      <c r="F721">
        <v>117.43</v>
      </c>
      <c r="G721">
        <v>-50.6153988943108</v>
      </c>
      <c r="H721">
        <f>(Table2[[#This Row],[1Y Return vs Nifty]]-AVERAGE(Table2[1Y Return vs Nifty]))/_xlfn.STDEV.P(Table2[1Y Return vs Nifty])</f>
        <v>-1.193161313268041</v>
      </c>
      <c r="I721">
        <v>4.1792077407457597</v>
      </c>
      <c r="J721">
        <f>(Table2[[#This Row],[1M Return vs Nifty]]-AVERAGE(Table2[1M Return vs Nifty]))/_xlfn.STDEV.P(Table2[1M Return vs Nifty])</f>
        <v>0.42878952735459142</v>
      </c>
      <c r="K721">
        <v>-25.6743225630944</v>
      </c>
      <c r="L721">
        <f>(Table2[[#This Row],[6M Return vs Nifty]]-AVERAGE(Table2[6M Return vs Nifty]))/_xlfn.STDEV.P(Table2[6M Return vs Nifty])</f>
        <v>-1.052891055415873</v>
      </c>
      <c r="M721">
        <v>15.2607376365444</v>
      </c>
      <c r="N721">
        <f>(Table2[[#This Row],[1W Return vs Nifty]]-AVERAGE(Table2[1W Return vs Nifty]))/_xlfn.STDEV.P(Table2[1W Return vs Nifty])</f>
        <v>4.3223546186540345</v>
      </c>
      <c r="O721">
        <v>107.64</v>
      </c>
      <c r="P721">
        <v>105.461821572118</v>
      </c>
      <c r="Q721">
        <v>118.456514455206</v>
      </c>
      <c r="R721">
        <v>66.891359010183393</v>
      </c>
      <c r="S721" s="2">
        <f>(Table2[[#This Row],[Close Price]]-Table2[[#This Row],[20D EMA]])/Table2[[#This Row],[20D EMA]]</f>
        <v>9.0951319212188839E-2</v>
      </c>
      <c r="T721" s="2">
        <f>(Table2[[#This Row],[Close Price]]-Table2[[#This Row],[50D EMA]])/Table2[[#This Row],[50D EMA]]</f>
        <v>0.11348351706307107</v>
      </c>
      <c r="U721" s="2">
        <f>(Table2[[#This Row],[Close Price]]-Table2[[#This Row],[200D EMA]])/Table2[[#This Row],[200D EMA]]</f>
        <v>-8.6657492829925482E-3</v>
      </c>
      <c r="V721">
        <v>2.70593653372043</v>
      </c>
      <c r="W721">
        <v>113.6</v>
      </c>
      <c r="X721">
        <v>117</v>
      </c>
      <c r="Y721">
        <v>105</v>
      </c>
      <c r="Z721">
        <v>124.14</v>
      </c>
      <c r="AA721">
        <v>101.05</v>
      </c>
      <c r="AB721">
        <v>124.14</v>
      </c>
      <c r="AC721" s="2">
        <f>(Table2[[#This Row],[Close Price]]/Table2[[#This Row],[Day Low]])-1</f>
        <v>3.3714788732394529E-2</v>
      </c>
      <c r="AD721" s="2">
        <f>(Table2[[#This Row],[Day High]]/Table2[[#This Row],[Close Price]])-1</f>
        <v>-3.661755939708855E-3</v>
      </c>
      <c r="AE721" s="2">
        <f>(Table2[[#This Row],[Close Price]]/Table2[[#This Row],[Current Week Low]])-1</f>
        <v>0.11838095238095248</v>
      </c>
      <c r="AF721" s="2">
        <f>(Table2[[#This Row],[Current Week High]]/Table2[[#This Row],[Close Price]])-1</f>
        <v>5.7140424082432029E-2</v>
      </c>
      <c r="AG721" s="2">
        <f>(Table2[[#This Row],[Close Price]]/Table2[[#This Row],[Current Month Low]])-1</f>
        <v>0.16209797130133596</v>
      </c>
      <c r="AH721" s="2">
        <f>(Table2[[#This Row],[Current Month High]]/Table2[[#This Row],[Close Price]])-1</f>
        <v>5.7140424082432029E-2</v>
      </c>
      <c r="AI721">
        <v>58.690283573192502</v>
      </c>
      <c r="AJ721">
        <v>46.879299562226301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0.03</v>
      </c>
      <c r="AM721" t="s">
        <v>10189</v>
      </c>
      <c r="AN721">
        <v>12.8</v>
      </c>
      <c r="AO721" t="s">
        <v>10189</v>
      </c>
      <c r="AP721">
        <v>-8.1743664928041998E-2</v>
      </c>
      <c r="AQ721">
        <f>(Table2[[#This Row],[Sharpe Ratio]]-AVERAGE(Table2[Sharpe Ratio]))/_xlfn.STDEV.P(Table2[Sharpe Ratio])</f>
        <v>-1.5427107899269472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718</v>
      </c>
      <c r="AT721">
        <f>_xlfn.RANK.AVG(Table2[[#This Row],[6M Return vs Nifty Z-Score]],Table2[6M Return vs Nifty Z-Score])</f>
        <v>649</v>
      </c>
      <c r="AU721">
        <f>_xlfn.RANK.AVG(Table2[[#This Row],[Sharpe Ratio Z-Score]],Table2[Sharpe Ratio Z-Score])</f>
        <v>692</v>
      </c>
      <c r="AV721">
        <f>(Table2[[#This Row],[Rank 1Y]]+Table2[[#This Row],[Rank 6M]]+Table2[[#This Row],[Rank Sharpe]])/3</f>
        <v>686.33333333333337</v>
      </c>
    </row>
    <row r="722" spans="1:48" x14ac:dyDescent="0.3">
      <c r="A722" t="s">
        <v>2341</v>
      </c>
      <c r="B722" t="s">
        <v>2342</v>
      </c>
      <c r="C722" t="s">
        <v>10155</v>
      </c>
      <c r="D722" t="s">
        <v>536</v>
      </c>
      <c r="E722">
        <v>2127.2789055950002</v>
      </c>
      <c r="F722">
        <v>544.45000000000005</v>
      </c>
      <c r="G722">
        <v>-44.8177346180399</v>
      </c>
      <c r="H722">
        <f>(Table2[[#This Row],[1Y Return vs Nifty]]-AVERAGE(Table2[1Y Return vs Nifty]))/_xlfn.STDEV.P(Table2[1Y Return vs Nifty])</f>
        <v>-1.1188687769141894</v>
      </c>
      <c r="I722">
        <v>-7.6301317029963203</v>
      </c>
      <c r="J722">
        <f>(Table2[[#This Row],[1M Return vs Nifty]]-AVERAGE(Table2[1M Return vs Nifty]))/_xlfn.STDEV.P(Table2[1M Return vs Nifty])</f>
        <v>-0.67888450059204319</v>
      </c>
      <c r="K722">
        <v>-27.6773862165374</v>
      </c>
      <c r="L722">
        <f>(Table2[[#This Row],[6M Return vs Nifty]]-AVERAGE(Table2[6M Return vs Nifty]))/_xlfn.STDEV.P(Table2[6M Return vs Nifty])</f>
        <v>-1.1177934655116406</v>
      </c>
      <c r="M722">
        <v>-3.0256469684231702</v>
      </c>
      <c r="N722">
        <f>(Table2[[#This Row],[1W Return vs Nifty]]-AVERAGE(Table2[1W Return vs Nifty]))/_xlfn.STDEV.P(Table2[1W Return vs Nifty])</f>
        <v>-0.41117841972259467</v>
      </c>
      <c r="O722">
        <v>559.52</v>
      </c>
      <c r="P722">
        <v>553.93016325304097</v>
      </c>
      <c r="Q722">
        <v>598.78339188719497</v>
      </c>
      <c r="R722">
        <v>35.801153333005601</v>
      </c>
      <c r="S722" s="2">
        <f>(Table2[[#This Row],[Close Price]]-Table2[[#This Row],[20D EMA]])/Table2[[#This Row],[20D EMA]]</f>
        <v>-2.6933800400343037E-2</v>
      </c>
      <c r="T722" s="2">
        <f>(Table2[[#This Row],[Close Price]]-Table2[[#This Row],[50D EMA]])/Table2[[#This Row],[50D EMA]]</f>
        <v>-1.7114365459658661E-2</v>
      </c>
      <c r="U722" s="2">
        <f>(Table2[[#This Row],[Close Price]]-Table2[[#This Row],[200D EMA]])/Table2[[#This Row],[200D EMA]]</f>
        <v>-9.0739644123982E-2</v>
      </c>
      <c r="V722">
        <v>1.27928448952136</v>
      </c>
      <c r="W722">
        <v>538</v>
      </c>
      <c r="X722">
        <v>547</v>
      </c>
      <c r="Y722">
        <v>541</v>
      </c>
      <c r="Z722">
        <v>565.20000000000005</v>
      </c>
      <c r="AA722">
        <v>541</v>
      </c>
      <c r="AB722">
        <v>599.20000000000005</v>
      </c>
      <c r="AC722" s="2">
        <f>(Table2[[#This Row],[Close Price]]/Table2[[#This Row],[Day Low]])-1</f>
        <v>1.1988847583643159E-2</v>
      </c>
      <c r="AD722" s="2">
        <f>(Table2[[#This Row],[Day High]]/Table2[[#This Row],[Close Price]])-1</f>
        <v>4.6836256772888607E-3</v>
      </c>
      <c r="AE722" s="2">
        <f>(Table2[[#This Row],[Close Price]]/Table2[[#This Row],[Current Week Low]])-1</f>
        <v>6.3770794824400401E-3</v>
      </c>
      <c r="AF722" s="2">
        <f>(Table2[[#This Row],[Current Week High]]/Table2[[#This Row],[Close Price]])-1</f>
        <v>3.8111856001469269E-2</v>
      </c>
      <c r="AG722" s="2">
        <f>(Table2[[#This Row],[Close Price]]/Table2[[#This Row],[Current Month Low]])-1</f>
        <v>6.3770794824400401E-3</v>
      </c>
      <c r="AH722" s="2">
        <f>(Table2[[#This Row],[Current Month High]]/Table2[[#This Row],[Close Price]])-1</f>
        <v>0.10056019836532282</v>
      </c>
      <c r="AI722">
        <v>45.412801910184598</v>
      </c>
      <c r="AJ722">
        <v>18.089144344431201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</v>
      </c>
      <c r="AM722" t="s">
        <v>10190</v>
      </c>
      <c r="AN722">
        <v>-7.08</v>
      </c>
      <c r="AO722" t="s">
        <v>10190</v>
      </c>
      <c r="AP722">
        <v>-7.9117229382852997E-2</v>
      </c>
      <c r="AQ722">
        <f>(Table2[[#This Row],[Sharpe Ratio]]-AVERAGE(Table2[Sharpe Ratio]))/_xlfn.STDEV.P(Table2[Sharpe Ratio])</f>
        <v>-1.5126200805300087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708</v>
      </c>
      <c r="AT722">
        <f>_xlfn.RANK.AVG(Table2[[#This Row],[6M Return vs Nifty Z-Score]],Table2[6M Return vs Nifty Z-Score])</f>
        <v>664</v>
      </c>
      <c r="AU722">
        <f>_xlfn.RANK.AVG(Table2[[#This Row],[Sharpe Ratio Z-Score]],Table2[Sharpe Ratio Z-Score])</f>
        <v>689</v>
      </c>
      <c r="AV722">
        <f>(Table2[[#This Row],[Rank 1Y]]+Table2[[#This Row],[Rank 6M]]+Table2[[#This Row],[Rank Sharpe]])/3</f>
        <v>687</v>
      </c>
    </row>
    <row r="723" spans="1:48" x14ac:dyDescent="0.3">
      <c r="A723" t="s">
        <v>1337</v>
      </c>
      <c r="B723" t="s">
        <v>1338</v>
      </c>
      <c r="C723" t="s">
        <v>10155</v>
      </c>
      <c r="D723" t="s">
        <v>145</v>
      </c>
      <c r="E723">
        <v>8043.4438435499997</v>
      </c>
      <c r="F723">
        <v>673.35</v>
      </c>
      <c r="G723">
        <v>-51.007026657151997</v>
      </c>
      <c r="H723">
        <f>(Table2[[#This Row],[1Y Return vs Nifty]]-AVERAGE(Table2[1Y Return vs Nifty]))/_xlfn.STDEV.P(Table2[1Y Return vs Nifty])</f>
        <v>-1.1981797169598756</v>
      </c>
      <c r="I723">
        <v>-8.8329798072745103</v>
      </c>
      <c r="J723">
        <f>(Table2[[#This Row],[1M Return vs Nifty]]-AVERAGE(Table2[1M Return vs Nifty]))/_xlfn.STDEV.P(Table2[1M Return vs Nifty])</f>
        <v>-0.79170737362579546</v>
      </c>
      <c r="K723">
        <v>-24.315847583396302</v>
      </c>
      <c r="L723">
        <f>(Table2[[#This Row],[6M Return vs Nifty]]-AVERAGE(Table2[6M Return vs Nifty]))/_xlfn.STDEV.P(Table2[6M Return vs Nifty])</f>
        <v>-1.008874331291477</v>
      </c>
      <c r="M723">
        <v>-1.6734124221064499</v>
      </c>
      <c r="N723">
        <f>(Table2[[#This Row],[1W Return vs Nifty]]-AVERAGE(Table2[1W Return vs Nifty]))/_xlfn.STDEV.P(Table2[1W Return vs Nifty])</f>
        <v>-6.1144936401588086E-2</v>
      </c>
      <c r="O723">
        <v>680.53</v>
      </c>
      <c r="P723">
        <v>687.81777865539902</v>
      </c>
      <c r="Q723">
        <v>716.03277973538502</v>
      </c>
      <c r="R723">
        <v>42.189520797784503</v>
      </c>
      <c r="S723" s="2">
        <f>(Table2[[#This Row],[Close Price]]-Table2[[#This Row],[20D EMA]])/Table2[[#This Row],[20D EMA]]</f>
        <v>-1.055060026743854E-2</v>
      </c>
      <c r="T723" s="2">
        <f>(Table2[[#This Row],[Close Price]]-Table2[[#This Row],[50D EMA]])/Table2[[#This Row],[50D EMA]]</f>
        <v>-2.1034319124000788E-2</v>
      </c>
      <c r="U723" s="2">
        <f>(Table2[[#This Row],[Close Price]]-Table2[[#This Row],[200D EMA]])/Table2[[#This Row],[200D EMA]]</f>
        <v>-5.9610091804957195E-2</v>
      </c>
      <c r="V723">
        <v>2.9002651910150199</v>
      </c>
      <c r="W723">
        <v>668.9</v>
      </c>
      <c r="X723">
        <v>677.9</v>
      </c>
      <c r="Y723">
        <v>668</v>
      </c>
      <c r="Z723">
        <v>681</v>
      </c>
      <c r="AA723">
        <v>654.6</v>
      </c>
      <c r="AB723">
        <v>697</v>
      </c>
      <c r="AC723" s="2">
        <f>(Table2[[#This Row],[Close Price]]/Table2[[#This Row],[Day Low]])-1</f>
        <v>6.6527134100762275E-3</v>
      </c>
      <c r="AD723" s="2">
        <f>(Table2[[#This Row],[Day High]]/Table2[[#This Row],[Close Price]])-1</f>
        <v>6.7572584837007899E-3</v>
      </c>
      <c r="AE723" s="2">
        <f>(Table2[[#This Row],[Close Price]]/Table2[[#This Row],[Current Week Low]])-1</f>
        <v>8.0089820359281472E-3</v>
      </c>
      <c r="AF723" s="2">
        <f>(Table2[[#This Row],[Current Week High]]/Table2[[#This Row],[Close Price]])-1</f>
        <v>1.136110492314546E-2</v>
      </c>
      <c r="AG723" s="2">
        <f>(Table2[[#This Row],[Close Price]]/Table2[[#This Row],[Current Month Low]])-1</f>
        <v>2.8643446379468473E-2</v>
      </c>
      <c r="AH723" s="2">
        <f>(Table2[[#This Row],[Current Month High]]/Table2[[#This Row],[Close Price]])-1</f>
        <v>3.5122892997698107E-2</v>
      </c>
      <c r="AI723">
        <v>45.243929605702803</v>
      </c>
      <c r="AJ723">
        <v>12.4874707651186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-0.09</v>
      </c>
      <c r="AM723" t="s">
        <v>10190</v>
      </c>
      <c r="AN723">
        <v>-1.91</v>
      </c>
      <c r="AO723" t="s">
        <v>10190</v>
      </c>
      <c r="AP723">
        <v>-0.105734176110119</v>
      </c>
      <c r="AQ723">
        <f>(Table2[[#This Row],[Sharpe Ratio]]-AVERAGE(Table2[Sharpe Ratio]))/_xlfn.STDEV.P(Table2[Sharpe Ratio])</f>
        <v>-1.8175667640574453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719</v>
      </c>
      <c r="AT723">
        <f>_xlfn.RANK.AVG(Table2[[#This Row],[6M Return vs Nifty Z-Score]],Table2[6M Return vs Nifty Z-Score])</f>
        <v>635</v>
      </c>
      <c r="AU723">
        <f>_xlfn.RANK.AVG(Table2[[#This Row],[Sharpe Ratio Z-Score]],Table2[Sharpe Ratio Z-Score])</f>
        <v>713</v>
      </c>
      <c r="AV723">
        <f>(Table2[[#This Row],[Rank 1Y]]+Table2[[#This Row],[Rank 6M]]+Table2[[#This Row],[Rank Sharpe]])/3</f>
        <v>689</v>
      </c>
    </row>
    <row r="724" spans="1:48" x14ac:dyDescent="0.3">
      <c r="A724" t="s">
        <v>591</v>
      </c>
      <c r="B724" t="s">
        <v>592</v>
      </c>
      <c r="C724" t="s">
        <v>10145</v>
      </c>
      <c r="D724" t="s">
        <v>24</v>
      </c>
      <c r="E724">
        <v>31563.738521216899</v>
      </c>
      <c r="F724">
        <v>195.93</v>
      </c>
      <c r="G724">
        <v>-34.150788055408</v>
      </c>
      <c r="H724">
        <f>(Table2[[#This Row],[1Y Return vs Nifty]]-AVERAGE(Table2[1Y Return vs Nifty]))/_xlfn.STDEV.P(Table2[1Y Return vs Nifty])</f>
        <v>-0.98218019380108679</v>
      </c>
      <c r="I724">
        <v>-3.4806330629126898</v>
      </c>
      <c r="J724">
        <f>(Table2[[#This Row],[1M Return vs Nifty]]-AVERAGE(Table2[1M Return vs Nifty]))/_xlfn.STDEV.P(Table2[1M Return vs Nifty])</f>
        <v>-0.28967629004677414</v>
      </c>
      <c r="K724">
        <v>-29.4704477234223</v>
      </c>
      <c r="L724">
        <f>(Table2[[#This Row],[6M Return vs Nifty]]-AVERAGE(Table2[6M Return vs Nifty]))/_xlfn.STDEV.P(Table2[6M Return vs Nifty])</f>
        <v>-1.1758914760500212</v>
      </c>
      <c r="M724">
        <v>0.394896563273055</v>
      </c>
      <c r="N724">
        <f>(Table2[[#This Row],[1W Return vs Nifty]]-AVERAGE(Table2[1W Return vs Nifty]))/_xlfn.STDEV.P(Table2[1W Return vs Nifty])</f>
        <v>0.47424842468989453</v>
      </c>
      <c r="O724">
        <v>199.01</v>
      </c>
      <c r="P724">
        <v>196.596324975485</v>
      </c>
      <c r="Q724">
        <v>206.85603820450501</v>
      </c>
      <c r="R724">
        <v>43.828115418985703</v>
      </c>
      <c r="S724" s="2">
        <f>(Table2[[#This Row],[Close Price]]-Table2[[#This Row],[20D EMA]])/Table2[[#This Row],[20D EMA]]</f>
        <v>-1.5476609215617226E-2</v>
      </c>
      <c r="T724" s="2">
        <f>(Table2[[#This Row],[Close Price]]-Table2[[#This Row],[50D EMA]])/Table2[[#This Row],[50D EMA]]</f>
        <v>-3.3893053472290793E-3</v>
      </c>
      <c r="U724" s="2">
        <f>(Table2[[#This Row],[Close Price]]-Table2[[#This Row],[200D EMA]])/Table2[[#This Row],[200D EMA]]</f>
        <v>-5.2819527529107693E-2</v>
      </c>
      <c r="V724">
        <v>1.05990156182314</v>
      </c>
      <c r="W724">
        <v>193.11</v>
      </c>
      <c r="X724">
        <v>195.9</v>
      </c>
      <c r="Y724">
        <v>191.81</v>
      </c>
      <c r="Z724">
        <v>202.95</v>
      </c>
      <c r="AA724">
        <v>190.05</v>
      </c>
      <c r="AB724">
        <v>214.6</v>
      </c>
      <c r="AC724" s="2">
        <f>(Table2[[#This Row],[Close Price]]/Table2[[#This Row],[Day Low]])-1</f>
        <v>1.4603075967065449E-2</v>
      </c>
      <c r="AD724" s="2">
        <f>(Table2[[#This Row],[Day High]]/Table2[[#This Row],[Close Price]])-1</f>
        <v>-1.5311590874289571E-4</v>
      </c>
      <c r="AE724" s="2">
        <f>(Table2[[#This Row],[Close Price]]/Table2[[#This Row],[Current Week Low]])-1</f>
        <v>2.1479589176789604E-2</v>
      </c>
      <c r="AF724" s="2">
        <f>(Table2[[#This Row],[Current Week High]]/Table2[[#This Row],[Close Price]])-1</f>
        <v>3.5829122645842704E-2</v>
      </c>
      <c r="AG724" s="2">
        <f>(Table2[[#This Row],[Close Price]]/Table2[[#This Row],[Current Month Low]])-1</f>
        <v>3.0939226519336893E-2</v>
      </c>
      <c r="AH724" s="2">
        <f>(Table2[[#This Row],[Current Month High]]/Table2[[#This Row],[Close Price]])-1</f>
        <v>9.5289133874342902E-2</v>
      </c>
      <c r="AI724">
        <v>34.282651967539401</v>
      </c>
      <c r="AJ724">
        <v>15.832101684894999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0</v>
      </c>
      <c r="AM724" t="s">
        <v>10191</v>
      </c>
      <c r="AN724">
        <v>-4.82</v>
      </c>
      <c r="AO724" t="s">
        <v>10190</v>
      </c>
      <c r="AP724">
        <v>-0.10094647632378401</v>
      </c>
      <c r="AQ724">
        <f>(Table2[[#This Row],[Sharpe Ratio]]-AVERAGE(Table2[Sharpe Ratio]))/_xlfn.STDEV.P(Table2[Sharpe Ratio])</f>
        <v>-1.7627147486656021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683</v>
      </c>
      <c r="AT724">
        <f>_xlfn.RANK.AVG(Table2[[#This Row],[6M Return vs Nifty Z-Score]],Table2[6M Return vs Nifty Z-Score])</f>
        <v>678</v>
      </c>
      <c r="AU724">
        <f>_xlfn.RANK.AVG(Table2[[#This Row],[Sharpe Ratio Z-Score]],Table2[Sharpe Ratio Z-Score])</f>
        <v>711</v>
      </c>
      <c r="AV724">
        <f>(Table2[[#This Row],[Rank 1Y]]+Table2[[#This Row],[Rank 6M]]+Table2[[#This Row],[Rank Sharpe]])/3</f>
        <v>690.66666666666663</v>
      </c>
    </row>
    <row r="725" spans="1:48" x14ac:dyDescent="0.3">
      <c r="A725" t="s">
        <v>992</v>
      </c>
      <c r="B725" t="s">
        <v>993</v>
      </c>
      <c r="C725" t="s">
        <v>10161</v>
      </c>
      <c r="D725" t="s">
        <v>590</v>
      </c>
      <c r="E725">
        <v>13679.717579639901</v>
      </c>
      <c r="F725">
        <v>142.41999999999999</v>
      </c>
      <c r="G725">
        <v>-61.998335718897003</v>
      </c>
      <c r="H725">
        <f>(Table2[[#This Row],[1Y Return vs Nifty]]-AVERAGE(Table2[1Y Return vs Nifty]))/_xlfn.STDEV.P(Table2[1Y Return vs Nifty])</f>
        <v>-1.3390247519834166</v>
      </c>
      <c r="I725">
        <v>-10.729036940105299</v>
      </c>
      <c r="J725">
        <f>(Table2[[#This Row],[1M Return vs Nifty]]-AVERAGE(Table2[1M Return vs Nifty]))/_xlfn.STDEV.P(Table2[1M Return vs Nifty])</f>
        <v>-0.96955078743778123</v>
      </c>
      <c r="K725">
        <v>-58.174540743252898</v>
      </c>
      <c r="L725">
        <f>(Table2[[#This Row],[6M Return vs Nifty]]-AVERAGE(Table2[6M Return vs Nifty]))/_xlfn.STDEV.P(Table2[6M Return vs Nifty])</f>
        <v>-2.1059491970804611</v>
      </c>
      <c r="M725">
        <v>3.7366310530545199</v>
      </c>
      <c r="N725">
        <f>(Table2[[#This Row],[1W Return vs Nifty]]-AVERAGE(Table2[1W Return vs Nifty]))/_xlfn.STDEV.P(Table2[1W Return vs Nifty])</f>
        <v>1.3392751073599152</v>
      </c>
      <c r="O725">
        <v>151.87</v>
      </c>
      <c r="P725">
        <v>151.89623219638199</v>
      </c>
      <c r="Q725">
        <v>181.643881096467</v>
      </c>
      <c r="R725">
        <v>34.381745077902004</v>
      </c>
      <c r="S725" s="2">
        <f>(Table2[[#This Row],[Close Price]]-Table2[[#This Row],[20D EMA]])/Table2[[#This Row],[20D EMA]]</f>
        <v>-6.2224270757885142E-2</v>
      </c>
      <c r="T725" s="2">
        <f>(Table2[[#This Row],[Close Price]]-Table2[[#This Row],[50D EMA]])/Table2[[#This Row],[50D EMA]]</f>
        <v>-6.2386222879646347E-2</v>
      </c>
      <c r="U725" s="2">
        <f>(Table2[[#This Row],[Close Price]]-Table2[[#This Row],[200D EMA]])/Table2[[#This Row],[200D EMA]]</f>
        <v>-0.21593835619288537</v>
      </c>
      <c r="V725">
        <v>1.11770724476901</v>
      </c>
      <c r="W725">
        <v>140.25</v>
      </c>
      <c r="X725">
        <v>144</v>
      </c>
      <c r="Y725">
        <v>142</v>
      </c>
      <c r="Z725">
        <v>164.03</v>
      </c>
      <c r="AA725">
        <v>142</v>
      </c>
      <c r="AB725">
        <v>164.03</v>
      </c>
      <c r="AC725" s="2">
        <f>(Table2[[#This Row],[Close Price]]/Table2[[#This Row],[Day Low]])-1</f>
        <v>1.547237076648833E-2</v>
      </c>
      <c r="AD725" s="2">
        <f>(Table2[[#This Row],[Day High]]/Table2[[#This Row],[Close Price]])-1</f>
        <v>1.1093947479286603E-2</v>
      </c>
      <c r="AE725" s="2">
        <f>(Table2[[#This Row],[Close Price]]/Table2[[#This Row],[Current Week Low]])-1</f>
        <v>2.9577464788732577E-3</v>
      </c>
      <c r="AF725" s="2">
        <f>(Table2[[#This Row],[Current Week High]]/Table2[[#This Row],[Close Price]])-1</f>
        <v>0.15173430697935686</v>
      </c>
      <c r="AG725" s="2">
        <f>(Table2[[#This Row],[Close Price]]/Table2[[#This Row],[Current Month Low]])-1</f>
        <v>2.9577464788732577E-3</v>
      </c>
      <c r="AH725" s="2">
        <f>(Table2[[#This Row],[Current Month High]]/Table2[[#This Row],[Close Price]])-1</f>
        <v>0.15173430697935686</v>
      </c>
      <c r="AI725">
        <v>110.433927819126</v>
      </c>
      <c r="AJ725">
        <v>13.482071713147301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-0.09</v>
      </c>
      <c r="AM725" t="s">
        <v>10190</v>
      </c>
      <c r="AN725">
        <v>-6.87</v>
      </c>
      <c r="AO725" t="s">
        <v>10190</v>
      </c>
      <c r="AP725">
        <v>-4.3513403969010003E-2</v>
      </c>
      <c r="AQ725">
        <f>(Table2[[#This Row],[Sharpe Ratio]]-AVERAGE(Table2[Sharpe Ratio]))/_xlfn.STDEV.P(Table2[Sharpe Ratio])</f>
        <v>-1.1047119687510096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728</v>
      </c>
      <c r="AT725">
        <f>_xlfn.RANK.AVG(Table2[[#This Row],[6M Return vs Nifty Z-Score]],Table2[6M Return vs Nifty Z-Score])</f>
        <v>729</v>
      </c>
      <c r="AU725">
        <f>_xlfn.RANK.AVG(Table2[[#This Row],[Sharpe Ratio Z-Score]],Table2[Sharpe Ratio Z-Score])</f>
        <v>630</v>
      </c>
      <c r="AV725">
        <f>(Table2[[#This Row],[Rank 1Y]]+Table2[[#This Row],[Rank 6M]]+Table2[[#This Row],[Rank Sharpe]])/3</f>
        <v>695.66666666666663</v>
      </c>
    </row>
    <row r="726" spans="1:48" x14ac:dyDescent="0.3">
      <c r="A726" t="s">
        <v>1229</v>
      </c>
      <c r="B726" t="s">
        <v>1230</v>
      </c>
      <c r="C726" t="s">
        <v>10157</v>
      </c>
      <c r="D726" t="s">
        <v>97</v>
      </c>
      <c r="E726">
        <v>9151.5824292050002</v>
      </c>
      <c r="F726">
        <v>309.95</v>
      </c>
      <c r="G726">
        <v>-64.738571161881794</v>
      </c>
      <c r="H726">
        <f>(Table2[[#This Row],[1Y Return vs Nifty]]-AVERAGE(Table2[1Y Return vs Nifty]))/_xlfn.STDEV.P(Table2[1Y Return vs Nifty])</f>
        <v>-1.3741387274682137</v>
      </c>
      <c r="I726">
        <v>1.3865906614596701E-2</v>
      </c>
      <c r="J726">
        <f>(Table2[[#This Row],[1M Return vs Nifty]]-AVERAGE(Table2[1M Return vs Nifty]))/_xlfn.STDEV.P(Table2[1M Return vs Nifty])</f>
        <v>3.8095281570029678E-2</v>
      </c>
      <c r="K726">
        <v>-28.3318211855131</v>
      </c>
      <c r="L726">
        <f>(Table2[[#This Row],[6M Return vs Nifty]]-AVERAGE(Table2[6M Return vs Nifty]))/_xlfn.STDEV.P(Table2[6M Return vs Nifty])</f>
        <v>-1.1389981869214989</v>
      </c>
      <c r="M726">
        <v>-4.6671202990826002</v>
      </c>
      <c r="N726">
        <f>(Table2[[#This Row],[1W Return vs Nifty]]-AVERAGE(Table2[1W Return vs Nifty]))/_xlfn.STDEV.P(Table2[1W Return vs Nifty])</f>
        <v>-0.83608298178566065</v>
      </c>
      <c r="O726">
        <v>297.58</v>
      </c>
      <c r="P726">
        <v>296.17904862102699</v>
      </c>
      <c r="Q726">
        <v>354.94171184644199</v>
      </c>
      <c r="R726">
        <v>68.033240025814493</v>
      </c>
      <c r="S726" s="2">
        <f>(Table2[[#This Row],[Close Price]]-Table2[[#This Row],[20D EMA]])/Table2[[#This Row],[20D EMA]]</f>
        <v>4.1568653807379542E-2</v>
      </c>
      <c r="T726" s="2">
        <f>(Table2[[#This Row],[Close Price]]-Table2[[#This Row],[50D EMA]])/Table2[[#This Row],[50D EMA]]</f>
        <v>4.649535962482438E-2</v>
      </c>
      <c r="U726" s="2">
        <f>(Table2[[#This Row],[Close Price]]-Table2[[#This Row],[200D EMA]])/Table2[[#This Row],[200D EMA]]</f>
        <v>-0.12675802912086792</v>
      </c>
      <c r="V726">
        <v>3.3922513813647099</v>
      </c>
      <c r="W726">
        <v>305.05</v>
      </c>
      <c r="X726">
        <v>317.39999999999998</v>
      </c>
      <c r="Y726">
        <v>304.55</v>
      </c>
      <c r="Z726">
        <v>324.89999999999998</v>
      </c>
      <c r="AA726">
        <v>281.75</v>
      </c>
      <c r="AB726">
        <v>329.45</v>
      </c>
      <c r="AC726" s="2">
        <f>(Table2[[#This Row],[Close Price]]/Table2[[#This Row],[Day Low]])-1</f>
        <v>1.6062940501557099E-2</v>
      </c>
      <c r="AD726" s="2">
        <f>(Table2[[#This Row],[Day High]]/Table2[[#This Row],[Close Price]])-1</f>
        <v>2.4036134860461411E-2</v>
      </c>
      <c r="AE726" s="2">
        <f>(Table2[[#This Row],[Close Price]]/Table2[[#This Row],[Current Week Low]])-1</f>
        <v>1.7731078640617293E-2</v>
      </c>
      <c r="AF726" s="2">
        <f>(Table2[[#This Row],[Current Week High]]/Table2[[#This Row],[Close Price]])-1</f>
        <v>4.8233586062268019E-2</v>
      </c>
      <c r="AG726" s="2">
        <f>(Table2[[#This Row],[Close Price]]/Table2[[#This Row],[Current Month Low]])-1</f>
        <v>0.10008873114463168</v>
      </c>
      <c r="AH726" s="2">
        <f>(Table2[[#This Row],[Current Month High]]/Table2[[#This Row],[Close Price]])-1</f>
        <v>6.291337312469758E-2</v>
      </c>
      <c r="AI726">
        <v>80.674302306823606</v>
      </c>
      <c r="AJ726">
        <v>18.7547892720306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-0.13</v>
      </c>
      <c r="AM726" t="s">
        <v>10190</v>
      </c>
      <c r="AN726">
        <v>8.4700000000000006</v>
      </c>
      <c r="AO726" t="s">
        <v>10189</v>
      </c>
      <c r="AP726">
        <v>-9.2156118881218996E-2</v>
      </c>
      <c r="AQ726">
        <f>(Table2[[#This Row],[Sharpe Ratio]]-AVERAGE(Table2[Sharpe Ratio]))/_xlfn.STDEV.P(Table2[Sharpe Ratio])</f>
        <v>-1.6620048371720737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730</v>
      </c>
      <c r="AT726">
        <f>_xlfn.RANK.AVG(Table2[[#This Row],[6M Return vs Nifty Z-Score]],Table2[6M Return vs Nifty Z-Score])</f>
        <v>671</v>
      </c>
      <c r="AU726">
        <f>_xlfn.RANK.AVG(Table2[[#This Row],[Sharpe Ratio Z-Score]],Table2[Sharpe Ratio Z-Score])</f>
        <v>702</v>
      </c>
      <c r="AV726">
        <f>(Table2[[#This Row],[Rank 1Y]]+Table2[[#This Row],[Rank 6M]]+Table2[[#This Row],[Rank Sharpe]])/3</f>
        <v>701</v>
      </c>
    </row>
    <row r="727" spans="1:48" x14ac:dyDescent="0.3">
      <c r="A727" t="s">
        <v>1140</v>
      </c>
      <c r="B727" t="s">
        <v>1141</v>
      </c>
      <c r="C727" t="s">
        <v>10159</v>
      </c>
      <c r="D727" t="s">
        <v>550</v>
      </c>
      <c r="E727">
        <v>10463.45438848</v>
      </c>
      <c r="F727">
        <v>2046.4</v>
      </c>
      <c r="G727">
        <v>-43.675188829415397</v>
      </c>
      <c r="H727">
        <f>(Table2[[#This Row],[1Y Return vs Nifty]]-AVERAGE(Table2[1Y Return vs Nifty]))/_xlfn.STDEV.P(Table2[1Y Return vs Nifty])</f>
        <v>-1.1042279456255031</v>
      </c>
      <c r="I727">
        <v>-3.87109514388652</v>
      </c>
      <c r="J727">
        <f>(Table2[[#This Row],[1M Return vs Nifty]]-AVERAGE(Table2[1M Return vs Nifty]))/_xlfn.STDEV.P(Table2[1M Return vs Nifty])</f>
        <v>-0.32630024416826375</v>
      </c>
      <c r="K727">
        <v>-28.8530051809017</v>
      </c>
      <c r="L727">
        <f>(Table2[[#This Row],[6M Return vs Nifty]]-AVERAGE(Table2[6M Return vs Nifty]))/_xlfn.STDEV.P(Table2[6M Return vs Nifty])</f>
        <v>-1.1558853673892384</v>
      </c>
      <c r="M727">
        <v>-2.2603792322746901</v>
      </c>
      <c r="N727">
        <f>(Table2[[#This Row],[1W Return vs Nifty]]-AVERAGE(Table2[1W Return vs Nifty]))/_xlfn.STDEV.P(Table2[1W Return vs Nifty])</f>
        <v>-0.21308458157382937</v>
      </c>
      <c r="O727">
        <v>2072.19</v>
      </c>
      <c r="P727">
        <v>2054.8351494215999</v>
      </c>
      <c r="Q727">
        <v>2166.7352051964899</v>
      </c>
      <c r="R727">
        <v>39.607633630475497</v>
      </c>
      <c r="S727" s="2">
        <f>(Table2[[#This Row],[Close Price]]-Table2[[#This Row],[20D EMA]])/Table2[[#This Row],[20D EMA]]</f>
        <v>-1.244576993422416E-2</v>
      </c>
      <c r="T727" s="2">
        <f>(Table2[[#This Row],[Close Price]]-Table2[[#This Row],[50D EMA]])/Table2[[#This Row],[50D EMA]]</f>
        <v>-4.105024884343722E-3</v>
      </c>
      <c r="U727" s="2">
        <f>(Table2[[#This Row],[Close Price]]-Table2[[#This Row],[200D EMA]])/Table2[[#This Row],[200D EMA]]</f>
        <v>-5.553756864608532E-2</v>
      </c>
      <c r="V727">
        <v>0.69498973887395898</v>
      </c>
      <c r="W727">
        <v>2013.35</v>
      </c>
      <c r="X727">
        <v>2049</v>
      </c>
      <c r="Y727">
        <v>2034.9</v>
      </c>
      <c r="Z727">
        <v>2085.4499999999998</v>
      </c>
      <c r="AA727">
        <v>2030.05</v>
      </c>
      <c r="AB727">
        <v>2204</v>
      </c>
      <c r="AC727" s="2">
        <f>(Table2[[#This Row],[Close Price]]/Table2[[#This Row],[Day Low]])-1</f>
        <v>1.6415427024610851E-2</v>
      </c>
      <c r="AD727" s="2">
        <f>(Table2[[#This Row],[Day High]]/Table2[[#This Row],[Close Price]])-1</f>
        <v>1.2705238467551894E-3</v>
      </c>
      <c r="AE727" s="2">
        <f>(Table2[[#This Row],[Close Price]]/Table2[[#This Row],[Current Week Low]])-1</f>
        <v>5.6513833603617503E-3</v>
      </c>
      <c r="AF727" s="2">
        <f>(Table2[[#This Row],[Current Week High]]/Table2[[#This Row],[Close Price]])-1</f>
        <v>1.9082290852228123E-2</v>
      </c>
      <c r="AG727" s="2">
        <f>(Table2[[#This Row],[Close Price]]/Table2[[#This Row],[Current Month Low]])-1</f>
        <v>8.0539888180095609E-3</v>
      </c>
      <c r="AH727" s="2">
        <f>(Table2[[#This Row],[Current Month High]]/Table2[[#This Row],[Close Price]])-1</f>
        <v>7.7013291634089098E-2</v>
      </c>
      <c r="AI727">
        <v>33.6493354182955</v>
      </c>
      <c r="AJ727">
        <v>13.1858407079646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-7.0000000000000007E-2</v>
      </c>
      <c r="AM727" t="s">
        <v>10190</v>
      </c>
      <c r="AN727">
        <v>-5.35</v>
      </c>
      <c r="AO727" t="s">
        <v>10190</v>
      </c>
      <c r="AP727">
        <v>-0.163917391498552</v>
      </c>
      <c r="AQ727">
        <f>(Table2[[#This Row],[Sharpe Ratio]]-AVERAGE(Table2[Sharpe Ratio]))/_xlfn.STDEV.P(Table2[Sharpe Ratio])</f>
        <v>-2.4841638291328971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706</v>
      </c>
      <c r="AT727">
        <f>_xlfn.RANK.AVG(Table2[[#This Row],[6M Return vs Nifty Z-Score]],Table2[6M Return vs Nifty Z-Score])</f>
        <v>674</v>
      </c>
      <c r="AU727">
        <f>_xlfn.RANK.AVG(Table2[[#This Row],[Sharpe Ratio Z-Score]],Table2[Sharpe Ratio Z-Score])</f>
        <v>731</v>
      </c>
      <c r="AV727">
        <f>(Table2[[#This Row],[Rank 1Y]]+Table2[[#This Row],[Rank 6M]]+Table2[[#This Row],[Rank Sharpe]])/3</f>
        <v>703.66666666666663</v>
      </c>
    </row>
    <row r="728" spans="1:48" x14ac:dyDescent="0.3">
      <c r="A728" t="s">
        <v>840</v>
      </c>
      <c r="B728" t="s">
        <v>841</v>
      </c>
      <c r="C728" t="s">
        <v>10153</v>
      </c>
      <c r="D728" t="s">
        <v>77</v>
      </c>
      <c r="E728">
        <v>18498.1489683</v>
      </c>
      <c r="F728">
        <v>782.85</v>
      </c>
      <c r="G728">
        <v>-40.514040031155503</v>
      </c>
      <c r="H728">
        <f>(Table2[[#This Row],[1Y Return vs Nifty]]-AVERAGE(Table2[1Y Return vs Nifty]))/_xlfn.STDEV.P(Table2[1Y Return vs Nifty])</f>
        <v>-1.0637202944709052</v>
      </c>
      <c r="I728">
        <v>-14.169498025964501</v>
      </c>
      <c r="J728">
        <f>(Table2[[#This Row],[1M Return vs Nifty]]-AVERAGE(Table2[1M Return vs Nifty]))/_xlfn.STDEV.P(Table2[1M Return vs Nifty])</f>
        <v>-1.2922537978069821</v>
      </c>
      <c r="K728">
        <v>-33.224086937914798</v>
      </c>
      <c r="L728">
        <f>(Table2[[#This Row],[6M Return vs Nifty]]-AVERAGE(Table2[6M Return vs Nifty]))/_xlfn.STDEV.P(Table2[6M Return vs Nifty])</f>
        <v>-1.2975152852743541</v>
      </c>
      <c r="M728">
        <v>-3.6711445222596302</v>
      </c>
      <c r="N728">
        <f>(Table2[[#This Row],[1W Return vs Nifty]]-AVERAGE(Table2[1W Return vs Nifty]))/_xlfn.STDEV.P(Table2[1W Return vs Nifty])</f>
        <v>-0.57826907560030971</v>
      </c>
      <c r="O728">
        <v>812.3</v>
      </c>
      <c r="P728">
        <v>815.33979078494895</v>
      </c>
      <c r="Q728">
        <v>852.29192851883704</v>
      </c>
      <c r="R728">
        <v>27.483329168333899</v>
      </c>
      <c r="S728" s="2">
        <f>(Table2[[#This Row],[Close Price]]-Table2[[#This Row],[20D EMA]])/Table2[[#This Row],[20D EMA]]</f>
        <v>-3.6255078173088678E-2</v>
      </c>
      <c r="T728" s="2">
        <f>(Table2[[#This Row],[Close Price]]-Table2[[#This Row],[50D EMA]])/Table2[[#This Row],[50D EMA]]</f>
        <v>-3.9848160426060097E-2</v>
      </c>
      <c r="U728" s="2">
        <f>(Table2[[#This Row],[Close Price]]-Table2[[#This Row],[200D EMA]])/Table2[[#This Row],[200D EMA]]</f>
        <v>-8.147669383601612E-2</v>
      </c>
      <c r="V728">
        <v>1.1769450918846101</v>
      </c>
      <c r="W728">
        <v>770.3</v>
      </c>
      <c r="X728">
        <v>784.9</v>
      </c>
      <c r="Y728">
        <v>776.35</v>
      </c>
      <c r="Z728">
        <v>809.35</v>
      </c>
      <c r="AA728">
        <v>776.35</v>
      </c>
      <c r="AB728">
        <v>869.65</v>
      </c>
      <c r="AC728" s="2">
        <f>(Table2[[#This Row],[Close Price]]/Table2[[#This Row],[Day Low]])-1</f>
        <v>1.6292353628456491E-2</v>
      </c>
      <c r="AD728" s="2">
        <f>(Table2[[#This Row],[Day High]]/Table2[[#This Row],[Close Price]])-1</f>
        <v>2.6186370313596719E-3</v>
      </c>
      <c r="AE728" s="2">
        <f>(Table2[[#This Row],[Close Price]]/Table2[[#This Row],[Current Week Low]])-1</f>
        <v>8.3725123977587135E-3</v>
      </c>
      <c r="AF728" s="2">
        <f>(Table2[[#This Row],[Current Week High]]/Table2[[#This Row],[Close Price]])-1</f>
        <v>3.3850673820016608E-2</v>
      </c>
      <c r="AG728" s="2">
        <f>(Table2[[#This Row],[Close Price]]/Table2[[#This Row],[Current Month Low]])-1</f>
        <v>8.3725123977587135E-3</v>
      </c>
      <c r="AH728" s="2">
        <f>(Table2[[#This Row],[Current Month High]]/Table2[[#This Row],[Close Price]])-1</f>
        <v>0.11087692405952598</v>
      </c>
      <c r="AI728">
        <v>35.1727661748738</v>
      </c>
      <c r="AJ728">
        <v>11.8357142857142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</v>
      </c>
      <c r="AM728" t="s">
        <v>10190</v>
      </c>
      <c r="AN728">
        <v>-8.68</v>
      </c>
      <c r="AO728" t="s">
        <v>10190</v>
      </c>
      <c r="AP728">
        <v>-0.121041054490201</v>
      </c>
      <c r="AQ728">
        <f>(Table2[[#This Row],[Sharpe Ratio]]-AVERAGE(Table2[Sharpe Ratio]))/_xlfn.STDEV.P(Table2[Sharpe Ratio])</f>
        <v>-1.9929355561654529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698</v>
      </c>
      <c r="AT728">
        <f>_xlfn.RANK.AVG(Table2[[#This Row],[6M Return vs Nifty Z-Score]],Table2[6M Return vs Nifty Z-Score])</f>
        <v>694</v>
      </c>
      <c r="AU728">
        <f>_xlfn.RANK.AVG(Table2[[#This Row],[Sharpe Ratio Z-Score]],Table2[Sharpe Ratio Z-Score])</f>
        <v>720</v>
      </c>
      <c r="AV728">
        <f>(Table2[[#This Row],[Rank 1Y]]+Table2[[#This Row],[Rank 6M]]+Table2[[#This Row],[Rank Sharpe]])/3</f>
        <v>704</v>
      </c>
    </row>
    <row r="729" spans="1:48" x14ac:dyDescent="0.3">
      <c r="A729" t="s">
        <v>1611</v>
      </c>
      <c r="B729" t="s">
        <v>1612</v>
      </c>
      <c r="C729" t="s">
        <v>10157</v>
      </c>
      <c r="D729" t="s">
        <v>476</v>
      </c>
      <c r="E729">
        <v>5337.6954291849997</v>
      </c>
      <c r="F729">
        <v>321.95</v>
      </c>
      <c r="G729">
        <v>-31.414313257536399</v>
      </c>
      <c r="H729">
        <f>(Table2[[#This Row],[1Y Return vs Nifty]]-AVERAGE(Table2[1Y Return vs Nifty]))/_xlfn.STDEV.P(Table2[1Y Return vs Nifty])</f>
        <v>-0.94711440804416525</v>
      </c>
      <c r="I729">
        <v>-7.9776419394248101</v>
      </c>
      <c r="J729">
        <f>(Table2[[#This Row],[1M Return vs Nifty]]-AVERAGE(Table2[1M Return vs Nifty]))/_xlfn.STDEV.P(Table2[1M Return vs Nifty])</f>
        <v>-0.71147972449691721</v>
      </c>
      <c r="K729">
        <v>-49.521432084631499</v>
      </c>
      <c r="L729">
        <f>(Table2[[#This Row],[6M Return vs Nifty]]-AVERAGE(Table2[6M Return vs Nifty]))/_xlfn.STDEV.P(Table2[6M Return vs Nifty])</f>
        <v>-1.8255748785710348</v>
      </c>
      <c r="M729">
        <v>-0.65730749227963203</v>
      </c>
      <c r="N729">
        <f>(Table2[[#This Row],[1W Return vs Nifty]]-AVERAGE(Table2[1W Return vs Nifty]))/_xlfn.STDEV.P(Table2[1W Return vs Nifty])</f>
        <v>0.20187951373963975</v>
      </c>
      <c r="O729">
        <v>325.58999999999997</v>
      </c>
      <c r="P729">
        <v>340.51082400728097</v>
      </c>
      <c r="Q729">
        <v>377.33597308400698</v>
      </c>
      <c r="R729">
        <v>45.658038904541598</v>
      </c>
      <c r="S729" s="2">
        <f>(Table2[[#This Row],[Close Price]]-Table2[[#This Row],[20D EMA]])/Table2[[#This Row],[20D EMA]]</f>
        <v>-1.1179704536380069E-2</v>
      </c>
      <c r="T729" s="2">
        <f>(Table2[[#This Row],[Close Price]]-Table2[[#This Row],[50D EMA]])/Table2[[#This Row],[50D EMA]]</f>
        <v>-5.4508763594792828E-2</v>
      </c>
      <c r="U729" s="2">
        <f>(Table2[[#This Row],[Close Price]]-Table2[[#This Row],[200D EMA]])/Table2[[#This Row],[200D EMA]]</f>
        <v>-0.14678158732476937</v>
      </c>
      <c r="V729">
        <v>0.951258165166877</v>
      </c>
      <c r="W729">
        <v>317.7</v>
      </c>
      <c r="X729">
        <v>321.95</v>
      </c>
      <c r="Y729">
        <v>320.25</v>
      </c>
      <c r="Z729">
        <v>330.2</v>
      </c>
      <c r="AA729">
        <v>310.64999999999998</v>
      </c>
      <c r="AB729">
        <v>345.5</v>
      </c>
      <c r="AC729" s="2">
        <f>(Table2[[#This Row],[Close Price]]/Table2[[#This Row],[Day Low]])-1</f>
        <v>1.3377400062952516E-2</v>
      </c>
      <c r="AD729" s="2">
        <f>(Table2[[#This Row],[Day High]]/Table2[[#This Row],[Close Price]])-1</f>
        <v>0</v>
      </c>
      <c r="AE729" s="2">
        <f>(Table2[[#This Row],[Close Price]]/Table2[[#This Row],[Current Week Low]])-1</f>
        <v>5.3083528493365062E-3</v>
      </c>
      <c r="AF729" s="2">
        <f>(Table2[[#This Row],[Current Week High]]/Table2[[#This Row],[Close Price]])-1</f>
        <v>2.5625097064761571E-2</v>
      </c>
      <c r="AG729" s="2">
        <f>(Table2[[#This Row],[Close Price]]/Table2[[#This Row],[Current Month Low]])-1</f>
        <v>3.6375342024786761E-2</v>
      </c>
      <c r="AH729" s="2">
        <f>(Table2[[#This Row],[Current Month High]]/Table2[[#This Row],[Close Price]])-1</f>
        <v>7.3148004348501328E-2</v>
      </c>
      <c r="AI729">
        <v>68.4733654294145</v>
      </c>
      <c r="AJ729">
        <v>22.577574719207998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-0.32</v>
      </c>
      <c r="AM729" t="s">
        <v>10190</v>
      </c>
      <c r="AN729">
        <v>-2.95</v>
      </c>
      <c r="AO729" t="s">
        <v>10190</v>
      </c>
      <c r="AP729">
        <v>-0.12437673331513099</v>
      </c>
      <c r="AQ729">
        <f>(Table2[[#This Row],[Sharpe Ratio]]-AVERAGE(Table2[Sharpe Ratio]))/_xlfn.STDEV.P(Table2[Sharpe Ratio])</f>
        <v>-2.0311519678898335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670</v>
      </c>
      <c r="AT729">
        <f>_xlfn.RANK.AVG(Table2[[#This Row],[6M Return vs Nifty Z-Score]],Table2[6M Return vs Nifty Z-Score])</f>
        <v>722</v>
      </c>
      <c r="AU729">
        <f>_xlfn.RANK.AVG(Table2[[#This Row],[Sharpe Ratio Z-Score]],Table2[Sharpe Ratio Z-Score])</f>
        <v>724</v>
      </c>
      <c r="AV729">
        <f>(Table2[[#This Row],[Rank 1Y]]+Table2[[#This Row],[Rank 6M]]+Table2[[#This Row],[Rank Sharpe]])/3</f>
        <v>705.33333333333337</v>
      </c>
    </row>
    <row r="730" spans="1:48" x14ac:dyDescent="0.3">
      <c r="A730" t="s">
        <v>2032</v>
      </c>
      <c r="B730" t="s">
        <v>2033</v>
      </c>
      <c r="C730" t="s">
        <v>10154</v>
      </c>
      <c r="D730" t="s">
        <v>257</v>
      </c>
      <c r="E730">
        <v>3028.5980202000001</v>
      </c>
      <c r="F730">
        <v>443.65</v>
      </c>
      <c r="G730">
        <v>-57.461081929772</v>
      </c>
      <c r="H730">
        <f>(Table2[[#This Row],[1Y Return vs Nifty]]-AVERAGE(Table2[1Y Return vs Nifty]))/_xlfn.STDEV.P(Table2[1Y Return vs Nifty])</f>
        <v>-1.2808833909089472</v>
      </c>
      <c r="I730">
        <v>-3.7856193113347198</v>
      </c>
      <c r="J730">
        <f>(Table2[[#This Row],[1M Return vs Nifty]]-AVERAGE(Table2[1M Return vs Nifty]))/_xlfn.STDEV.P(Table2[1M Return vs Nifty])</f>
        <v>-0.31828291515627433</v>
      </c>
      <c r="K730">
        <v>-34.2787774064291</v>
      </c>
      <c r="L730">
        <f>(Table2[[#This Row],[6M Return vs Nifty]]-AVERAGE(Table2[6M Return vs Nifty]))/_xlfn.STDEV.P(Table2[6M Return vs Nifty])</f>
        <v>-1.3316889138527332</v>
      </c>
      <c r="M730">
        <v>-5.5922056271991698</v>
      </c>
      <c r="N730">
        <f>(Table2[[#This Row],[1W Return vs Nifty]]-AVERAGE(Table2[1W Return vs Nifty]))/_xlfn.STDEV.P(Table2[1W Return vs Nifty])</f>
        <v>-1.0755464984158269</v>
      </c>
      <c r="O730">
        <v>466.53</v>
      </c>
      <c r="P730">
        <v>460.23053648519902</v>
      </c>
      <c r="Q730">
        <v>495.79369783387801</v>
      </c>
      <c r="R730">
        <v>24.3729236345442</v>
      </c>
      <c r="S730" s="2">
        <f>(Table2[[#This Row],[Close Price]]-Table2[[#This Row],[20D EMA]])/Table2[[#This Row],[20D EMA]]</f>
        <v>-4.9042934002100608E-2</v>
      </c>
      <c r="T730" s="2">
        <f>(Table2[[#This Row],[Close Price]]-Table2[[#This Row],[50D EMA]])/Table2[[#This Row],[50D EMA]]</f>
        <v>-3.6026589221622142E-2</v>
      </c>
      <c r="U730" s="2">
        <f>(Table2[[#This Row],[Close Price]]-Table2[[#This Row],[200D EMA]])/Table2[[#This Row],[200D EMA]]</f>
        <v>-0.1051721674996955</v>
      </c>
      <c r="V730">
        <v>0.93849200524561704</v>
      </c>
      <c r="W730">
        <v>439.05</v>
      </c>
      <c r="X730">
        <v>449</v>
      </c>
      <c r="Y730">
        <v>441.5</v>
      </c>
      <c r="Z730">
        <v>469.75</v>
      </c>
      <c r="AA730">
        <v>441.5</v>
      </c>
      <c r="AB730">
        <v>519.9</v>
      </c>
      <c r="AC730" s="2">
        <f>(Table2[[#This Row],[Close Price]]/Table2[[#This Row],[Day Low]])-1</f>
        <v>1.0477166609725419E-2</v>
      </c>
      <c r="AD730" s="2">
        <f>(Table2[[#This Row],[Day High]]/Table2[[#This Row],[Close Price]])-1</f>
        <v>1.2059055561816745E-2</v>
      </c>
      <c r="AE730" s="2">
        <f>(Table2[[#This Row],[Close Price]]/Table2[[#This Row],[Current Week Low]])-1</f>
        <v>4.8697621744053787E-3</v>
      </c>
      <c r="AF730" s="2">
        <f>(Table2[[#This Row],[Current Week High]]/Table2[[#This Row],[Close Price]])-1</f>
        <v>5.8830158909050079E-2</v>
      </c>
      <c r="AG730" s="2">
        <f>(Table2[[#This Row],[Close Price]]/Table2[[#This Row],[Current Month Low]])-1</f>
        <v>4.8697621744053787E-3</v>
      </c>
      <c r="AH730" s="2">
        <f>(Table2[[#This Row],[Current Month High]]/Table2[[#This Row],[Close Price]])-1</f>
        <v>0.17186971711935084</v>
      </c>
      <c r="AI730">
        <v>52.113152259664098</v>
      </c>
      <c r="AJ730">
        <v>10.9124999999999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</v>
      </c>
      <c r="AM730" t="s">
        <v>10190</v>
      </c>
      <c r="AN730">
        <v>-13.69</v>
      </c>
      <c r="AO730" t="s">
        <v>10190</v>
      </c>
      <c r="AP730">
        <v>-7.9451225035934006E-2</v>
      </c>
      <c r="AQ730">
        <f>(Table2[[#This Row],[Sharpe Ratio]]-AVERAGE(Table2[Sharpe Ratio]))/_xlfn.STDEV.P(Table2[Sharpe Ratio])</f>
        <v>-1.5164466226110094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726</v>
      </c>
      <c r="AT730">
        <f>_xlfn.RANK.AVG(Table2[[#This Row],[6M Return vs Nifty Z-Score]],Table2[6M Return vs Nifty Z-Score])</f>
        <v>701</v>
      </c>
      <c r="AU730">
        <f>_xlfn.RANK.AVG(Table2[[#This Row],[Sharpe Ratio Z-Score]],Table2[Sharpe Ratio Z-Score])</f>
        <v>690</v>
      </c>
      <c r="AV730">
        <f>(Table2[[#This Row],[Rank 1Y]]+Table2[[#This Row],[Rank 6M]]+Table2[[#This Row],[Rank Sharpe]])/3</f>
        <v>705.66666666666663</v>
      </c>
    </row>
    <row r="731" spans="1:48" x14ac:dyDescent="0.3">
      <c r="A731" t="s">
        <v>728</v>
      </c>
      <c r="B731" t="s">
        <v>729</v>
      </c>
      <c r="C731" t="s">
        <v>10157</v>
      </c>
      <c r="D731" t="s">
        <v>100</v>
      </c>
      <c r="E731">
        <v>22198.103266800001</v>
      </c>
      <c r="F731">
        <v>274.60000000000002</v>
      </c>
      <c r="G731">
        <v>-38.390250251816099</v>
      </c>
      <c r="H731">
        <f>(Table2[[#This Row],[1Y Return vs Nifty]]-AVERAGE(Table2[1Y Return vs Nifty]))/_xlfn.STDEV.P(Table2[1Y Return vs Nifty])</f>
        <v>-1.0365055883632592</v>
      </c>
      <c r="I731">
        <v>-6.5982012265428898</v>
      </c>
      <c r="J731">
        <f>(Table2[[#This Row],[1M Return vs Nifty]]-AVERAGE(Table2[1M Return vs Nifty]))/_xlfn.STDEV.P(Table2[1M Return vs Nifty])</f>
        <v>-0.5820930930066025</v>
      </c>
      <c r="K731">
        <v>-35.051434028970498</v>
      </c>
      <c r="L731">
        <f>(Table2[[#This Row],[6M Return vs Nifty]]-AVERAGE(Table2[6M Return vs Nifty]))/_xlfn.STDEV.P(Table2[6M Return vs Nifty])</f>
        <v>-1.3567242026181183</v>
      </c>
      <c r="M731">
        <v>-4.2295817185814499</v>
      </c>
      <c r="N731">
        <f>(Table2[[#This Row],[1W Return vs Nifty]]-AVERAGE(Table2[1W Return vs Nifty]))/_xlfn.STDEV.P(Table2[1W Return vs Nifty])</f>
        <v>-0.72282367049435259</v>
      </c>
      <c r="O731">
        <v>275.52</v>
      </c>
      <c r="P731">
        <v>276.55834093310301</v>
      </c>
      <c r="Q731">
        <v>291.89475089507499</v>
      </c>
      <c r="R731">
        <v>46.973156176536598</v>
      </c>
      <c r="S731" s="2">
        <f>(Table2[[#This Row],[Close Price]]-Table2[[#This Row],[20D EMA]])/Table2[[#This Row],[20D EMA]]</f>
        <v>-3.3391405342623371E-3</v>
      </c>
      <c r="T731" s="2">
        <f>(Table2[[#This Row],[Close Price]]-Table2[[#This Row],[50D EMA]])/Table2[[#This Row],[50D EMA]]</f>
        <v>-7.0811132526163566E-3</v>
      </c>
      <c r="U731" s="2">
        <f>(Table2[[#This Row],[Close Price]]-Table2[[#This Row],[200D EMA]])/Table2[[#This Row],[200D EMA]]</f>
        <v>-5.9249955136369589E-2</v>
      </c>
      <c r="V731">
        <v>1.74696273822041</v>
      </c>
      <c r="W731">
        <v>272.35000000000002</v>
      </c>
      <c r="X731">
        <v>276.3</v>
      </c>
      <c r="Y731">
        <v>273.8</v>
      </c>
      <c r="Z731">
        <v>281.7</v>
      </c>
      <c r="AA731">
        <v>265.60000000000002</v>
      </c>
      <c r="AB731">
        <v>286.60000000000002</v>
      </c>
      <c r="AC731" s="2">
        <f>(Table2[[#This Row],[Close Price]]/Table2[[#This Row],[Day Low]])-1</f>
        <v>8.2614283091611007E-3</v>
      </c>
      <c r="AD731" s="2">
        <f>(Table2[[#This Row],[Day High]]/Table2[[#This Row],[Close Price]])-1</f>
        <v>6.1908230152949439E-3</v>
      </c>
      <c r="AE731" s="2">
        <f>(Table2[[#This Row],[Close Price]]/Table2[[#This Row],[Current Week Low]])-1</f>
        <v>2.9218407596787177E-3</v>
      </c>
      <c r="AF731" s="2">
        <f>(Table2[[#This Row],[Current Week High]]/Table2[[#This Row],[Close Price]])-1</f>
        <v>2.5855790240349563E-2</v>
      </c>
      <c r="AG731" s="2">
        <f>(Table2[[#This Row],[Close Price]]/Table2[[#This Row],[Current Month Low]])-1</f>
        <v>3.3885542168674787E-2</v>
      </c>
      <c r="AH731" s="2">
        <f>(Table2[[#This Row],[Current Month High]]/Table2[[#This Row],[Close Price]])-1</f>
        <v>4.3699927166787944E-2</v>
      </c>
      <c r="AI731">
        <v>30.1165331391114</v>
      </c>
      <c r="AJ731">
        <v>9.0331546555489393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-0.08</v>
      </c>
      <c r="AM731" t="s">
        <v>10190</v>
      </c>
      <c r="AN731">
        <v>1.7</v>
      </c>
      <c r="AO731" t="s">
        <v>10189</v>
      </c>
      <c r="AP731">
        <v>-0.14132937928926201</v>
      </c>
      <c r="AQ731">
        <f>(Table2[[#This Row],[Sharpe Ratio]]-AVERAGE(Table2[Sharpe Ratio]))/_xlfn.STDEV.P(Table2[Sharpe Ratio])</f>
        <v>-2.2253760920839989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694</v>
      </c>
      <c r="AT731">
        <f>_xlfn.RANK.AVG(Table2[[#This Row],[6M Return vs Nifty Z-Score]],Table2[6M Return vs Nifty Z-Score])</f>
        <v>704</v>
      </c>
      <c r="AU731">
        <f>_xlfn.RANK.AVG(Table2[[#This Row],[Sharpe Ratio Z-Score]],Table2[Sharpe Ratio Z-Score])</f>
        <v>727</v>
      </c>
      <c r="AV731">
        <f>(Table2[[#This Row],[Rank 1Y]]+Table2[[#This Row],[Rank 6M]]+Table2[[#This Row],[Rank Sharpe]])/3</f>
        <v>708.33333333333337</v>
      </c>
    </row>
    <row r="732" spans="1:48" x14ac:dyDescent="0.3">
      <c r="A732" t="s">
        <v>641</v>
      </c>
      <c r="B732" t="s">
        <v>642</v>
      </c>
      <c r="C732" t="s">
        <v>10145</v>
      </c>
      <c r="D732" t="s">
        <v>643</v>
      </c>
      <c r="E732">
        <v>28333.285227699998</v>
      </c>
      <c r="F732">
        <v>445.3</v>
      </c>
      <c r="G732">
        <v>-72.592019848903206</v>
      </c>
      <c r="H732">
        <f>(Table2[[#This Row],[1Y Return vs Nifty]]-AVERAGE(Table2[1Y Return vs Nifty]))/_xlfn.STDEV.P(Table2[1Y Return vs Nifty])</f>
        <v>-1.4747745342829754</v>
      </c>
      <c r="I732">
        <v>0.58861600727224295</v>
      </c>
      <c r="J732">
        <f>(Table2[[#This Row],[1M Return vs Nifty]]-AVERAGE(Table2[1M Return vs Nifty]))/_xlfn.STDEV.P(Table2[1M Return vs Nifty])</f>
        <v>9.2004796330870109E-2</v>
      </c>
      <c r="K732">
        <v>-56.520818217883203</v>
      </c>
      <c r="L732">
        <f>(Table2[[#This Row],[6M Return vs Nifty]]-AVERAGE(Table2[6M Return vs Nifty]))/_xlfn.STDEV.P(Table2[6M Return vs Nifty])</f>
        <v>-2.0523659885080998</v>
      </c>
      <c r="M732">
        <v>-3.9119141644273498</v>
      </c>
      <c r="N732">
        <f>(Table2[[#This Row],[1W Return vs Nifty]]-AVERAGE(Table2[1W Return vs Nifty]))/_xlfn.STDEV.P(Table2[1W Return vs Nifty])</f>
        <v>-0.64059364551717646</v>
      </c>
      <c r="O732">
        <v>437.87</v>
      </c>
      <c r="P732">
        <v>415.13856289841601</v>
      </c>
      <c r="Q732">
        <v>518.38832580210999</v>
      </c>
      <c r="R732">
        <v>48.932290576994902</v>
      </c>
      <c r="S732" s="2">
        <f>(Table2[[#This Row],[Close Price]]-Table2[[#This Row],[20D EMA]])/Table2[[#This Row],[20D EMA]]</f>
        <v>1.6968506634389216E-2</v>
      </c>
      <c r="T732" s="2">
        <f>(Table2[[#This Row],[Close Price]]-Table2[[#This Row],[50D EMA]])/Table2[[#This Row],[50D EMA]]</f>
        <v>7.2653903532841568E-2</v>
      </c>
      <c r="U732" s="2">
        <f>(Table2[[#This Row],[Close Price]]-Table2[[#This Row],[200D EMA]])/Table2[[#This Row],[200D EMA]]</f>
        <v>-0.14099145787864595</v>
      </c>
      <c r="V732">
        <v>1.15816661910906</v>
      </c>
      <c r="W732">
        <v>434.95</v>
      </c>
      <c r="X732">
        <v>444</v>
      </c>
      <c r="Y732">
        <v>442.8</v>
      </c>
      <c r="Z732">
        <v>476.7</v>
      </c>
      <c r="AA732">
        <v>403</v>
      </c>
      <c r="AB732">
        <v>491.8</v>
      </c>
      <c r="AC732" s="2">
        <f>(Table2[[#This Row],[Close Price]]/Table2[[#This Row],[Day Low]])-1</f>
        <v>2.3795838602138186E-2</v>
      </c>
      <c r="AD732" s="2">
        <f>(Table2[[#This Row],[Day High]]/Table2[[#This Row],[Close Price]])-1</f>
        <v>-2.9193801931282071E-3</v>
      </c>
      <c r="AE732" s="2">
        <f>(Table2[[#This Row],[Close Price]]/Table2[[#This Row],[Current Week Low]])-1</f>
        <v>5.6458897922313511E-3</v>
      </c>
      <c r="AF732" s="2">
        <f>(Table2[[#This Row],[Current Week High]]/Table2[[#This Row],[Close Price]])-1</f>
        <v>7.0514260049404864E-2</v>
      </c>
      <c r="AG732" s="2">
        <f>(Table2[[#This Row],[Close Price]]/Table2[[#This Row],[Current Month Low]])-1</f>
        <v>0.10496277915632768</v>
      </c>
      <c r="AH732" s="2">
        <f>(Table2[[#This Row],[Current Month High]]/Table2[[#This Row],[Close Price]])-1</f>
        <v>0.10442398383112517</v>
      </c>
      <c r="AI732">
        <v>124.18594206153099</v>
      </c>
      <c r="AJ732">
        <v>43.645161290322498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-0.01</v>
      </c>
      <c r="AM732" t="s">
        <v>10190</v>
      </c>
      <c r="AN732">
        <v>8.1199999999999992</v>
      </c>
      <c r="AO732" t="s">
        <v>10189</v>
      </c>
      <c r="AP732">
        <v>-9.6436824748674002E-2</v>
      </c>
      <c r="AQ732">
        <f>(Table2[[#This Row],[Sharpe Ratio]]-AVERAGE(Table2[Sharpe Ratio]))/_xlfn.STDEV.P(Table2[Sharpe Ratio])</f>
        <v>-1.7110482932383406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728</v>
      </c>
      <c r="AU732">
        <f>_xlfn.RANK.AVG(Table2[[#This Row],[Sharpe Ratio Z-Score]],Table2[Sharpe Ratio Z-Score])</f>
        <v>708</v>
      </c>
      <c r="AV732">
        <f>(Table2[[#This Row],[Rank 1Y]]+Table2[[#This Row],[Rank 6M]]+Table2[[#This Row],[Rank Sharpe]])/3</f>
        <v>722.33333333333337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DD1F-6769-4ECD-98E5-68D6A294C754}">
  <dimension ref="A1:Q4993"/>
  <sheetViews>
    <sheetView workbookViewId="0">
      <selection activeCell="C1" sqref="C1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2147028.8228166602</v>
      </c>
      <c r="F2">
        <v>3173.35</v>
      </c>
      <c r="G2">
        <v>-1.6473902189987399</v>
      </c>
      <c r="H2">
        <v>0.97416656829693005</v>
      </c>
      <c r="I2">
        <v>0.43356901143118698</v>
      </c>
      <c r="J2">
        <v>-2.5822790460284701</v>
      </c>
      <c r="K2">
        <v>3018.1476296253099</v>
      </c>
      <c r="L2">
        <v>2792.5609938549001</v>
      </c>
      <c r="M2">
        <v>60.779991969599401</v>
      </c>
      <c r="N2">
        <v>0.75172450342470698</v>
      </c>
      <c r="O2">
        <v>1.3944254494461601</v>
      </c>
      <c r="P2">
        <v>42.924379588343797</v>
      </c>
      <c r="Q2">
        <v>3.6088364584737999E-2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1561403.7588304901</v>
      </c>
      <c r="F3">
        <v>4315.55</v>
      </c>
      <c r="G3">
        <v>-2.16619304048651</v>
      </c>
      <c r="H3">
        <v>4.1761242776874399</v>
      </c>
      <c r="I3">
        <v>-4.9742777148200599</v>
      </c>
      <c r="J3">
        <v>4.09152275922572</v>
      </c>
      <c r="K3">
        <v>3940.9726115978501</v>
      </c>
      <c r="L3">
        <v>3806.3780351113301</v>
      </c>
      <c r="M3">
        <v>81.454007137509905</v>
      </c>
      <c r="N3">
        <v>1.56194705634998</v>
      </c>
      <c r="O3">
        <v>0.21897556510756999</v>
      </c>
      <c r="P3">
        <v>30.339776502567201</v>
      </c>
      <c r="Q3">
        <v>-1.4828273270509E-2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1228557.64430036</v>
      </c>
      <c r="F4">
        <v>1614.8</v>
      </c>
      <c r="G4">
        <v>-29.316397779787</v>
      </c>
      <c r="H4">
        <v>-3.6893953489896099</v>
      </c>
      <c r="I4">
        <v>-6.8990890796070099</v>
      </c>
      <c r="J4">
        <v>-2.2466506992128901</v>
      </c>
      <c r="K4">
        <v>1600.2598362118299</v>
      </c>
      <c r="L4">
        <v>1553.1163891859601</v>
      </c>
      <c r="M4">
        <v>33.958925876244997</v>
      </c>
      <c r="N4">
        <v>1.10255653471715</v>
      </c>
      <c r="O4">
        <v>11.097349516968</v>
      </c>
      <c r="P4">
        <v>18.426166990576</v>
      </c>
      <c r="Q4">
        <v>-8.8981611655639004E-2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886384.99075962498</v>
      </c>
      <c r="F5">
        <v>1483.65</v>
      </c>
      <c r="G5">
        <v>43.894149676368997</v>
      </c>
      <c r="H5">
        <v>-3.0454069831500701</v>
      </c>
      <c r="I5">
        <v>20.928377388865801</v>
      </c>
      <c r="J5">
        <v>-0.75149949855810205</v>
      </c>
      <c r="K5">
        <v>1391.37333674515</v>
      </c>
      <c r="L5">
        <v>1197.41861022445</v>
      </c>
      <c r="M5">
        <v>74.380082366912006</v>
      </c>
      <c r="N5">
        <v>0.61514595111062598</v>
      </c>
      <c r="O5">
        <v>3.5453105516799699</v>
      </c>
      <c r="P5">
        <v>75.154949530724295</v>
      </c>
      <c r="Q5">
        <v>0.16361603419347401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879974.408683719</v>
      </c>
      <c r="F6">
        <v>1250.3</v>
      </c>
      <c r="G6">
        <v>2.5980460792473399</v>
      </c>
      <c r="H6">
        <v>6.3009034662800696</v>
      </c>
      <c r="I6">
        <v>11.204592810088499</v>
      </c>
      <c r="J6">
        <v>-2.6511629621694799</v>
      </c>
      <c r="K6">
        <v>1171.16752317947</v>
      </c>
      <c r="L6">
        <v>1072.7974600171301</v>
      </c>
      <c r="M6">
        <v>70.6570725503571</v>
      </c>
      <c r="N6">
        <v>0.744491466249661</v>
      </c>
      <c r="O6">
        <v>0.599856034551704</v>
      </c>
      <c r="P6">
        <v>39.076751946607303</v>
      </c>
      <c r="Q6">
        <v>7.5612729124172995E-2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797458.74404006999</v>
      </c>
      <c r="F7">
        <v>893.55</v>
      </c>
      <c r="G7">
        <v>25.2696231676202</v>
      </c>
      <c r="H7">
        <v>-0.67994987717075706</v>
      </c>
      <c r="I7">
        <v>26.661408763255899</v>
      </c>
      <c r="J7">
        <v>1.2048045063202699</v>
      </c>
      <c r="K7">
        <v>834.40962519100697</v>
      </c>
      <c r="L7">
        <v>736.81317341876502</v>
      </c>
      <c r="M7">
        <v>76.285292527477495</v>
      </c>
      <c r="N7">
        <v>0.72330250550728503</v>
      </c>
      <c r="O7">
        <v>2.0647977169716301</v>
      </c>
      <c r="P7">
        <v>64.497422680412299</v>
      </c>
      <c r="Q7">
        <v>8.9670661642580002E-2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727969.65385304997</v>
      </c>
      <c r="F8">
        <v>1758.05</v>
      </c>
      <c r="G8">
        <v>-6.4050214951598798</v>
      </c>
      <c r="H8">
        <v>9.64445381370804</v>
      </c>
      <c r="I8">
        <v>-8.5271935657225804</v>
      </c>
      <c r="J8">
        <v>2.9839405291843102</v>
      </c>
      <c r="K8">
        <v>1565.2152725415799</v>
      </c>
      <c r="L8">
        <v>1518.3485592690699</v>
      </c>
      <c r="M8">
        <v>89.430910800682994</v>
      </c>
      <c r="N8">
        <v>0.995436556411602</v>
      </c>
      <c r="O8">
        <v>0.41807684650607602</v>
      </c>
      <c r="P8">
        <v>34.716475095785398</v>
      </c>
      <c r="Q8">
        <v>-5.6854726534246003E-2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701853.36989146494</v>
      </c>
      <c r="F9">
        <v>1109.6500000000001</v>
      </c>
      <c r="G9">
        <v>53.195272016608897</v>
      </c>
      <c r="H9">
        <v>-0.951443519758435</v>
      </c>
      <c r="I9">
        <v>7.5745857683406497</v>
      </c>
      <c r="J9">
        <v>2.9975477288030201</v>
      </c>
      <c r="K9">
        <v>1013.15685512406</v>
      </c>
      <c r="L9">
        <v>903.89733278542201</v>
      </c>
      <c r="M9">
        <v>84.192765945062703</v>
      </c>
      <c r="N9">
        <v>1.4994925414692799</v>
      </c>
      <c r="O9">
        <v>5.8892443563285601</v>
      </c>
      <c r="P9">
        <v>85.762116012388006</v>
      </c>
      <c r="Q9">
        <v>-3.2576339076909998E-3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643412.07118607999</v>
      </c>
      <c r="F10">
        <v>2738.4</v>
      </c>
      <c r="G10">
        <v>-23.506231254478202</v>
      </c>
      <c r="H10">
        <v>2.6937301159609</v>
      </c>
      <c r="I10">
        <v>-8.0831575092428292</v>
      </c>
      <c r="J10">
        <v>0.89332132443982903</v>
      </c>
      <c r="K10">
        <v>2486.1378039588199</v>
      </c>
      <c r="L10">
        <v>2451.1173046714198</v>
      </c>
      <c r="M10">
        <v>89.573470199412398</v>
      </c>
      <c r="N10">
        <v>0.95454312302510902</v>
      </c>
      <c r="O10">
        <v>0.467426234297385</v>
      </c>
      <c r="P10">
        <v>26.074445800050601</v>
      </c>
      <c r="Q10">
        <v>-5.2466704992511999E-2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587618.46784327505</v>
      </c>
      <c r="F11">
        <v>470.25</v>
      </c>
      <c r="G11">
        <v>-26.054883337944698</v>
      </c>
      <c r="H11">
        <v>2.3903630863252601</v>
      </c>
      <c r="I11">
        <v>-14.535276818505</v>
      </c>
      <c r="J11">
        <v>1.61104319773634</v>
      </c>
      <c r="K11">
        <v>437.11479836181201</v>
      </c>
      <c r="L11">
        <v>431.69902147693699</v>
      </c>
      <c r="M11">
        <v>90.378291492940207</v>
      </c>
      <c r="N11">
        <v>1.04925338220181</v>
      </c>
      <c r="O11">
        <v>6.2626262626262497</v>
      </c>
      <c r="P11">
        <v>17.753850006260102</v>
      </c>
      <c r="Q11">
        <v>9.8814393225555006E-2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502671.96378448</v>
      </c>
      <c r="F12">
        <v>3656.2</v>
      </c>
      <c r="G12">
        <v>22.164467925411799</v>
      </c>
      <c r="H12">
        <v>-7.1977740852118703</v>
      </c>
      <c r="I12">
        <v>-13.8816026680884</v>
      </c>
      <c r="J12">
        <v>-2.4308515247873999</v>
      </c>
      <c r="K12">
        <v>3592.68739978965</v>
      </c>
      <c r="L12">
        <v>3361.4027603499399</v>
      </c>
      <c r="M12">
        <v>58.305231605025398</v>
      </c>
      <c r="N12">
        <v>0.64952478151255899</v>
      </c>
      <c r="O12">
        <v>7.21240632350528</v>
      </c>
      <c r="P12">
        <v>48.240350308141402</v>
      </c>
      <c r="Q12">
        <v>0.116218435591528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439746.06649499998</v>
      </c>
      <c r="F13">
        <v>7110</v>
      </c>
      <c r="G13">
        <v>-30.442574263371402</v>
      </c>
      <c r="H13">
        <v>-8.9857135163924102</v>
      </c>
      <c r="I13">
        <v>-17.696610307450999</v>
      </c>
      <c r="J13">
        <v>-2.0812100763363599</v>
      </c>
      <c r="K13">
        <v>7035.67667660808</v>
      </c>
      <c r="L13">
        <v>7020.0254290664398</v>
      </c>
      <c r="M13">
        <v>53.3920938847725</v>
      </c>
      <c r="N13">
        <v>0.74113693400386504</v>
      </c>
      <c r="O13">
        <v>15.218002812939501</v>
      </c>
      <c r="P13">
        <v>14.9035198293415</v>
      </c>
      <c r="Q13">
        <v>-4.2498626962819003E-2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431802.62788823497</v>
      </c>
      <c r="F14">
        <v>1594.55</v>
      </c>
      <c r="G14">
        <v>11.0345696468132</v>
      </c>
      <c r="H14">
        <v>4.4787542725852996</v>
      </c>
      <c r="I14">
        <v>-13.833251885537299</v>
      </c>
      <c r="J14">
        <v>1.48355192048589</v>
      </c>
      <c r="K14">
        <v>1467.40033979384</v>
      </c>
      <c r="L14">
        <v>1419.3459280448301</v>
      </c>
      <c r="M14">
        <v>85.914917809551795</v>
      </c>
      <c r="N14">
        <v>1.1172664265730601</v>
      </c>
      <c r="O14">
        <v>6.4469599573547303</v>
      </c>
      <c r="P14">
        <v>45.621004566209997</v>
      </c>
      <c r="Q14">
        <v>2.6038933703346999E-2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417287.86126302002</v>
      </c>
      <c r="F15">
        <v>331.7</v>
      </c>
      <c r="G15">
        <v>73.163068672098305</v>
      </c>
      <c r="H15">
        <v>10.535049449288399</v>
      </c>
      <c r="I15">
        <v>26.469577274705799</v>
      </c>
      <c r="J15">
        <v>5.8253845479406001</v>
      </c>
      <c r="K15">
        <v>282.376200116272</v>
      </c>
      <c r="L15">
        <v>247.813269560744</v>
      </c>
      <c r="M15">
        <v>93.420450280311897</v>
      </c>
      <c r="N15">
        <v>1.71740720011116</v>
      </c>
      <c r="O15">
        <v>0.48236358154960501</v>
      </c>
      <c r="P15">
        <v>99.819277108433695</v>
      </c>
      <c r="Q15">
        <v>0.124306240120413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24</v>
      </c>
      <c r="E16">
        <v>404730.76357067999</v>
      </c>
      <c r="F16">
        <v>1309.4000000000001</v>
      </c>
      <c r="G16">
        <v>9.7401469659840494</v>
      </c>
      <c r="H16">
        <v>4.1749165706937097</v>
      </c>
      <c r="I16">
        <v>3.7518321025121502</v>
      </c>
      <c r="J16">
        <v>-1.6748967164389299</v>
      </c>
      <c r="K16">
        <v>1221.2086829181101</v>
      </c>
      <c r="L16">
        <v>1109.1522802520899</v>
      </c>
      <c r="M16">
        <v>69.093871610887106</v>
      </c>
      <c r="N16">
        <v>0.69616691292659905</v>
      </c>
      <c r="O16">
        <v>2.3102184206506799</v>
      </c>
      <c r="P16">
        <v>41.2284959283826</v>
      </c>
      <c r="Q16">
        <v>4.4025315867929002E-2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397532.18657846999</v>
      </c>
      <c r="F17">
        <v>12644.05</v>
      </c>
      <c r="G17">
        <v>5.23558243271638</v>
      </c>
      <c r="H17">
        <v>-6.4578673690717601</v>
      </c>
      <c r="I17">
        <v>11.8467030478533</v>
      </c>
      <c r="J17">
        <v>-3.3982697725590101</v>
      </c>
      <c r="K17">
        <v>12425.667663979901</v>
      </c>
      <c r="L17">
        <v>11519.014550675</v>
      </c>
      <c r="M17">
        <v>61.316058302249601</v>
      </c>
      <c r="N17">
        <v>1.3488133328277601</v>
      </c>
      <c r="O17">
        <v>5.1878156128772002</v>
      </c>
      <c r="P17">
        <v>36.631133059222002</v>
      </c>
      <c r="Q17">
        <v>3.8617177447951997E-2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382513.97759224998</v>
      </c>
      <c r="F18">
        <v>1594.25</v>
      </c>
      <c r="G18">
        <v>23.814550824700301</v>
      </c>
      <c r="H18">
        <v>-1.5386296963835899</v>
      </c>
      <c r="I18">
        <v>3.7967387502154599</v>
      </c>
      <c r="J18">
        <v>-3.22927266982003</v>
      </c>
      <c r="K18">
        <v>1531.61825644396</v>
      </c>
      <c r="L18">
        <v>1411.81983742184</v>
      </c>
      <c r="M18">
        <v>68.518552896363303</v>
      </c>
      <c r="N18">
        <v>0.62834651812736297</v>
      </c>
      <c r="O18">
        <v>2.7975537086404101</v>
      </c>
      <c r="P18">
        <v>49.856652723598202</v>
      </c>
      <c r="Q18">
        <v>0.102327382154432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59</v>
      </c>
      <c r="E19">
        <v>376286.65506824001</v>
      </c>
      <c r="F19">
        <v>1024.55</v>
      </c>
      <c r="G19">
        <v>41.804087729652302</v>
      </c>
      <c r="H19">
        <v>-3.0435819495409202</v>
      </c>
      <c r="I19">
        <v>9.5343583611269391</v>
      </c>
      <c r="J19">
        <v>-0.86016412616121096</v>
      </c>
      <c r="K19">
        <v>983.23728153616105</v>
      </c>
      <c r="L19">
        <v>871.51700412493801</v>
      </c>
      <c r="M19">
        <v>66.529743952748106</v>
      </c>
      <c r="N19">
        <v>0.79880258054789799</v>
      </c>
      <c r="O19">
        <v>4.0066370601727401</v>
      </c>
      <c r="P19">
        <v>72.686667790325302</v>
      </c>
      <c r="Q19">
        <v>0.15879538633693699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366291.56321185001</v>
      </c>
      <c r="F20">
        <v>377.75</v>
      </c>
      <c r="G20">
        <v>76.049276180145895</v>
      </c>
      <c r="H20">
        <v>-2.7289795907906198</v>
      </c>
      <c r="I20">
        <v>10.6554743900973</v>
      </c>
      <c r="J20">
        <v>-2.5431121741940999</v>
      </c>
      <c r="K20">
        <v>366.92004840389899</v>
      </c>
      <c r="L20">
        <v>320.84763192339398</v>
      </c>
      <c r="M20">
        <v>52.293889329487499</v>
      </c>
      <c r="N20">
        <v>0.85122753599432199</v>
      </c>
      <c r="O20">
        <v>4.0900066181336703</v>
      </c>
      <c r="P20">
        <v>102.76435856145901</v>
      </c>
      <c r="Q20">
        <v>0.163832553827334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363179.82319209998</v>
      </c>
      <c r="F21">
        <v>1826.75</v>
      </c>
      <c r="G21">
        <v>-28.968702645713801</v>
      </c>
      <c r="H21">
        <v>-0.44483879297137402</v>
      </c>
      <c r="I21">
        <v>-12.770483124968999</v>
      </c>
      <c r="J21">
        <v>-3.3465863892107399</v>
      </c>
      <c r="K21">
        <v>1770.9351118080999</v>
      </c>
      <c r="L21">
        <v>1766.6326342197499</v>
      </c>
      <c r="M21">
        <v>52.737457205196201</v>
      </c>
      <c r="N21">
        <v>0.579345771210382</v>
      </c>
      <c r="O21">
        <v>8.8134665389352609</v>
      </c>
      <c r="P21">
        <v>18.324319072448699</v>
      </c>
      <c r="Q21">
        <v>-8.0905564030536004E-2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352511.14663561998</v>
      </c>
      <c r="F22">
        <v>3092.2</v>
      </c>
      <c r="G22">
        <v>2.36205768646867</v>
      </c>
      <c r="H22">
        <v>-11.8280082666562</v>
      </c>
      <c r="I22">
        <v>-9.6185168704955206</v>
      </c>
      <c r="J22">
        <v>-2.1066032859463402</v>
      </c>
      <c r="K22">
        <v>3148.2053272006501</v>
      </c>
      <c r="L22">
        <v>2973.1195372311099</v>
      </c>
      <c r="M22">
        <v>39.4908983130859</v>
      </c>
      <c r="N22">
        <v>0.32478557203693598</v>
      </c>
      <c r="O22">
        <v>21.075609598344201</v>
      </c>
      <c r="P22">
        <v>44.360410830999001</v>
      </c>
      <c r="Q22">
        <v>7.2670194442870997E-2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59</v>
      </c>
      <c r="E23">
        <v>337761.21745469997</v>
      </c>
      <c r="F23">
        <v>2819.45</v>
      </c>
      <c r="G23">
        <v>58.134736472969102</v>
      </c>
      <c r="H23">
        <v>-12.6107264538265</v>
      </c>
      <c r="I23">
        <v>58.780379324923103</v>
      </c>
      <c r="J23">
        <v>-1.78879192774389</v>
      </c>
      <c r="K23">
        <v>2657.19158737004</v>
      </c>
      <c r="L23">
        <v>2107.5088041878698</v>
      </c>
      <c r="M23">
        <v>53.356318100640102</v>
      </c>
      <c r="N23">
        <v>1.0598048168716301</v>
      </c>
      <c r="O23">
        <v>6.8825480146837297</v>
      </c>
      <c r="P23">
        <v>99.148861027723797</v>
      </c>
      <c r="Q23">
        <v>0.18471964577715799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335673.27678055002</v>
      </c>
      <c r="F24">
        <v>11647.25</v>
      </c>
      <c r="G24">
        <v>16.8778873730794</v>
      </c>
      <c r="H24">
        <v>-1.64326051322248</v>
      </c>
      <c r="I24">
        <v>2.18547602811116</v>
      </c>
      <c r="J24">
        <v>-1.40097798607617</v>
      </c>
      <c r="K24">
        <v>10901.430865606</v>
      </c>
      <c r="L24">
        <v>9811.9928757553407</v>
      </c>
      <c r="M24">
        <v>54.434834516999203</v>
      </c>
      <c r="N24">
        <v>0.85584968941262596</v>
      </c>
      <c r="O24">
        <v>3.6982978814741698</v>
      </c>
      <c r="P24">
        <v>45.815728030146502</v>
      </c>
      <c r="Q24">
        <v>1.9011996315072999E-2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335440.82062499999</v>
      </c>
      <c r="F25">
        <v>5015.75</v>
      </c>
      <c r="G25">
        <v>134.96283041595501</v>
      </c>
      <c r="H25">
        <v>-8.0065746621953409</v>
      </c>
      <c r="I25">
        <v>53.461365833703397</v>
      </c>
      <c r="J25">
        <v>-5.0951016054878497</v>
      </c>
      <c r="K25">
        <v>4962.2377447318104</v>
      </c>
      <c r="L25">
        <v>3646.27873677667</v>
      </c>
      <c r="M25">
        <v>25.676792857088401</v>
      </c>
      <c r="N25">
        <v>0.79617248786497097</v>
      </c>
      <c r="O25">
        <v>13.1386133678911</v>
      </c>
      <c r="P25">
        <v>183.72836293698299</v>
      </c>
      <c r="Q25">
        <v>0.26741909539435299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330796.90145245998</v>
      </c>
      <c r="F26">
        <v>5083.45</v>
      </c>
      <c r="G26">
        <v>12.6900409883749</v>
      </c>
      <c r="H26">
        <v>1.16095263482593</v>
      </c>
      <c r="I26">
        <v>20.044565761790999</v>
      </c>
      <c r="J26">
        <v>1.9749328299340101</v>
      </c>
      <c r="K26">
        <v>4746.1931154720196</v>
      </c>
      <c r="L26">
        <v>4305.1420941912902</v>
      </c>
      <c r="M26">
        <v>77.173327161654001</v>
      </c>
      <c r="N26">
        <v>1.2419835801675601</v>
      </c>
      <c r="O26">
        <v>2.6664961787762298</v>
      </c>
      <c r="P26">
        <v>45.605442176870703</v>
      </c>
      <c r="Q26">
        <v>1.6589535060755001E-2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322703.15699355002</v>
      </c>
      <c r="F27">
        <v>1493.9</v>
      </c>
      <c r="G27">
        <v>79.585078339234599</v>
      </c>
      <c r="H27">
        <v>-1.74344686740595</v>
      </c>
      <c r="I27">
        <v>13.8927791229045</v>
      </c>
      <c r="J27">
        <v>-1.4677426504201001</v>
      </c>
      <c r="K27">
        <v>1429.5559182781001</v>
      </c>
      <c r="L27">
        <v>1220.959675974</v>
      </c>
      <c r="M27">
        <v>57.978936905701097</v>
      </c>
      <c r="N27">
        <v>0.38036069896130498</v>
      </c>
      <c r="O27">
        <v>8.5347078117678592</v>
      </c>
      <c r="P27">
        <v>105.884785005512</v>
      </c>
      <c r="Q27">
        <v>7.5277219386780003E-2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317383.10532337503</v>
      </c>
      <c r="F28">
        <v>341.25</v>
      </c>
      <c r="G28">
        <v>63.100552421264602</v>
      </c>
      <c r="H28">
        <v>0.89343670856912605</v>
      </c>
      <c r="I28">
        <v>30.621226562457501</v>
      </c>
      <c r="J28">
        <v>-3.3338358886305102</v>
      </c>
      <c r="K28">
        <v>322.76991139779</v>
      </c>
      <c r="L28">
        <v>274.26185044227998</v>
      </c>
      <c r="M28">
        <v>59.451165184334798</v>
      </c>
      <c r="N28">
        <v>0.54900766313500904</v>
      </c>
      <c r="O28">
        <v>2.19780219780219</v>
      </c>
      <c r="P28">
        <v>89.899833055091804</v>
      </c>
      <c r="Q28">
        <v>0.110670020664188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311371.84872167499</v>
      </c>
      <c r="F29">
        <v>505.25</v>
      </c>
      <c r="G29">
        <v>95.7794670506225</v>
      </c>
      <c r="H29">
        <v>-0.651812938248572</v>
      </c>
      <c r="I29">
        <v>18.9445146721628</v>
      </c>
      <c r="J29">
        <v>1.8983850928914301</v>
      </c>
      <c r="K29">
        <v>479.34079441673202</v>
      </c>
      <c r="L29">
        <v>413.91308966035399</v>
      </c>
      <c r="M29">
        <v>65.209853462904803</v>
      </c>
      <c r="N29">
        <v>0.81263526206297598</v>
      </c>
      <c r="O29">
        <v>4.3839683325086396</v>
      </c>
      <c r="P29">
        <v>122.724267136874</v>
      </c>
      <c r="Q29">
        <v>0.144327009015915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21</v>
      </c>
      <c r="E30">
        <v>299469.38758032001</v>
      </c>
      <c r="F30">
        <v>573.20000000000005</v>
      </c>
      <c r="G30">
        <v>11.813445201524701</v>
      </c>
      <c r="H30">
        <v>11.109793621386199</v>
      </c>
      <c r="I30">
        <v>3.2053219590771</v>
      </c>
      <c r="J30">
        <v>2.19421989020542</v>
      </c>
      <c r="K30">
        <v>503.77443939854101</v>
      </c>
      <c r="L30">
        <v>468.72130259514898</v>
      </c>
      <c r="M30">
        <v>85.481820113776095</v>
      </c>
      <c r="N30">
        <v>1.0988907903476</v>
      </c>
      <c r="O30">
        <v>0.20935101186321201</v>
      </c>
      <c r="P30">
        <v>52.832955605919203</v>
      </c>
      <c r="Q30">
        <v>-9.3857382721115004E-2</v>
      </c>
    </row>
    <row r="31" spans="1:17" x14ac:dyDescent="0.3">
      <c r="A31" t="s">
        <v>95</v>
      </c>
      <c r="B31" t="s">
        <v>96</v>
      </c>
      <c r="C31" t="str">
        <f>IFERROR(VLOOKUP(Table1[[#This Row],[Ticker]],[1]!Table1[[Symbol]:[Industry]],2,FALSE),"-")</f>
        <v>-</v>
      </c>
      <c r="D31" t="s">
        <v>97</v>
      </c>
      <c r="E31">
        <v>289368.35148760001</v>
      </c>
      <c r="F31">
        <v>3262.1</v>
      </c>
      <c r="G31">
        <v>-16.713202030937701</v>
      </c>
      <c r="H31">
        <v>-14.174866285447701</v>
      </c>
      <c r="I31">
        <v>-28.2099811769131</v>
      </c>
      <c r="J31">
        <v>-2.29627447113318</v>
      </c>
      <c r="K31">
        <v>3369.68515808746</v>
      </c>
      <c r="L31">
        <v>3388.7677921447398</v>
      </c>
      <c r="M31">
        <v>45.967047782212397</v>
      </c>
      <c r="N31">
        <v>1.1140458495527501</v>
      </c>
      <c r="O31">
        <v>19.154838907452199</v>
      </c>
      <c r="P31">
        <v>13.171087096046699</v>
      </c>
      <c r="Q31">
        <v>6.8878041091540998E-2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-</v>
      </c>
      <c r="D32" t="s">
        <v>100</v>
      </c>
      <c r="E32">
        <v>281038.49313984503</v>
      </c>
      <c r="F32">
        <v>2931.55</v>
      </c>
      <c r="G32">
        <v>-40.919739411441803</v>
      </c>
      <c r="H32">
        <v>-3.5003029666355201</v>
      </c>
      <c r="I32">
        <v>-22.8980052561195</v>
      </c>
      <c r="J32">
        <v>-2.8111169243165302</v>
      </c>
      <c r="K32">
        <v>2914.77675935554</v>
      </c>
      <c r="L32">
        <v>2983.1128768610602</v>
      </c>
      <c r="M32">
        <v>45.844260893664398</v>
      </c>
      <c r="N32">
        <v>1.3651013358967801</v>
      </c>
      <c r="O32">
        <v>21.7103580017396</v>
      </c>
      <c r="P32">
        <v>9.7917680985730904</v>
      </c>
      <c r="Q32">
        <v>-8.7200495584834004E-2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276817.59569289</v>
      </c>
      <c r="F33">
        <v>1747.55</v>
      </c>
      <c r="G33">
        <v>53.887289166487101</v>
      </c>
      <c r="H33">
        <v>-9.1749126095812699</v>
      </c>
      <c r="I33">
        <v>-5.5257778512807798</v>
      </c>
      <c r="J33">
        <v>-1.8063067544336699</v>
      </c>
      <c r="K33">
        <v>1795.4668507072799</v>
      </c>
      <c r="L33">
        <v>1643.1522964555299</v>
      </c>
      <c r="M33">
        <v>41.196252882380399</v>
      </c>
      <c r="N33">
        <v>0.35963523219159799</v>
      </c>
      <c r="O33">
        <v>24.408457554862501</v>
      </c>
      <c r="P33">
        <v>114.278707620624</v>
      </c>
      <c r="Q33">
        <v>5.4684388820834998E-2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273758.41801000002</v>
      </c>
      <c r="F34">
        <v>647.9</v>
      </c>
      <c r="G34">
        <v>76.700420469497701</v>
      </c>
      <c r="H34">
        <v>-5.5773088660475301</v>
      </c>
      <c r="I34">
        <v>92.071297873541297</v>
      </c>
      <c r="J34">
        <v>-1.9941643242398399</v>
      </c>
      <c r="K34">
        <v>624.25106870121397</v>
      </c>
      <c r="L34">
        <v>459.12756807724003</v>
      </c>
      <c r="M34">
        <v>37.198729358200403</v>
      </c>
      <c r="N34">
        <v>0.20638133243981399</v>
      </c>
      <c r="O34">
        <v>24.664300046303399</v>
      </c>
      <c r="P34">
        <v>127.652846099789</v>
      </c>
      <c r="Q34">
        <v>5.5237043917351999E-2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67</v>
      </c>
      <c r="E35">
        <v>269792.87892295001</v>
      </c>
      <c r="F35">
        <v>699.5</v>
      </c>
      <c r="G35">
        <v>158.136577874404</v>
      </c>
      <c r="H35">
        <v>-11.018029404757399</v>
      </c>
      <c r="I35">
        <v>18.051420356783801</v>
      </c>
      <c r="J35">
        <v>-4.52511719379316</v>
      </c>
      <c r="K35">
        <v>697.766124843032</v>
      </c>
      <c r="L35">
        <v>567.96309386786299</v>
      </c>
      <c r="M35">
        <v>35.745690758559398</v>
      </c>
      <c r="N35">
        <v>0.48027477603393698</v>
      </c>
      <c r="O35">
        <v>28.070050035739801</v>
      </c>
      <c r="P35">
        <v>194.960995150748</v>
      </c>
      <c r="Q35">
        <v>0.166861969549986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268975.99049200001</v>
      </c>
      <c r="F36">
        <v>205.82</v>
      </c>
      <c r="G36">
        <v>505.77100038977898</v>
      </c>
      <c r="H36">
        <v>15.1041003141201</v>
      </c>
      <c r="I36">
        <v>25.175938949853599</v>
      </c>
      <c r="J36">
        <v>6.5211126849991904E-2</v>
      </c>
      <c r="K36">
        <v>179.612778788127</v>
      </c>
      <c r="L36">
        <v>136.84978221051401</v>
      </c>
      <c r="M36">
        <v>61.124161651252898</v>
      </c>
      <c r="N36">
        <v>2.1523542622644198</v>
      </c>
      <c r="O36">
        <v>11.262268001165999</v>
      </c>
      <c r="P36">
        <v>534.26810477657898</v>
      </c>
      <c r="Q36">
        <v>0.181727335433295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268744.01672071998</v>
      </c>
      <c r="F37">
        <v>9626.2000000000007</v>
      </c>
      <c r="G37">
        <v>74.362672401793404</v>
      </c>
      <c r="H37">
        <v>-7.6430489746428902</v>
      </c>
      <c r="I37">
        <v>20.338493119759899</v>
      </c>
      <c r="J37">
        <v>0.119913944989924</v>
      </c>
      <c r="K37">
        <v>9369.5569272954599</v>
      </c>
      <c r="L37">
        <v>7929.4278117889198</v>
      </c>
      <c r="M37">
        <v>55.073339914138501</v>
      </c>
      <c r="N37">
        <v>1.1041353033618999</v>
      </c>
      <c r="O37">
        <v>4.2862188610250902</v>
      </c>
      <c r="P37">
        <v>111.984144461572</v>
      </c>
      <c r="Q37">
        <v>0.116342605398191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263165.93077724997</v>
      </c>
      <c r="F38">
        <v>1651.25</v>
      </c>
      <c r="G38">
        <v>-26.119383710175399</v>
      </c>
      <c r="H38">
        <v>-4.6163620350069401</v>
      </c>
      <c r="I38">
        <v>-11.122203022436899</v>
      </c>
      <c r="J38">
        <v>-0.57004888266953901</v>
      </c>
      <c r="K38">
        <v>1590.8199299979201</v>
      </c>
      <c r="L38">
        <v>1589.1030875234101</v>
      </c>
      <c r="M38">
        <v>83.060605970876196</v>
      </c>
      <c r="N38">
        <v>0.92158351591233401</v>
      </c>
      <c r="O38">
        <v>5.4352763058289097</v>
      </c>
      <c r="P38">
        <v>16.363059793523799</v>
      </c>
      <c r="Q38">
        <v>-2.2019231652763999E-2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253600.35599059999</v>
      </c>
      <c r="F39">
        <v>7121.2</v>
      </c>
      <c r="G39">
        <v>66.800381334887803</v>
      </c>
      <c r="H39">
        <v>-9.7819670724859993</v>
      </c>
      <c r="I39">
        <v>60.633141778583898</v>
      </c>
      <c r="J39">
        <v>-7.3656855689579599</v>
      </c>
      <c r="K39">
        <v>7155.98624389612</v>
      </c>
      <c r="L39">
        <v>5519.6706606661201</v>
      </c>
      <c r="M39">
        <v>23.056641935078801</v>
      </c>
      <c r="N39">
        <v>0.68671402621281996</v>
      </c>
      <c r="O39">
        <v>11.901084086951601</v>
      </c>
      <c r="P39">
        <v>119.383857054836</v>
      </c>
      <c r="Q39">
        <v>0.17230956018257201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122</v>
      </c>
      <c r="E40">
        <v>253288.90671780001</v>
      </c>
      <c r="F40">
        <v>2627.05</v>
      </c>
      <c r="G40">
        <v>-11.245540142639801</v>
      </c>
      <c r="H40">
        <v>-2.9829583551686301</v>
      </c>
      <c r="I40">
        <v>-10.5576833830492</v>
      </c>
      <c r="J40">
        <v>-2.4104808775970898</v>
      </c>
      <c r="K40">
        <v>2542.5215142000802</v>
      </c>
      <c r="L40">
        <v>2463.61826414901</v>
      </c>
      <c r="M40">
        <v>67.545942010711698</v>
      </c>
      <c r="N40">
        <v>0.75823254188376499</v>
      </c>
      <c r="O40">
        <v>5.4148189033326402</v>
      </c>
      <c r="P40">
        <v>22.473193473193401</v>
      </c>
      <c r="Q40">
        <v>-8.2299003919469992E-3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18</v>
      </c>
      <c r="E41">
        <v>239510.324214063</v>
      </c>
      <c r="F41">
        <v>169.61</v>
      </c>
      <c r="G41">
        <v>48.202044843163797</v>
      </c>
      <c r="H41">
        <v>-5.2292725709851497</v>
      </c>
      <c r="I41">
        <v>1.8214776479874799</v>
      </c>
      <c r="J41">
        <v>-3.21487592389271</v>
      </c>
      <c r="K41">
        <v>167.55056968728101</v>
      </c>
      <c r="L41">
        <v>148.126173402842</v>
      </c>
      <c r="M41">
        <v>50.059871671047198</v>
      </c>
      <c r="N41">
        <v>1.21793495063206</v>
      </c>
      <c r="O41">
        <v>16.030894404811001</v>
      </c>
      <c r="P41">
        <v>98.374269005847907</v>
      </c>
      <c r="Q41">
        <v>0.10140101176828401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229198.11518329501</v>
      </c>
      <c r="F42">
        <v>313.55</v>
      </c>
      <c r="G42">
        <v>121.116822480495</v>
      </c>
      <c r="H42">
        <v>-1.0748714468398199</v>
      </c>
      <c r="I42">
        <v>51.048990894956503</v>
      </c>
      <c r="J42">
        <v>-4.7520653379548001</v>
      </c>
      <c r="K42">
        <v>293.95645830860099</v>
      </c>
      <c r="L42">
        <v>222.50168810865301</v>
      </c>
      <c r="M42">
        <v>36.496478313031702</v>
      </c>
      <c r="N42">
        <v>0.89851409604803401</v>
      </c>
      <c r="O42">
        <v>8.5951203954712092</v>
      </c>
      <c r="P42">
        <v>153.88663967611299</v>
      </c>
      <c r="Q42">
        <v>0.21773432710367899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227009.16164211999</v>
      </c>
      <c r="F43">
        <v>931.45</v>
      </c>
      <c r="G43">
        <v>-7.8077989434333297</v>
      </c>
      <c r="H43">
        <v>-3.8376519534087401</v>
      </c>
      <c r="I43">
        <v>0.346760112487148</v>
      </c>
      <c r="J43">
        <v>-1.3966191046015899</v>
      </c>
      <c r="K43">
        <v>912.78771089488703</v>
      </c>
      <c r="L43">
        <v>850.788623384174</v>
      </c>
      <c r="M43">
        <v>48.1614244959285</v>
      </c>
      <c r="N43">
        <v>0.63224086054625495</v>
      </c>
      <c r="O43">
        <v>3.0006978367062001</v>
      </c>
      <c r="P43">
        <v>28.8312586445366</v>
      </c>
      <c r="Q43">
        <v>-1.8543462854837999E-2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214105.67713560001</v>
      </c>
      <c r="F44">
        <v>337</v>
      </c>
      <c r="G44">
        <v>9.8170483997965796</v>
      </c>
      <c r="H44">
        <v>-9.2778225755637003</v>
      </c>
      <c r="I44">
        <v>22.984911112782601</v>
      </c>
      <c r="J44">
        <v>-3.5385658686413701</v>
      </c>
      <c r="K44">
        <v>351.67003746924303</v>
      </c>
      <c r="L44">
        <v>296.21987804066799</v>
      </c>
      <c r="M44">
        <v>28.719396690092001</v>
      </c>
      <c r="N44">
        <v>0.71118932824571002</v>
      </c>
      <c r="O44">
        <v>17.1216617210682</v>
      </c>
      <c r="P44">
        <v>66.173570019723797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209139.08603993899</v>
      </c>
      <c r="F45">
        <v>844.9</v>
      </c>
      <c r="G45">
        <v>45.177168092166497</v>
      </c>
      <c r="H45">
        <v>-9.4390299109709801</v>
      </c>
      <c r="I45">
        <v>-6.5995949695193703</v>
      </c>
      <c r="J45">
        <v>-1.7744232623559999</v>
      </c>
      <c r="K45">
        <v>842.40989951432505</v>
      </c>
      <c r="L45">
        <v>766.89455224977598</v>
      </c>
      <c r="M45">
        <v>58.978869692307299</v>
      </c>
      <c r="N45">
        <v>0.60768324075071001</v>
      </c>
      <c r="O45">
        <v>14.5224286897857</v>
      </c>
      <c r="P45">
        <v>82.464096749811006</v>
      </c>
      <c r="Q45">
        <v>0.109830825117203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130</v>
      </c>
      <c r="E46">
        <v>207676.030716076</v>
      </c>
      <c r="F46">
        <v>166.36</v>
      </c>
      <c r="G46">
        <v>17.0971218895322</v>
      </c>
      <c r="H46">
        <v>-14.254629380318899</v>
      </c>
      <c r="I46">
        <v>11.4366814304434</v>
      </c>
      <c r="J46">
        <v>-3.6887803877879399</v>
      </c>
      <c r="K46">
        <v>170.68512250671199</v>
      </c>
      <c r="L46">
        <v>151.773315180504</v>
      </c>
      <c r="M46">
        <v>24.5662388934463</v>
      </c>
      <c r="N46">
        <v>0.70809786956708798</v>
      </c>
      <c r="O46">
        <v>10.9641740803077</v>
      </c>
      <c r="P46">
        <v>45.483165719282901</v>
      </c>
      <c r="Q46">
        <v>-5.7758129880699999E-3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206696.76165478001</v>
      </c>
      <c r="F47">
        <v>1590.65</v>
      </c>
      <c r="G47">
        <v>67.437931334338401</v>
      </c>
      <c r="H47">
        <v>-8.2376738589629301</v>
      </c>
      <c r="I47">
        <v>13.7496842821405</v>
      </c>
      <c r="J47">
        <v>-2.1190862480374602</v>
      </c>
      <c r="K47">
        <v>1547.3216485412599</v>
      </c>
      <c r="L47">
        <v>1322.15885000752</v>
      </c>
      <c r="M47">
        <v>46.195100367429497</v>
      </c>
      <c r="N47">
        <v>0.73684886878801903</v>
      </c>
      <c r="O47">
        <v>5.1142614654386502</v>
      </c>
      <c r="P47">
        <v>102.656389348961</v>
      </c>
      <c r="Q47">
        <v>0.23486997629320799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77</v>
      </c>
      <c r="E48">
        <v>191896.31935919999</v>
      </c>
      <c r="F48">
        <v>2791.8</v>
      </c>
      <c r="G48">
        <v>32.326762541297803</v>
      </c>
      <c r="H48">
        <v>8.9602142342522502</v>
      </c>
      <c r="I48">
        <v>20.387635447708899</v>
      </c>
      <c r="J48">
        <v>-1.6748285426655101</v>
      </c>
      <c r="K48">
        <v>2560.89054868625</v>
      </c>
      <c r="L48">
        <v>2253.0363881366002</v>
      </c>
      <c r="M48">
        <v>62.427818428390999</v>
      </c>
      <c r="N48">
        <v>0.92552880591977305</v>
      </c>
      <c r="O48">
        <v>2.1903431477899402</v>
      </c>
      <c r="P48">
        <v>59.432370304136697</v>
      </c>
      <c r="Q48">
        <v>5.9170674389370001E-2</v>
      </c>
    </row>
    <row r="49" spans="1:17" x14ac:dyDescent="0.3">
      <c r="A49" t="s">
        <v>143</v>
      </c>
      <c r="B49" t="s">
        <v>144</v>
      </c>
      <c r="C49" t="str">
        <f>IFERROR(VLOOKUP(Table1[[#This Row],[Ticker]],[1]!Table1[[Symbol]:[Industry]],2,FALSE),"-")</f>
        <v>-</v>
      </c>
      <c r="D49" t="s">
        <v>145</v>
      </c>
      <c r="E49">
        <v>191662.66753126201</v>
      </c>
      <c r="F49">
        <v>220.62</v>
      </c>
      <c r="G49">
        <v>150.77454729072301</v>
      </c>
      <c r="H49">
        <v>10.5949214556403</v>
      </c>
      <c r="I49">
        <v>54.873051982308397</v>
      </c>
      <c r="J49">
        <v>0.85257516599518401</v>
      </c>
      <c r="K49">
        <v>197.83512227671201</v>
      </c>
      <c r="L49">
        <v>159.29087478775901</v>
      </c>
      <c r="M49">
        <v>62.946264516299301</v>
      </c>
      <c r="N49">
        <v>0.876127843742874</v>
      </c>
      <c r="O49">
        <v>5.1581905538935704</v>
      </c>
      <c r="P49">
        <v>188.392156862745</v>
      </c>
      <c r="Q49">
        <v>4.7580288033513003E-2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188710.51867185</v>
      </c>
      <c r="F50">
        <v>5308.5</v>
      </c>
      <c r="G50">
        <v>188.47798346789099</v>
      </c>
      <c r="H50">
        <v>2.29146964550766</v>
      </c>
      <c r="I50">
        <v>52.874552188055901</v>
      </c>
      <c r="J50">
        <v>-1.05218455803672</v>
      </c>
      <c r="K50">
        <v>5086.8546379832997</v>
      </c>
      <c r="L50">
        <v>3873.0993048095202</v>
      </c>
      <c r="M50">
        <v>30.070278999052</v>
      </c>
      <c r="N50">
        <v>0.63695961276584601</v>
      </c>
      <c r="O50">
        <v>8.41009701422246</v>
      </c>
      <c r="P50">
        <v>217.798132183908</v>
      </c>
      <c r="Q50">
        <v>0.242184231657183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111</v>
      </c>
      <c r="E51">
        <v>180713.57237760001</v>
      </c>
      <c r="F51">
        <v>547.6</v>
      </c>
      <c r="G51">
        <v>183.18928007311999</v>
      </c>
      <c r="H51">
        <v>2.0683178310168402</v>
      </c>
      <c r="I51">
        <v>23.8891838748632</v>
      </c>
      <c r="J51">
        <v>-4.6080222012556096</v>
      </c>
      <c r="K51">
        <v>497.66412873394597</v>
      </c>
      <c r="L51">
        <v>401.43608411552498</v>
      </c>
      <c r="M51">
        <v>58.696695674412503</v>
      </c>
      <c r="N51">
        <v>0.64695613197210999</v>
      </c>
      <c r="O51">
        <v>5.91672753834915</v>
      </c>
      <c r="P51">
        <v>211.04799772791799</v>
      </c>
      <c r="Q51">
        <v>0.19687420678149201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170580.032854775</v>
      </c>
      <c r="F52">
        <v>4417.25</v>
      </c>
      <c r="G52">
        <v>40.9183577026904</v>
      </c>
      <c r="H52">
        <v>-2.2273121928090398</v>
      </c>
      <c r="I52">
        <v>29.148829202859101</v>
      </c>
      <c r="J52">
        <v>1.52290708013576</v>
      </c>
      <c r="K52">
        <v>4188.7619040272202</v>
      </c>
      <c r="L52">
        <v>3489.75757184026</v>
      </c>
      <c r="M52">
        <v>68.205646638098699</v>
      </c>
      <c r="N52">
        <v>0.61329608060867702</v>
      </c>
      <c r="O52">
        <v>4.3590469183315497</v>
      </c>
      <c r="P52">
        <v>89.309362075985106</v>
      </c>
      <c r="Q52">
        <v>0.10435358503139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21</v>
      </c>
      <c r="E53">
        <v>170451.87892319</v>
      </c>
      <c r="F53">
        <v>5756.9</v>
      </c>
      <c r="G53">
        <v>-10.467168512354499</v>
      </c>
      <c r="H53">
        <v>4.54319906778003</v>
      </c>
      <c r="I53">
        <v>-12.8089421654219</v>
      </c>
      <c r="J53">
        <v>1.6263647368629901</v>
      </c>
      <c r="K53">
        <v>5173.7734866015599</v>
      </c>
      <c r="L53">
        <v>5158.9053096790003</v>
      </c>
      <c r="M53">
        <v>80.3028606410181</v>
      </c>
      <c r="N53">
        <v>1.1769476133635199</v>
      </c>
      <c r="O53">
        <v>11.9005020062881</v>
      </c>
      <c r="P53">
        <v>27.547052763345899</v>
      </c>
      <c r="Q53">
        <v>-3.7447207224789998E-3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77</v>
      </c>
      <c r="E54">
        <v>170017.09806895</v>
      </c>
      <c r="F54">
        <v>690.25</v>
      </c>
      <c r="G54">
        <v>39.089735778322598</v>
      </c>
      <c r="H54">
        <v>-4.4967949428804301</v>
      </c>
      <c r="I54">
        <v>16.133716907001901</v>
      </c>
      <c r="J54">
        <v>-1.12581492398964</v>
      </c>
      <c r="K54">
        <v>653.38857375039402</v>
      </c>
      <c r="L54">
        <v>576.95030788248096</v>
      </c>
      <c r="M54">
        <v>63.066035186453</v>
      </c>
      <c r="N54">
        <v>0.90872954324412103</v>
      </c>
      <c r="O54">
        <v>2.4194132560666399</v>
      </c>
      <c r="P54">
        <v>70.832817720579101</v>
      </c>
      <c r="Q54">
        <v>4.0382619597945001E-2</v>
      </c>
    </row>
    <row r="55" spans="1:17" x14ac:dyDescent="0.3">
      <c r="A55" t="s">
        <v>158</v>
      </c>
      <c r="B55" t="s">
        <v>159</v>
      </c>
      <c r="C55" t="str">
        <f>IFERROR(VLOOKUP(Table1[[#This Row],[Ticker]],[1]!Table1[[Symbol]:[Industry]],2,FALSE),"-")</f>
        <v>-</v>
      </c>
      <c r="D55" t="s">
        <v>160</v>
      </c>
      <c r="E55">
        <v>167497.48330932</v>
      </c>
      <c r="F55">
        <v>451.4</v>
      </c>
      <c r="G55">
        <v>34.805034265621799</v>
      </c>
      <c r="H55">
        <v>-4.2111394176427703</v>
      </c>
      <c r="I55">
        <v>53.160442844804102</v>
      </c>
      <c r="J55">
        <v>-1.23097441161955</v>
      </c>
      <c r="K55">
        <v>436.30045440466301</v>
      </c>
      <c r="L55">
        <v>348.36671409332399</v>
      </c>
      <c r="M55">
        <v>43.456866694810103</v>
      </c>
      <c r="N55">
        <v>0.71481703340864999</v>
      </c>
      <c r="O55">
        <v>12.2618520159503</v>
      </c>
      <c r="P55">
        <v>117.01923076923001</v>
      </c>
      <c r="Q55">
        <v>3.8883320366752003E-2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163</v>
      </c>
      <c r="E56">
        <v>167262.45901312499</v>
      </c>
      <c r="F56">
        <v>7893.15</v>
      </c>
      <c r="G56">
        <v>50.1820205889288</v>
      </c>
      <c r="H56">
        <v>-14.531601647769699</v>
      </c>
      <c r="I56">
        <v>52.014665416820002</v>
      </c>
      <c r="J56">
        <v>-5.5401722094647203</v>
      </c>
      <c r="K56">
        <v>8062.4892242063597</v>
      </c>
      <c r="L56">
        <v>6308.7597243745404</v>
      </c>
      <c r="M56">
        <v>21.8351474522843</v>
      </c>
      <c r="N56">
        <v>0.60701349936567395</v>
      </c>
      <c r="O56">
        <v>15.9226671227583</v>
      </c>
      <c r="P56">
        <v>105.01688311688299</v>
      </c>
      <c r="Q56">
        <v>0.178846664037627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37</v>
      </c>
      <c r="E57">
        <v>166241.72639289999</v>
      </c>
      <c r="F57">
        <v>1659.8</v>
      </c>
      <c r="G57">
        <v>0.68504758174353897</v>
      </c>
      <c r="H57">
        <v>4.6607912000041498</v>
      </c>
      <c r="I57">
        <v>2.58795513496396</v>
      </c>
      <c r="J57">
        <v>1.60647465339593</v>
      </c>
      <c r="K57">
        <v>1491.0541590427999</v>
      </c>
      <c r="L57">
        <v>1429.7521146502399</v>
      </c>
      <c r="M57">
        <v>91.193261010346902</v>
      </c>
      <c r="N57">
        <v>0.96703287943314997</v>
      </c>
      <c r="O57">
        <v>0.31027834678878302</v>
      </c>
      <c r="P57">
        <v>32.608956177845201</v>
      </c>
      <c r="Q57">
        <v>1.9747001921641999E-2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162419.30663559999</v>
      </c>
      <c r="F58">
        <v>3193.4</v>
      </c>
      <c r="G58">
        <v>-5.4402481079827396</v>
      </c>
      <c r="H58">
        <v>-3.2796829710159701</v>
      </c>
      <c r="I58">
        <v>2.7885189909542598</v>
      </c>
      <c r="J58">
        <v>-1.6702994311942401</v>
      </c>
      <c r="K58">
        <v>3077.80469178064</v>
      </c>
      <c r="L58">
        <v>2847.81520253283</v>
      </c>
      <c r="M58">
        <v>67.538342075621202</v>
      </c>
      <c r="N58">
        <v>0.70081090918372102</v>
      </c>
      <c r="O58">
        <v>1.17742844617021</v>
      </c>
      <c r="P58">
        <v>39.294671871932898</v>
      </c>
      <c r="Q58">
        <v>-1.1501984568048001E-2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111</v>
      </c>
      <c r="E59">
        <v>160639.83012</v>
      </c>
      <c r="F59">
        <v>610.04999999999995</v>
      </c>
      <c r="G59">
        <v>255.464405201955</v>
      </c>
      <c r="H59">
        <v>10.214174987904499</v>
      </c>
      <c r="I59">
        <v>28.2223022913854</v>
      </c>
      <c r="J59">
        <v>-4.5651422422209</v>
      </c>
      <c r="K59">
        <v>548.39544272133003</v>
      </c>
      <c r="L59">
        <v>442.77468225497802</v>
      </c>
      <c r="M59">
        <v>57.815456183611602</v>
      </c>
      <c r="N59">
        <v>0.76980033590206598</v>
      </c>
      <c r="O59">
        <v>7.2043275141381899</v>
      </c>
      <c r="P59">
        <v>283.31762488218601</v>
      </c>
      <c r="Q59">
        <v>0.190647160030334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173</v>
      </c>
      <c r="E60">
        <v>154337.65032381</v>
      </c>
      <c r="F60">
        <v>689.95</v>
      </c>
      <c r="G60">
        <v>29.640654719798</v>
      </c>
      <c r="H60">
        <v>-4.5029911234826496</v>
      </c>
      <c r="I60">
        <v>8.7820335260689504</v>
      </c>
      <c r="J60">
        <v>-3.1177598298578202</v>
      </c>
      <c r="K60">
        <v>672.05723046395804</v>
      </c>
      <c r="L60">
        <v>589.58474058724096</v>
      </c>
      <c r="M60">
        <v>46.701377905062103</v>
      </c>
      <c r="N60">
        <v>0.60087555700020401</v>
      </c>
      <c r="O60">
        <v>3.6669323864047998</v>
      </c>
      <c r="P60">
        <v>59.895712630359199</v>
      </c>
      <c r="Q60">
        <v>4.4191101322737E-2</v>
      </c>
    </row>
    <row r="61" spans="1:17" x14ac:dyDescent="0.3">
      <c r="A61" t="s">
        <v>63</v>
      </c>
      <c r="B61" t="s">
        <v>174</v>
      </c>
      <c r="C61" t="str">
        <f>IFERROR(VLOOKUP(Table1[[#This Row],[Ticker]],[1]!Table1[[Symbol]:[Industry]],2,FALSE),"-")</f>
        <v>-</v>
      </c>
      <c r="D61" t="s">
        <v>59</v>
      </c>
      <c r="E61">
        <v>151860.11489632499</v>
      </c>
      <c r="F61">
        <v>701.25</v>
      </c>
      <c r="G61">
        <v>80.610663209989298</v>
      </c>
      <c r="H61">
        <v>-1.83786037790224</v>
      </c>
      <c r="I61">
        <v>13.220368640486599</v>
      </c>
      <c r="J61">
        <v>-0.52261190929119705</v>
      </c>
      <c r="K61">
        <v>663.10297688895605</v>
      </c>
      <c r="L61">
        <v>577.48746757365802</v>
      </c>
      <c r="M61">
        <v>39.2687657472623</v>
      </c>
      <c r="N61">
        <v>0.72156143729832301</v>
      </c>
      <c r="O61">
        <v>1.6185383244206699</v>
      </c>
      <c r="P61">
        <v>109.89224782999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21</v>
      </c>
      <c r="E62">
        <v>150537.18751121001</v>
      </c>
      <c r="F62">
        <v>1539.35</v>
      </c>
      <c r="G62">
        <v>-2.1888487673291599</v>
      </c>
      <c r="H62">
        <v>4.3788733794030401</v>
      </c>
      <c r="I62">
        <v>-1.96309375570679</v>
      </c>
      <c r="J62">
        <v>1.0785753086629399</v>
      </c>
      <c r="K62">
        <v>1391.7225548889</v>
      </c>
      <c r="L62">
        <v>1291.0951037868499</v>
      </c>
      <c r="M62">
        <v>83.169080669338896</v>
      </c>
      <c r="N62">
        <v>0.73966219039858805</v>
      </c>
      <c r="O62">
        <v>0.41251177445027398</v>
      </c>
      <c r="P62">
        <v>42.229511226092498</v>
      </c>
      <c r="Q62">
        <v>5.8757636742779997E-3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150477.27270969801</v>
      </c>
      <c r="F63">
        <v>228.86</v>
      </c>
      <c r="G63">
        <v>84.5774136579886</v>
      </c>
      <c r="H63">
        <v>-1.0752565449685201</v>
      </c>
      <c r="I63">
        <v>24.377057298877801</v>
      </c>
      <c r="J63">
        <v>-0.29932291608369499</v>
      </c>
      <c r="K63">
        <v>214.73049845766701</v>
      </c>
      <c r="L63">
        <v>179.58403790814199</v>
      </c>
      <c r="M63">
        <v>54.477001577596802</v>
      </c>
      <c r="N63">
        <v>0.81310913524397499</v>
      </c>
      <c r="O63">
        <v>4.4787206152232697</v>
      </c>
      <c r="P63">
        <v>111.22288878633999</v>
      </c>
      <c r="Q63">
        <v>9.4527196277244999E-2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149868.74870672499</v>
      </c>
      <c r="F64">
        <v>1465.25</v>
      </c>
      <c r="G64">
        <v>15.0470569343012</v>
      </c>
      <c r="H64">
        <v>-0.98684574094842303</v>
      </c>
      <c r="I64">
        <v>17.178258310194501</v>
      </c>
      <c r="J64">
        <v>-1.84940163165376</v>
      </c>
      <c r="K64">
        <v>1365.7144161839301</v>
      </c>
      <c r="L64">
        <v>1220.3656264020301</v>
      </c>
      <c r="M64">
        <v>71.028941312415</v>
      </c>
      <c r="N64">
        <v>0.92000635238104</v>
      </c>
      <c r="O64">
        <v>0.460672240232051</v>
      </c>
      <c r="P64">
        <v>52.662012919358197</v>
      </c>
      <c r="Q64">
        <v>1.0507653367875999E-2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135</v>
      </c>
      <c r="E65">
        <v>146913.49571508</v>
      </c>
      <c r="F65">
        <v>1476.6</v>
      </c>
      <c r="G65">
        <v>85.665942331378702</v>
      </c>
      <c r="H65">
        <v>-10.6707839277723</v>
      </c>
      <c r="I65">
        <v>15.412428903545999</v>
      </c>
      <c r="J65">
        <v>-6.6504908548520802</v>
      </c>
      <c r="K65">
        <v>1414.65807945044</v>
      </c>
      <c r="L65">
        <v>1145.23733814759</v>
      </c>
      <c r="M65">
        <v>47.914826604777197</v>
      </c>
      <c r="N65">
        <v>0.77293126090313002</v>
      </c>
      <c r="O65">
        <v>11.739807666260299</v>
      </c>
      <c r="P65">
        <v>130.34084704781199</v>
      </c>
      <c r="Q65">
        <v>0.113554932963586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122</v>
      </c>
      <c r="E66">
        <v>141425.81999640001</v>
      </c>
      <c r="F66">
        <v>5871.5</v>
      </c>
      <c r="G66">
        <v>-9.6362346012366693</v>
      </c>
      <c r="H66">
        <v>3.00015848910162</v>
      </c>
      <c r="I66">
        <v>1.5195769745021801</v>
      </c>
      <c r="J66">
        <v>-0.83195552354958502</v>
      </c>
      <c r="K66">
        <v>5405.1471750703204</v>
      </c>
      <c r="L66">
        <v>5042.4534712948298</v>
      </c>
      <c r="M66">
        <v>87.639585623720606</v>
      </c>
      <c r="N66">
        <v>0.72711117418839299</v>
      </c>
      <c r="O66">
        <v>0.82602401430640304</v>
      </c>
      <c r="P66">
        <v>35.048416404075702</v>
      </c>
      <c r="Q66">
        <v>3.5271655811615003E-2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37</v>
      </c>
      <c r="E67">
        <v>139577.04982683001</v>
      </c>
      <c r="F67">
        <v>648.9</v>
      </c>
      <c r="G67">
        <v>-26.743874493008502</v>
      </c>
      <c r="H67">
        <v>3.08441020247938</v>
      </c>
      <c r="I67">
        <v>-8.7935921880881693</v>
      </c>
      <c r="J67">
        <v>0.17803156833519701</v>
      </c>
      <c r="K67">
        <v>598.50323653419196</v>
      </c>
      <c r="L67">
        <v>602.02870673596397</v>
      </c>
      <c r="M67">
        <v>88.100699207242698</v>
      </c>
      <c r="N67">
        <v>0.86741156954598198</v>
      </c>
      <c r="O67">
        <v>9.5083988287871701</v>
      </c>
      <c r="P67">
        <v>26.8869769260852</v>
      </c>
      <c r="Q67">
        <v>-7.7465525016053E-2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191</v>
      </c>
      <c r="E68">
        <v>138449.064928746</v>
      </c>
      <c r="F68">
        <v>204.31</v>
      </c>
      <c r="G68">
        <v>86.251270850013498</v>
      </c>
      <c r="H68">
        <v>8.8499072155773693</v>
      </c>
      <c r="I68">
        <v>73.883350715958002</v>
      </c>
      <c r="J68">
        <v>1.9020259938656602E-2</v>
      </c>
      <c r="K68">
        <v>173.59413289141699</v>
      </c>
      <c r="L68">
        <v>131.676336819261</v>
      </c>
      <c r="M68">
        <v>66.080608766451505</v>
      </c>
      <c r="N68">
        <v>0.70413670198572598</v>
      </c>
      <c r="O68">
        <v>2.2367970241299902</v>
      </c>
      <c r="P68">
        <v>135.38018433179701</v>
      </c>
      <c r="Q68">
        <v>2.6989421876258E-2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18</v>
      </c>
      <c r="E69">
        <v>138029.55210072</v>
      </c>
      <c r="F69">
        <v>318.14999999999998</v>
      </c>
      <c r="G69">
        <v>42.332641087315501</v>
      </c>
      <c r="H69">
        <v>-5.4183744337169397</v>
      </c>
      <c r="I69">
        <v>18.911770639531401</v>
      </c>
      <c r="J69">
        <v>3.2348115292155999</v>
      </c>
      <c r="K69">
        <v>305.97285546912002</v>
      </c>
      <c r="L69">
        <v>271.52963047343201</v>
      </c>
      <c r="M69">
        <v>71.821537300232904</v>
      </c>
      <c r="N69">
        <v>0.837334631822652</v>
      </c>
      <c r="O69">
        <v>8.1172402954581209</v>
      </c>
      <c r="P69">
        <v>91.974656810981998</v>
      </c>
      <c r="Q69">
        <v>1.119842772126E-2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89</v>
      </c>
      <c r="E70">
        <v>137383.62382326499</v>
      </c>
      <c r="F70">
        <v>429.95</v>
      </c>
      <c r="G70">
        <v>68.529659282715201</v>
      </c>
      <c r="H70">
        <v>-8.7236632142660806</v>
      </c>
      <c r="I70">
        <v>8.8691449994190794</v>
      </c>
      <c r="J70">
        <v>-2.4498489904508198</v>
      </c>
      <c r="K70">
        <v>433.81090545211299</v>
      </c>
      <c r="L70">
        <v>375.28659769991702</v>
      </c>
      <c r="M70">
        <v>38.921988223911399</v>
      </c>
      <c r="N70">
        <v>0.66401419537269002</v>
      </c>
      <c r="O70">
        <v>7.9660425630887204</v>
      </c>
      <c r="P70">
        <v>98.3621683967704</v>
      </c>
      <c r="Q70">
        <v>0.14797837375655301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198</v>
      </c>
      <c r="E71">
        <v>135391.33556665</v>
      </c>
      <c r="F71">
        <v>4941.1000000000004</v>
      </c>
      <c r="G71">
        <v>21.949858306417699</v>
      </c>
      <c r="H71">
        <v>-5.9329008065489903</v>
      </c>
      <c r="I71">
        <v>18.307745114541099</v>
      </c>
      <c r="J71">
        <v>-0.979102783565451</v>
      </c>
      <c r="K71">
        <v>4701.9154950842103</v>
      </c>
      <c r="L71">
        <v>4191.3806212150503</v>
      </c>
      <c r="M71">
        <v>76.578172135414405</v>
      </c>
      <c r="N71">
        <v>0.72548888057754402</v>
      </c>
      <c r="O71">
        <v>0.70632045495941898</v>
      </c>
      <c r="P71">
        <v>50.877889401203099</v>
      </c>
      <c r="Q71">
        <v>6.3326821796188995E-2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32</v>
      </c>
      <c r="E72">
        <v>132102.44686255499</v>
      </c>
      <c r="F72">
        <v>255.45</v>
      </c>
      <c r="G72">
        <v>3.46904646635892</v>
      </c>
      <c r="H72">
        <v>-15.3892912646005</v>
      </c>
      <c r="I72">
        <v>-3.3685967077255099</v>
      </c>
      <c r="J72">
        <v>-1.8778401675899701</v>
      </c>
      <c r="K72">
        <v>267.42609295190101</v>
      </c>
      <c r="L72">
        <v>246.16233992818999</v>
      </c>
      <c r="M72">
        <v>35.771921278235602</v>
      </c>
      <c r="N72">
        <v>0.84902067510545298</v>
      </c>
      <c r="O72">
        <v>17.322372284204299</v>
      </c>
      <c r="P72">
        <v>37.523553162853297</v>
      </c>
      <c r="Q72">
        <v>0.13727259997473701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32</v>
      </c>
      <c r="E73">
        <v>130854.908891272</v>
      </c>
      <c r="F73">
        <v>118.84</v>
      </c>
      <c r="G73">
        <v>67.343385060323598</v>
      </c>
      <c r="H73">
        <v>-12.4046167816247</v>
      </c>
      <c r="I73">
        <v>5.0940612111230896</v>
      </c>
      <c r="J73">
        <v>-2.26872959589305</v>
      </c>
      <c r="K73">
        <v>123.77110217822199</v>
      </c>
      <c r="L73">
        <v>109.187659080502</v>
      </c>
      <c r="M73">
        <v>39.956007796035102</v>
      </c>
      <c r="N73">
        <v>0.61905765158840598</v>
      </c>
      <c r="O73">
        <v>20.245708515651302</v>
      </c>
      <c r="P73">
        <v>102.971818958155</v>
      </c>
      <c r="Q73">
        <v>0.117636214666024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32</v>
      </c>
      <c r="E74">
        <v>127553.477903487</v>
      </c>
      <c r="F74">
        <v>67.48</v>
      </c>
      <c r="G74">
        <v>136.98940052345901</v>
      </c>
      <c r="H74">
        <v>-5.7347292837681598</v>
      </c>
      <c r="I74">
        <v>37.113998276148202</v>
      </c>
      <c r="J74">
        <v>1.40165620434037</v>
      </c>
      <c r="K74">
        <v>65.041835618446498</v>
      </c>
      <c r="L74">
        <v>55.850414592529098</v>
      </c>
      <c r="M74">
        <v>65.179007357332097</v>
      </c>
      <c r="N74">
        <v>1.2982507798282199</v>
      </c>
      <c r="O74">
        <v>24.1108476585655</v>
      </c>
      <c r="P74">
        <v>163.59374999999901</v>
      </c>
      <c r="Q74">
        <v>8.3733484192218002E-2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67</v>
      </c>
      <c r="E75">
        <v>124325.29967375001</v>
      </c>
      <c r="F75">
        <v>712.75</v>
      </c>
      <c r="G75">
        <v>120.45168338953999</v>
      </c>
      <c r="H75">
        <v>-2.9282228019090901</v>
      </c>
      <c r="I75">
        <v>33.321599613529898</v>
      </c>
      <c r="J75">
        <v>-4.5058626451867099</v>
      </c>
      <c r="K75">
        <v>671.89411325965398</v>
      </c>
      <c r="L75">
        <v>540.24243769985401</v>
      </c>
      <c r="M75">
        <v>46.301146043255599</v>
      </c>
      <c r="N75">
        <v>0.40888920140974599</v>
      </c>
      <c r="O75">
        <v>5.5068397053665397</v>
      </c>
      <c r="P75">
        <v>151.63283318623101</v>
      </c>
      <c r="Q75">
        <v>9.9718422709064003E-2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111</v>
      </c>
      <c r="E76">
        <v>122213.4531615</v>
      </c>
      <c r="F76">
        <v>586.15</v>
      </c>
      <c r="G76">
        <v>364.308478053415</v>
      </c>
      <c r="H76">
        <v>50.9525947722178</v>
      </c>
      <c r="I76">
        <v>125.06418365533899</v>
      </c>
      <c r="J76">
        <v>-4.7081026723455803</v>
      </c>
      <c r="K76">
        <v>429.37076735580598</v>
      </c>
      <c r="L76">
        <v>289.19453048457302</v>
      </c>
      <c r="M76">
        <v>64.989091606247896</v>
      </c>
      <c r="N76">
        <v>2.45478742716903</v>
      </c>
      <c r="O76">
        <v>10.3813017145781</v>
      </c>
      <c r="P76">
        <v>391.94292908098998</v>
      </c>
      <c r="Q76">
        <v>0.220621054966184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49</v>
      </c>
      <c r="E77">
        <v>121822.369222119</v>
      </c>
      <c r="F77">
        <v>1449.85</v>
      </c>
      <c r="G77">
        <v>-2.6937502377304998</v>
      </c>
      <c r="H77">
        <v>-8.0985909175347306</v>
      </c>
      <c r="I77">
        <v>-3.3077850088674499</v>
      </c>
      <c r="J77">
        <v>-3.2320224439578902</v>
      </c>
      <c r="K77">
        <v>1354.37847172641</v>
      </c>
      <c r="L77">
        <v>1216.1905296329701</v>
      </c>
      <c r="M77">
        <v>62.589925425712799</v>
      </c>
      <c r="N77">
        <v>0.72846447836733397</v>
      </c>
      <c r="O77">
        <v>1.81742938924718</v>
      </c>
      <c r="P77">
        <v>45.384808222612101</v>
      </c>
      <c r="Q77">
        <v>0.124330559442437</v>
      </c>
    </row>
    <row r="78" spans="1:17" x14ac:dyDescent="0.3">
      <c r="A78" t="s">
        <v>211</v>
      </c>
      <c r="B78" t="s">
        <v>212</v>
      </c>
      <c r="C78" t="str">
        <f>IFERROR(VLOOKUP(Table1[[#This Row],[Ticker]],[1]!Table1[[Symbol]:[Industry]],2,FALSE),"-")</f>
        <v>-</v>
      </c>
      <c r="D78" t="s">
        <v>213</v>
      </c>
      <c r="E78">
        <v>121712.0345584</v>
      </c>
      <c r="F78">
        <v>4584.8</v>
      </c>
      <c r="G78">
        <v>0.84100575818427703</v>
      </c>
      <c r="H78">
        <v>-5.1754091804828803</v>
      </c>
      <c r="I78">
        <v>8.3511308660217001</v>
      </c>
      <c r="J78">
        <v>-3.8251154523419801</v>
      </c>
      <c r="K78">
        <v>4372.2134633752303</v>
      </c>
      <c r="L78">
        <v>3943.43184269215</v>
      </c>
      <c r="M78">
        <v>54.083833037436897</v>
      </c>
      <c r="N78">
        <v>1.0571379990307099</v>
      </c>
      <c r="O78">
        <v>1.8583144302913801</v>
      </c>
      <c r="P78">
        <v>39.131490304372797</v>
      </c>
      <c r="Q78">
        <v>-5.8261434510114E-2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62</v>
      </c>
      <c r="E79">
        <v>121669.98856482501</v>
      </c>
      <c r="F79">
        <v>1506.65</v>
      </c>
      <c r="G79">
        <v>20.948276482444399</v>
      </c>
      <c r="H79">
        <v>-8.8543038277234292</v>
      </c>
      <c r="I79">
        <v>-1.6700506040538401</v>
      </c>
      <c r="J79">
        <v>-2.36684332559203</v>
      </c>
      <c r="K79">
        <v>1485.33548898248</v>
      </c>
      <c r="L79">
        <v>1372.56614824286</v>
      </c>
      <c r="M79">
        <v>50.8597613917646</v>
      </c>
      <c r="N79">
        <v>0.73811148098619805</v>
      </c>
      <c r="O79">
        <v>5.0011615172734096</v>
      </c>
      <c r="P79">
        <v>47.7832270720941</v>
      </c>
      <c r="Q79">
        <v>1.7398346404665001E-2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62</v>
      </c>
      <c r="E80">
        <v>119304.13302435</v>
      </c>
      <c r="F80">
        <v>1185.6500000000001</v>
      </c>
      <c r="G80">
        <v>71.215593327100507</v>
      </c>
      <c r="H80">
        <v>2.8951278735208601</v>
      </c>
      <c r="I80">
        <v>51.696395706620102</v>
      </c>
      <c r="J80">
        <v>-3.0216474083597902</v>
      </c>
      <c r="K80">
        <v>1079.9266366566801</v>
      </c>
      <c r="L80">
        <v>888.00962320036001</v>
      </c>
      <c r="M80">
        <v>73.795823623220699</v>
      </c>
      <c r="N80">
        <v>1.0613820832487499</v>
      </c>
      <c r="O80">
        <v>1.4633323493442301</v>
      </c>
      <c r="P80">
        <v>108.833113166006</v>
      </c>
      <c r="Q80">
        <v>5.6644566470269997E-2</v>
      </c>
    </row>
    <row r="81" spans="1:17" x14ac:dyDescent="0.3">
      <c r="A81" t="s">
        <v>218</v>
      </c>
      <c r="B81" t="s">
        <v>219</v>
      </c>
      <c r="C81" t="str">
        <f>IFERROR(VLOOKUP(Table1[[#This Row],[Ticker]],[1]!Table1[[Symbol]:[Industry]],2,FALSE),"-")</f>
        <v>-</v>
      </c>
      <c r="D81" t="s">
        <v>220</v>
      </c>
      <c r="E81">
        <v>116773.08057355</v>
      </c>
      <c r="F81">
        <v>1862.65</v>
      </c>
      <c r="G81">
        <v>14.0083874739771</v>
      </c>
      <c r="H81">
        <v>-3.1885633266098901</v>
      </c>
      <c r="I81">
        <v>17.462239748644599</v>
      </c>
      <c r="J81">
        <v>-5.8050070179875899</v>
      </c>
      <c r="K81">
        <v>1815.4227295023099</v>
      </c>
      <c r="L81">
        <v>1577.5229422034799</v>
      </c>
      <c r="M81">
        <v>40.2905906865128</v>
      </c>
      <c r="N81">
        <v>0.66118630929731204</v>
      </c>
      <c r="O81">
        <v>6.5900732826886301</v>
      </c>
      <c r="P81">
        <v>51.0848846169444</v>
      </c>
      <c r="Q81">
        <v>2.8657982758751002E-2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114</v>
      </c>
      <c r="E82">
        <v>114381.97356663999</v>
      </c>
      <c r="F82">
        <v>2407.6</v>
      </c>
      <c r="G82">
        <v>53.272103854807703</v>
      </c>
      <c r="H82">
        <v>-7.4514482068922501</v>
      </c>
      <c r="I82">
        <v>4.1360873274516496</v>
      </c>
      <c r="J82">
        <v>-1.73283316866613</v>
      </c>
      <c r="K82">
        <v>2322.41595626037</v>
      </c>
      <c r="L82">
        <v>2018.6415473014099</v>
      </c>
      <c r="M82">
        <v>46.8659639928308</v>
      </c>
      <c r="N82">
        <v>0.89235251366511004</v>
      </c>
      <c r="O82">
        <v>4.6270144542282798</v>
      </c>
      <c r="P82">
        <v>85.915057915057901</v>
      </c>
      <c r="Q82">
        <v>0.20297409594187499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182</v>
      </c>
      <c r="E83">
        <v>114287.499403785</v>
      </c>
      <c r="F83">
        <v>644.85</v>
      </c>
      <c r="G83">
        <v>-13.819594074925799</v>
      </c>
      <c r="H83">
        <v>-9.0295623494818594E-2</v>
      </c>
      <c r="I83">
        <v>3.9827337780776699</v>
      </c>
      <c r="J83">
        <v>-0.42535044261396499</v>
      </c>
      <c r="K83">
        <v>592.71737922927196</v>
      </c>
      <c r="L83">
        <v>558.63173894091005</v>
      </c>
      <c r="M83">
        <v>80.912869223698095</v>
      </c>
      <c r="N83">
        <v>0.68341843580125095</v>
      </c>
      <c r="O83">
        <v>0.95371016515468598</v>
      </c>
      <c r="P83">
        <v>31.817252657399798</v>
      </c>
      <c r="Q83">
        <v>-7.5053931001050997E-2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227</v>
      </c>
      <c r="E84">
        <v>113711.30694143999</v>
      </c>
      <c r="F84">
        <v>1193.4000000000001</v>
      </c>
      <c r="G84">
        <v>13.3988313026803</v>
      </c>
      <c r="H84">
        <v>0.19347624236295199</v>
      </c>
      <c r="I84">
        <v>-11.4922039911878</v>
      </c>
      <c r="J84">
        <v>0.22622326592266301</v>
      </c>
      <c r="K84">
        <v>1123.53219373301</v>
      </c>
      <c r="L84">
        <v>1061.0841569490201</v>
      </c>
      <c r="M84">
        <v>75.247958786698305</v>
      </c>
      <c r="N84">
        <v>0.83819395993719503</v>
      </c>
      <c r="O84">
        <v>6.3348416289592704</v>
      </c>
      <c r="P84">
        <v>44.086930274675503</v>
      </c>
      <c r="Q84">
        <v>1.4662890938073001E-2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24</v>
      </c>
      <c r="E85">
        <v>113452.44597845001</v>
      </c>
      <c r="F85">
        <v>1456.9</v>
      </c>
      <c r="G85">
        <v>-20.7845910814988</v>
      </c>
      <c r="H85">
        <v>-9.6573285179398294</v>
      </c>
      <c r="I85">
        <v>-25.227704325809</v>
      </c>
      <c r="J85">
        <v>-1.01996829784226</v>
      </c>
      <c r="K85">
        <v>1466.02128244802</v>
      </c>
      <c r="L85">
        <v>1459.2892394226999</v>
      </c>
      <c r="M85">
        <v>55.966009609833897</v>
      </c>
      <c r="N85">
        <v>0.82660898222712798</v>
      </c>
      <c r="O85">
        <v>16.308600453016599</v>
      </c>
      <c r="P85">
        <v>7.5957313245448903</v>
      </c>
      <c r="Q85">
        <v>1.3972371592879999E-2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232</v>
      </c>
      <c r="E86">
        <v>112863.842440964</v>
      </c>
      <c r="F86">
        <v>418.95</v>
      </c>
      <c r="G86">
        <v>121.735356725022</v>
      </c>
      <c r="H86">
        <v>14.227448776769499</v>
      </c>
      <c r="I86">
        <v>78.447556509315504</v>
      </c>
      <c r="J86">
        <v>3.9839549776616998</v>
      </c>
      <c r="K86">
        <v>359.35159487085298</v>
      </c>
      <c r="L86">
        <v>282.97584307057701</v>
      </c>
      <c r="M86">
        <v>78.809190879991604</v>
      </c>
      <c r="N86">
        <v>0.54552355253912199</v>
      </c>
      <c r="O86">
        <v>1.0144408640649201</v>
      </c>
      <c r="P86">
        <v>166.25357483317401</v>
      </c>
      <c r="Q86">
        <v>5.3561856117502998E-2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235</v>
      </c>
      <c r="E87">
        <v>112714.958153735</v>
      </c>
      <c r="F87">
        <v>1010.45</v>
      </c>
      <c r="G87">
        <v>3.4698384281563599</v>
      </c>
      <c r="H87">
        <v>-5.7047277881241403</v>
      </c>
      <c r="I87">
        <v>-20.722273437894099</v>
      </c>
      <c r="J87">
        <v>-0.186575438670677</v>
      </c>
      <c r="K87">
        <v>1026.4978556260201</v>
      </c>
      <c r="L87">
        <v>1050.88774950165</v>
      </c>
      <c r="M87">
        <v>48.624794481227198</v>
      </c>
      <c r="N87">
        <v>0.35167445987517898</v>
      </c>
      <c r="O87">
        <v>23.7072591419664</v>
      </c>
      <c r="P87">
        <v>47.2959183673469</v>
      </c>
      <c r="Q87">
        <v>1.3610646700444999E-2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62</v>
      </c>
      <c r="E88">
        <v>111044.13678225</v>
      </c>
      <c r="F88">
        <v>6667.5</v>
      </c>
      <c r="G88">
        <v>2.8647669725744001</v>
      </c>
      <c r="H88">
        <v>5.4913505978886201</v>
      </c>
      <c r="I88">
        <v>2.4542089110959999</v>
      </c>
      <c r="J88">
        <v>-1.1673481732586599</v>
      </c>
      <c r="K88">
        <v>6253.0106658801196</v>
      </c>
      <c r="L88">
        <v>5922.68360210018</v>
      </c>
      <c r="M88">
        <v>66.825144871370497</v>
      </c>
      <c r="N88">
        <v>0.69063210759233995</v>
      </c>
      <c r="O88">
        <v>3.26134233220847</v>
      </c>
      <c r="P88">
        <v>29.552807220370902</v>
      </c>
      <c r="Q88">
        <v>-3.3132297864856997E-2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27</v>
      </c>
      <c r="E89">
        <v>110438.943897044</v>
      </c>
      <c r="F89">
        <v>16.27</v>
      </c>
      <c r="G89">
        <v>87.101045700337195</v>
      </c>
      <c r="H89">
        <v>-6.16110515432376</v>
      </c>
      <c r="I89">
        <v>-7.8073406109093799</v>
      </c>
      <c r="J89">
        <v>-1.63574138517172</v>
      </c>
      <c r="K89">
        <v>15.912799569359301</v>
      </c>
      <c r="L89">
        <v>13.85821294022</v>
      </c>
      <c r="M89">
        <v>40.484909537141597</v>
      </c>
      <c r="N89">
        <v>0.498738823731665</v>
      </c>
      <c r="O89">
        <v>17.885679164105699</v>
      </c>
      <c r="P89">
        <v>116.933333333333</v>
      </c>
      <c r="Q89">
        <v>5.7583696690203003E-2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114</v>
      </c>
      <c r="E90">
        <v>110006.0953442</v>
      </c>
      <c r="F90">
        <v>5502.2</v>
      </c>
      <c r="G90">
        <v>50.977590028760403</v>
      </c>
      <c r="H90">
        <v>-9.8326479306172807</v>
      </c>
      <c r="I90">
        <v>9.6650705940148391</v>
      </c>
      <c r="J90">
        <v>-1.30643869247088</v>
      </c>
      <c r="K90">
        <v>5346.1747024584702</v>
      </c>
      <c r="L90">
        <v>4511.4730893217002</v>
      </c>
      <c r="M90">
        <v>42.715584481314899</v>
      </c>
      <c r="N90">
        <v>0.62375046405915902</v>
      </c>
      <c r="O90">
        <v>7.1307840500163699</v>
      </c>
      <c r="P90">
        <v>90.387543252595094</v>
      </c>
      <c r="Q90">
        <v>6.1747708060091E-2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Row],[Ticker]],[1]!Table1[[Symbol]:[Industry]],2,FALSE),"-")</f>
        <v>-</v>
      </c>
      <c r="D91" t="s">
        <v>244</v>
      </c>
      <c r="E91">
        <v>108852.8433257</v>
      </c>
      <c r="F91">
        <v>9780.7000000000007</v>
      </c>
      <c r="G91">
        <v>7.5530677513892002</v>
      </c>
      <c r="H91">
        <v>12.397263606116301</v>
      </c>
      <c r="I91">
        <v>6.7129993488315503</v>
      </c>
      <c r="J91">
        <v>-0.80324546785247497</v>
      </c>
      <c r="K91">
        <v>8840.0112422387592</v>
      </c>
      <c r="L91">
        <v>8138.0910256835996</v>
      </c>
      <c r="M91">
        <v>66.072643079066196</v>
      </c>
      <c r="N91">
        <v>1.6898476309978601</v>
      </c>
      <c r="O91">
        <v>2.037686464159</v>
      </c>
      <c r="P91">
        <v>47.568611475731302</v>
      </c>
      <c r="Q91">
        <v>0.103267293386126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103</v>
      </c>
      <c r="E92">
        <v>108787.72693814999</v>
      </c>
      <c r="F92">
        <v>108.3</v>
      </c>
      <c r="G92">
        <v>111.661175703415</v>
      </c>
      <c r="H92">
        <v>4.63647195711191</v>
      </c>
      <c r="I92">
        <v>36.764990123714902</v>
      </c>
      <c r="J92">
        <v>0.70927394120512699</v>
      </c>
      <c r="K92">
        <v>102.23202724219701</v>
      </c>
      <c r="L92">
        <v>84.308204110251197</v>
      </c>
      <c r="M92">
        <v>51.2141564488171</v>
      </c>
      <c r="N92">
        <v>1.15957207568759</v>
      </c>
      <c r="O92">
        <v>9.3259464450600191</v>
      </c>
      <c r="P92">
        <v>138.80926130099201</v>
      </c>
      <c r="Q92">
        <v>0.16418951522022901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-</v>
      </c>
      <c r="D93" t="s">
        <v>49</v>
      </c>
      <c r="E93">
        <v>107790.73835277</v>
      </c>
      <c r="F93">
        <v>2867.3</v>
      </c>
      <c r="G93">
        <v>35.130888731721598</v>
      </c>
      <c r="H93">
        <v>-2.77510198604128</v>
      </c>
      <c r="I93">
        <v>11.5747575118006</v>
      </c>
      <c r="J93">
        <v>-0.138792797404833</v>
      </c>
      <c r="K93">
        <v>2677.19107383864</v>
      </c>
      <c r="L93">
        <v>2329.21430707952</v>
      </c>
      <c r="M93">
        <v>57.307175624025497</v>
      </c>
      <c r="N93">
        <v>0.76036265086835897</v>
      </c>
      <c r="O93">
        <v>6.7014264290447398</v>
      </c>
      <c r="P93">
        <v>62.905516732003797</v>
      </c>
      <c r="Q93">
        <v>7.0328356574272E-2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Row],[Ticker]],[1]!Table1[[Symbol]:[Industry]],2,FALSE),"-")</f>
        <v>-</v>
      </c>
      <c r="D94" t="s">
        <v>163</v>
      </c>
      <c r="E94">
        <v>107456.4751353</v>
      </c>
      <c r="F94">
        <v>308.60000000000002</v>
      </c>
      <c r="G94">
        <v>199.777132125067</v>
      </c>
      <c r="H94">
        <v>-1.21110875170487</v>
      </c>
      <c r="I94">
        <v>29.9074307382391</v>
      </c>
      <c r="J94">
        <v>-5.1418640821090804</v>
      </c>
      <c r="K94">
        <v>298.43847767202101</v>
      </c>
      <c r="L94">
        <v>233.68944932200901</v>
      </c>
      <c r="M94">
        <v>39.009772011075199</v>
      </c>
      <c r="N94">
        <v>0.86375633626984705</v>
      </c>
      <c r="O94">
        <v>8.6681788723266209</v>
      </c>
      <c r="P94">
        <v>235.25258011950001</v>
      </c>
      <c r="Q94">
        <v>0.15859936753197301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-</v>
      </c>
      <c r="D95" t="s">
        <v>32</v>
      </c>
      <c r="E95">
        <v>106717.806385859</v>
      </c>
      <c r="F95">
        <v>139.80000000000001</v>
      </c>
      <c r="G95">
        <v>42.8550420780048</v>
      </c>
      <c r="H95">
        <v>-11.2610692890105</v>
      </c>
      <c r="I95">
        <v>-10.4033720821839</v>
      </c>
      <c r="J95">
        <v>-1.7429080428328101</v>
      </c>
      <c r="K95">
        <v>142.518954786828</v>
      </c>
      <c r="L95">
        <v>130.841950651107</v>
      </c>
      <c r="M95">
        <v>55.672311499669803</v>
      </c>
      <c r="N95">
        <v>0.71645292391647597</v>
      </c>
      <c r="O95">
        <v>23.3905579399141</v>
      </c>
      <c r="P95">
        <v>70.1765063907486</v>
      </c>
      <c r="Q95">
        <v>0.14015543796646901</v>
      </c>
    </row>
    <row r="96" spans="1:17" x14ac:dyDescent="0.3">
      <c r="A96" t="s">
        <v>253</v>
      </c>
      <c r="B96" t="s">
        <v>254</v>
      </c>
      <c r="C96" t="str">
        <f>IFERROR(VLOOKUP(Table1[[#This Row],[Ticker]],[1]!Table1[[Symbol]:[Industry]],2,FALSE),"-")</f>
        <v>-</v>
      </c>
      <c r="D96" t="s">
        <v>163</v>
      </c>
      <c r="E96">
        <v>105348.138029419</v>
      </c>
      <c r="F96">
        <v>689.3</v>
      </c>
      <c r="G96">
        <v>37.492042884637897</v>
      </c>
      <c r="H96">
        <v>-6.3015761558378999E-2</v>
      </c>
      <c r="I96">
        <v>36.590877207833401</v>
      </c>
      <c r="J96">
        <v>-3.9731003945423802</v>
      </c>
      <c r="K96">
        <v>670.84402430918101</v>
      </c>
      <c r="L96">
        <v>537.48557103735095</v>
      </c>
      <c r="M96">
        <v>31.421262837764399</v>
      </c>
      <c r="N96">
        <v>0.81938307220870898</v>
      </c>
      <c r="O96">
        <v>13.702306687944199</v>
      </c>
      <c r="P96">
        <v>91.898663697104595</v>
      </c>
      <c r="Q96">
        <v>0.24090478682351699</v>
      </c>
    </row>
    <row r="97" spans="1:17" x14ac:dyDescent="0.3">
      <c r="A97" t="s">
        <v>255</v>
      </c>
      <c r="B97" t="s">
        <v>256</v>
      </c>
      <c r="C97" t="str">
        <f>IFERROR(VLOOKUP(Table1[[#This Row],[Ticker]],[1]!Table1[[Symbol]:[Industry]],2,FALSE),"-")</f>
        <v>-</v>
      </c>
      <c r="D97" t="s">
        <v>257</v>
      </c>
      <c r="E97">
        <v>105248.682</v>
      </c>
      <c r="F97">
        <v>3796.85</v>
      </c>
      <c r="G97">
        <v>72.866402000525596</v>
      </c>
      <c r="H97">
        <v>-4.3869707841191996</v>
      </c>
      <c r="I97">
        <v>71.407580726324994</v>
      </c>
      <c r="J97">
        <v>-6.0521892451994797</v>
      </c>
      <c r="K97">
        <v>3734.0634094943298</v>
      </c>
      <c r="L97">
        <v>2905.4682848749899</v>
      </c>
      <c r="M97">
        <v>32.165397819943003</v>
      </c>
      <c r="N97">
        <v>0.75322275367547298</v>
      </c>
      <c r="O97">
        <v>9.8779251221407094</v>
      </c>
      <c r="P97">
        <v>129.65281558095899</v>
      </c>
      <c r="Q97">
        <v>0.21896731913284401</v>
      </c>
    </row>
    <row r="98" spans="1:17" x14ac:dyDescent="0.3">
      <c r="A98" t="s">
        <v>258</v>
      </c>
      <c r="B98" t="s">
        <v>259</v>
      </c>
      <c r="C98" t="str">
        <f>IFERROR(VLOOKUP(Table1[[#This Row],[Ticker]],[1]!Table1[[Symbol]:[Industry]],2,FALSE),"-")</f>
        <v>-</v>
      </c>
      <c r="D98" t="s">
        <v>32</v>
      </c>
      <c r="E98">
        <v>105010.929637019</v>
      </c>
      <c r="F98">
        <v>115.77</v>
      </c>
      <c r="G98">
        <v>50.658177285908998</v>
      </c>
      <c r="H98">
        <v>-10.122397864596</v>
      </c>
      <c r="I98">
        <v>10.7618272931887</v>
      </c>
      <c r="J98">
        <v>-1.2037534843197399</v>
      </c>
      <c r="K98">
        <v>117.001027174002</v>
      </c>
      <c r="L98">
        <v>103.504210483759</v>
      </c>
      <c r="M98">
        <v>47.340268125210301</v>
      </c>
      <c r="N98">
        <v>0.76725684108892001</v>
      </c>
      <c r="O98">
        <v>11.341452880711699</v>
      </c>
      <c r="P98">
        <v>81.315583398590405</v>
      </c>
      <c r="Q98">
        <v>0.16355302389479701</v>
      </c>
    </row>
    <row r="99" spans="1:17" x14ac:dyDescent="0.3">
      <c r="A99" t="s">
        <v>260</v>
      </c>
      <c r="B99" t="s">
        <v>261</v>
      </c>
      <c r="C99" t="str">
        <f>IFERROR(VLOOKUP(Table1[[#This Row],[Ticker]],[1]!Table1[[Symbol]:[Industry]],2,FALSE),"-")</f>
        <v>-</v>
      </c>
      <c r="D99" t="s">
        <v>262</v>
      </c>
      <c r="E99">
        <v>104692.23675</v>
      </c>
      <c r="F99">
        <v>5190.75</v>
      </c>
      <c r="G99">
        <v>173.01484142264499</v>
      </c>
      <c r="H99">
        <v>32.817872059309103</v>
      </c>
      <c r="I99">
        <v>108.226945269787</v>
      </c>
      <c r="J99">
        <v>-3.7803653309085701</v>
      </c>
      <c r="K99">
        <v>4023.0119098362702</v>
      </c>
      <c r="L99">
        <v>2707.1690445781801</v>
      </c>
      <c r="M99">
        <v>52.588183829157103</v>
      </c>
      <c r="N99">
        <v>1.20971088730391</v>
      </c>
      <c r="O99">
        <v>12.8931271974184</v>
      </c>
      <c r="P99">
        <v>204.621478873239</v>
      </c>
      <c r="Q99">
        <v>0.26222931904896601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Row],[Ticker]],[1]!Table1[[Symbol]:[Industry]],2,FALSE),"-")</f>
        <v>-</v>
      </c>
      <c r="D100" t="s">
        <v>191</v>
      </c>
      <c r="E100">
        <v>103669.70219539999</v>
      </c>
      <c r="F100">
        <v>35149.85</v>
      </c>
      <c r="G100">
        <v>57.653293376239802</v>
      </c>
      <c r="H100">
        <v>3.15142935020486</v>
      </c>
      <c r="I100">
        <v>38.516393882430798</v>
      </c>
      <c r="J100">
        <v>-2.9563659634523001</v>
      </c>
      <c r="K100">
        <v>32807.954802395703</v>
      </c>
      <c r="L100">
        <v>27645.563342764199</v>
      </c>
      <c r="M100">
        <v>58.700324834350198</v>
      </c>
      <c r="N100">
        <v>0.46219580136684901</v>
      </c>
      <c r="O100">
        <v>4.3475292213195704</v>
      </c>
      <c r="P100">
        <v>96.026746750766094</v>
      </c>
      <c r="Q100">
        <v>0.113376725440786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Row],[Ticker]],[1]!Table1[[Symbol]:[Industry]],2,FALSE),"-")</f>
        <v>-</v>
      </c>
      <c r="D101" t="s">
        <v>62</v>
      </c>
      <c r="E101">
        <v>103506.76891519999</v>
      </c>
      <c r="F101">
        <v>3058.3</v>
      </c>
      <c r="G101">
        <v>33.005699152764798</v>
      </c>
      <c r="H101">
        <v>-2.1566194112966599</v>
      </c>
      <c r="I101">
        <v>8.6367172029568895</v>
      </c>
      <c r="J101">
        <v>-1.2133377659742499</v>
      </c>
      <c r="K101">
        <v>2808.30052166313</v>
      </c>
      <c r="L101">
        <v>2489.7887387998699</v>
      </c>
      <c r="M101">
        <v>87.257570711252697</v>
      </c>
      <c r="N101">
        <v>0.93578965647183998</v>
      </c>
      <c r="O101">
        <v>0.51172219860706702</v>
      </c>
      <c r="P101">
        <v>72.585423661860503</v>
      </c>
      <c r="Q101">
        <v>6.6344440402426999E-2</v>
      </c>
    </row>
    <row r="102" spans="1:17" x14ac:dyDescent="0.3">
      <c r="A102" t="s">
        <v>267</v>
      </c>
      <c r="B102" t="s">
        <v>268</v>
      </c>
      <c r="C102" t="str">
        <f>IFERROR(VLOOKUP(Table1[[#This Row],[Ticker]],[1]!Table1[[Symbol]:[Industry]],2,FALSE),"-")</f>
        <v>-</v>
      </c>
      <c r="D102" t="s">
        <v>269</v>
      </c>
      <c r="E102">
        <v>102305.793931625</v>
      </c>
      <c r="F102">
        <v>11305.75</v>
      </c>
      <c r="G102">
        <v>181.13852475601999</v>
      </c>
      <c r="H102">
        <v>10.8020443382511</v>
      </c>
      <c r="I102">
        <v>47.968715492643099</v>
      </c>
      <c r="J102">
        <v>-8.6553113963458106</v>
      </c>
      <c r="K102">
        <v>10291.4696384543</v>
      </c>
      <c r="L102">
        <v>8016.4658133290995</v>
      </c>
      <c r="M102">
        <v>43.227948514025798</v>
      </c>
      <c r="N102">
        <v>0.56227196703978799</v>
      </c>
      <c r="O102">
        <v>17.621564248280698</v>
      </c>
      <c r="P102">
        <v>208.478854024556</v>
      </c>
      <c r="Q102">
        <v>0.19972226348664701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77</v>
      </c>
      <c r="E103">
        <v>101248.35180768</v>
      </c>
      <c r="F103">
        <v>28061.599999999999</v>
      </c>
      <c r="G103">
        <v>-8.4026987912062907</v>
      </c>
      <c r="H103">
        <v>-4.5290334429996797</v>
      </c>
      <c r="I103">
        <v>-9.5714684025690104</v>
      </c>
      <c r="J103">
        <v>-2.13032537001392</v>
      </c>
      <c r="K103">
        <v>26918.004559532499</v>
      </c>
      <c r="L103">
        <v>26211.336815652099</v>
      </c>
      <c r="M103">
        <v>63.632640888404097</v>
      </c>
      <c r="N103">
        <v>0.78636831107560201</v>
      </c>
      <c r="O103">
        <v>9.5366978361889494</v>
      </c>
      <c r="P103">
        <v>21.869191348909901</v>
      </c>
      <c r="Q103">
        <v>-6.2857689436832995E-2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130</v>
      </c>
      <c r="E104">
        <v>99235.327191649994</v>
      </c>
      <c r="F104">
        <v>989.95</v>
      </c>
      <c r="G104">
        <v>30.5402158277269</v>
      </c>
      <c r="H104">
        <v>-9.8984345768044903</v>
      </c>
      <c r="I104">
        <v>21.994683227205599</v>
      </c>
      <c r="J104">
        <v>-2.3296520148017898</v>
      </c>
      <c r="K104">
        <v>1007.839857772</v>
      </c>
      <c r="L104">
        <v>856.74983468919697</v>
      </c>
      <c r="M104">
        <v>24.065031449783799</v>
      </c>
      <c r="N104">
        <v>0.80477007238757203</v>
      </c>
      <c r="O104">
        <v>10.8136774584574</v>
      </c>
      <c r="P104">
        <v>70.211485557083904</v>
      </c>
      <c r="Q104">
        <v>9.1956599191057004E-2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276</v>
      </c>
      <c r="E105">
        <v>99137.148053500001</v>
      </c>
      <c r="F105">
        <v>92.2</v>
      </c>
      <c r="G105">
        <v>35.3288115012475</v>
      </c>
      <c r="H105">
        <v>-4.0785446116922204</v>
      </c>
      <c r="I105">
        <v>17.489048062962699</v>
      </c>
      <c r="J105">
        <v>-0.51610427805046299</v>
      </c>
      <c r="K105">
        <v>85.861118382719596</v>
      </c>
      <c r="L105">
        <v>78.683704644054103</v>
      </c>
      <c r="M105">
        <v>70.675738712776194</v>
      </c>
      <c r="N105">
        <v>1.74158091210594</v>
      </c>
      <c r="O105">
        <v>7.0498915401301598</v>
      </c>
      <c r="P105">
        <v>63.0415561450044</v>
      </c>
      <c r="Q105">
        <v>8.0051652592549996E-2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Row],[Ticker]],[1]!Table1[[Symbol]:[Industry]],2,FALSE),"-")</f>
        <v>-</v>
      </c>
      <c r="D106" t="s">
        <v>220</v>
      </c>
      <c r="E106">
        <v>98520.505725374998</v>
      </c>
      <c r="F106">
        <v>6552.25</v>
      </c>
      <c r="G106">
        <v>33.142526086200597</v>
      </c>
      <c r="H106">
        <v>-11.928828709033001</v>
      </c>
      <c r="I106">
        <v>32.148917085383999</v>
      </c>
      <c r="J106">
        <v>1.5870856757601499</v>
      </c>
      <c r="K106">
        <v>6527.8101991496396</v>
      </c>
      <c r="L106">
        <v>5542.3817164802804</v>
      </c>
      <c r="M106">
        <v>41.750589586434401</v>
      </c>
      <c r="N106">
        <v>0.83233637289757401</v>
      </c>
      <c r="O106">
        <v>11.892098134228601</v>
      </c>
      <c r="P106">
        <v>72.382267824256701</v>
      </c>
      <c r="Q106">
        <v>0.14500786941469099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179</v>
      </c>
      <c r="E107">
        <v>97894.095487829996</v>
      </c>
      <c r="F107">
        <v>890.1</v>
      </c>
      <c r="G107">
        <v>14.723281586561599</v>
      </c>
      <c r="H107">
        <v>-10.262778315120601</v>
      </c>
      <c r="I107">
        <v>-25.0155568157648</v>
      </c>
      <c r="J107">
        <v>-0.76511404491023205</v>
      </c>
      <c r="K107">
        <v>920.77891309266602</v>
      </c>
      <c r="L107">
        <v>958.90987357294205</v>
      </c>
      <c r="M107">
        <v>41.653477360312898</v>
      </c>
      <c r="N107">
        <v>0.88009329748370602</v>
      </c>
      <c r="O107">
        <v>41.489720256151003</v>
      </c>
      <c r="P107">
        <v>70.517241379310306</v>
      </c>
      <c r="Q107">
        <v>2.0366723575609001E-2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54</v>
      </c>
      <c r="E108">
        <v>95140.289695590007</v>
      </c>
      <c r="F108">
        <v>584.9</v>
      </c>
      <c r="G108">
        <v>218.75019253855899</v>
      </c>
      <c r="H108">
        <v>26.7221432634644</v>
      </c>
      <c r="I108">
        <v>106.305485836285</v>
      </c>
      <c r="J108">
        <v>17.407380077304499</v>
      </c>
      <c r="K108">
        <v>476.561862507125</v>
      </c>
      <c r="L108">
        <v>362.391704007405</v>
      </c>
      <c r="M108">
        <v>64.394849148400297</v>
      </c>
      <c r="N108">
        <v>1.4288932553957401</v>
      </c>
      <c r="O108">
        <v>11.643015900153801</v>
      </c>
      <c r="P108">
        <v>245.82183681513601</v>
      </c>
      <c r="Q108">
        <v>0.159180628245948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285</v>
      </c>
      <c r="E109">
        <v>94881.955201519901</v>
      </c>
      <c r="F109">
        <v>10941.95</v>
      </c>
      <c r="G109">
        <v>153.78786572072499</v>
      </c>
      <c r="H109">
        <v>10.512994647993001</v>
      </c>
      <c r="I109">
        <v>51.611834688231902</v>
      </c>
      <c r="J109">
        <v>5.5704417363662202</v>
      </c>
      <c r="K109">
        <v>9310.7647812974192</v>
      </c>
      <c r="L109">
        <v>7186.5773714350098</v>
      </c>
      <c r="M109">
        <v>73.271727713754203</v>
      </c>
      <c r="N109">
        <v>0.94887553910045097</v>
      </c>
      <c r="O109">
        <v>2.7239203249877599</v>
      </c>
      <c r="P109">
        <v>189.52702255738501</v>
      </c>
      <c r="Q109">
        <v>9.7336781643929005E-2</v>
      </c>
    </row>
    <row r="110" spans="1:17" hidden="1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288</v>
      </c>
      <c r="E110">
        <v>94515.606593085002</v>
      </c>
      <c r="F110">
        <v>1299.45</v>
      </c>
      <c r="G110">
        <v>9.7383955481176798</v>
      </c>
      <c r="H110">
        <v>-3.0483292021586101</v>
      </c>
      <c r="I110">
        <v>5.9506968032593699</v>
      </c>
      <c r="J110">
        <v>-0.92793348915541296</v>
      </c>
      <c r="K110">
        <v>1246.48024654438</v>
      </c>
      <c r="L110">
        <v>1138.1515169316001</v>
      </c>
      <c r="M110">
        <v>63.402380593150902</v>
      </c>
      <c r="N110">
        <v>0.87832301206098595</v>
      </c>
      <c r="O110">
        <v>2.7242294817037802</v>
      </c>
      <c r="P110">
        <v>36.210691823899303</v>
      </c>
      <c r="Q110">
        <v>5.7319155094208998E-2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37</v>
      </c>
      <c r="E111">
        <v>94416.350679879994</v>
      </c>
      <c r="F111">
        <v>654.79999999999995</v>
      </c>
      <c r="G111">
        <v>-11.6508981684093</v>
      </c>
      <c r="H111">
        <v>0.78593018294412897</v>
      </c>
      <c r="I111">
        <v>19.121402636493698</v>
      </c>
      <c r="J111">
        <v>-3.4029333463884002</v>
      </c>
      <c r="K111">
        <v>608.86064912047505</v>
      </c>
      <c r="L111">
        <v>568.10084351689204</v>
      </c>
      <c r="M111">
        <v>71.956737916692703</v>
      </c>
      <c r="N111">
        <v>0.92692598218829103</v>
      </c>
      <c r="O111">
        <v>2.8863775198534101</v>
      </c>
      <c r="P111">
        <v>41.288164850577097</v>
      </c>
      <c r="Q111">
        <v>-6.1018315809270002E-2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37</v>
      </c>
      <c r="E112">
        <v>94247.865768015006</v>
      </c>
      <c r="F112">
        <v>1910.55</v>
      </c>
      <c r="G112">
        <v>15.7707689071948</v>
      </c>
      <c r="H112">
        <v>2.6835047765629598</v>
      </c>
      <c r="I112">
        <v>17.116791668346</v>
      </c>
      <c r="J112">
        <v>-2.26039082975073</v>
      </c>
      <c r="K112">
        <v>1757.2794615755599</v>
      </c>
      <c r="L112">
        <v>1592.0487547765299</v>
      </c>
      <c r="M112">
        <v>76.372874363071702</v>
      </c>
      <c r="N112">
        <v>0.65866320064018302</v>
      </c>
      <c r="O112">
        <v>0.28525817173066198</v>
      </c>
      <c r="P112">
        <v>50.912322274881497</v>
      </c>
      <c r="Q112">
        <v>-2.8060581436684998E-2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295</v>
      </c>
      <c r="E113">
        <v>93759.818059844998</v>
      </c>
      <c r="F113">
        <v>6520.85</v>
      </c>
      <c r="G113">
        <v>-0.56997632357581496</v>
      </c>
      <c r="H113">
        <v>-1.7187039592358999</v>
      </c>
      <c r="I113">
        <v>-6.7088602407068496</v>
      </c>
      <c r="J113">
        <v>-1.07625971126095</v>
      </c>
      <c r="K113">
        <v>6189.3018549981498</v>
      </c>
      <c r="L113">
        <v>5870.3179305413796</v>
      </c>
      <c r="M113">
        <v>79.710157887063303</v>
      </c>
      <c r="N113">
        <v>0.68114986117066401</v>
      </c>
      <c r="O113">
        <v>5.4226059486109897</v>
      </c>
      <c r="P113">
        <v>37.978205670757497</v>
      </c>
      <c r="Q113">
        <v>3.0056933338252E-2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135</v>
      </c>
      <c r="E114">
        <v>93500.825335725007</v>
      </c>
      <c r="F114">
        <v>3362.65</v>
      </c>
      <c r="G114">
        <v>83.586859341772595</v>
      </c>
      <c r="H114">
        <v>7.0627210297823098</v>
      </c>
      <c r="I114">
        <v>29.6615373364193</v>
      </c>
      <c r="J114">
        <v>-9.8729639894502105E-2</v>
      </c>
      <c r="K114">
        <v>3017.2681172705802</v>
      </c>
      <c r="L114">
        <v>2447.4027611630599</v>
      </c>
      <c r="M114">
        <v>66.380556552368006</v>
      </c>
      <c r="N114">
        <v>0.56725681367286995</v>
      </c>
      <c r="O114">
        <v>1.19102493569058</v>
      </c>
      <c r="P114">
        <v>124.881294723466</v>
      </c>
      <c r="Q114">
        <v>7.2547929940668998E-2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295</v>
      </c>
      <c r="E115">
        <v>90830.074089639995</v>
      </c>
      <c r="F115">
        <v>934.55</v>
      </c>
      <c r="G115">
        <v>29.1737495956062</v>
      </c>
      <c r="H115">
        <v>-5.8858725985717397</v>
      </c>
      <c r="I115">
        <v>17.0234042507449</v>
      </c>
      <c r="J115">
        <v>-0.46740469242591598</v>
      </c>
      <c r="K115">
        <v>873.75585933634795</v>
      </c>
      <c r="L115">
        <v>764.08298241040802</v>
      </c>
      <c r="M115">
        <v>62.796600460838</v>
      </c>
      <c r="N115">
        <v>0.71042141238914203</v>
      </c>
      <c r="O115">
        <v>4.8526028569899999</v>
      </c>
      <c r="P115">
        <v>83.785644051130703</v>
      </c>
      <c r="Q115">
        <v>0.12635199474294101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145</v>
      </c>
      <c r="E116">
        <v>89513.847595575004</v>
      </c>
      <c r="F116">
        <v>6932.25</v>
      </c>
      <c r="G116">
        <v>22.232051389250501</v>
      </c>
      <c r="H116">
        <v>4.0657446588838004</v>
      </c>
      <c r="I116">
        <v>20.135321800577898</v>
      </c>
      <c r="J116">
        <v>-1.6465124475089401</v>
      </c>
      <c r="K116">
        <v>6406.6672976878599</v>
      </c>
      <c r="L116">
        <v>5553.2139825998102</v>
      </c>
      <c r="M116">
        <v>62.170820652751601</v>
      </c>
      <c r="N116">
        <v>0.75747300103020299</v>
      </c>
      <c r="O116">
        <v>1.8861120126942801</v>
      </c>
      <c r="P116">
        <v>74.525748668823397</v>
      </c>
      <c r="Q116">
        <v>4.2718188567079998E-3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244</v>
      </c>
      <c r="E117">
        <v>88902.133875</v>
      </c>
      <c r="F117">
        <v>4162.5</v>
      </c>
      <c r="G117">
        <v>49.887636572327303</v>
      </c>
      <c r="H117">
        <v>-1.4999060978032901</v>
      </c>
      <c r="I117">
        <v>6.7790345668035403</v>
      </c>
      <c r="J117">
        <v>-3.80053225160079</v>
      </c>
      <c r="K117">
        <v>3976.26057401669</v>
      </c>
      <c r="L117">
        <v>3496.1047512935702</v>
      </c>
      <c r="M117">
        <v>54.677776398705703</v>
      </c>
      <c r="N117">
        <v>1.14089075696613</v>
      </c>
      <c r="O117">
        <v>3.2168168168168001</v>
      </c>
      <c r="P117">
        <v>76.377118644067707</v>
      </c>
      <c r="Q117">
        <v>5.3786481415759998E-3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182</v>
      </c>
      <c r="E118">
        <v>88663.054895555004</v>
      </c>
      <c r="F118">
        <v>684.85</v>
      </c>
      <c r="G118">
        <v>3.5165003521948699</v>
      </c>
      <c r="H118">
        <v>2.1270854896565399</v>
      </c>
      <c r="I118">
        <v>15.0162883261419</v>
      </c>
      <c r="J118">
        <v>0.76992560492554896</v>
      </c>
      <c r="K118">
        <v>611.96485320330601</v>
      </c>
      <c r="L118">
        <v>562.52871701404399</v>
      </c>
      <c r="M118">
        <v>84.8623198978418</v>
      </c>
      <c r="N118">
        <v>1.15297535069757</v>
      </c>
      <c r="O118">
        <v>0.20442432649485601</v>
      </c>
      <c r="P118">
        <v>40.828706559736702</v>
      </c>
      <c r="Q118">
        <v>-2.5269488448274001E-2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Row],[Ticker]],[1]!Table1[[Symbol]:[Industry]],2,FALSE),"-")</f>
        <v>-</v>
      </c>
      <c r="D119" t="s">
        <v>62</v>
      </c>
      <c r="E119">
        <v>85689.846491129996</v>
      </c>
      <c r="F119">
        <v>2138.85</v>
      </c>
      <c r="G119">
        <v>-9.5827060945759808</v>
      </c>
      <c r="H119">
        <v>-11.284723559689199</v>
      </c>
      <c r="I119">
        <v>-15.7400232307903</v>
      </c>
      <c r="J119">
        <v>-4.26001488435071</v>
      </c>
      <c r="K119">
        <v>2161.1967489561798</v>
      </c>
      <c r="L119">
        <v>2052.2959796903701</v>
      </c>
      <c r="M119">
        <v>50.582325385229602</v>
      </c>
      <c r="N119">
        <v>0.79088180798395802</v>
      </c>
      <c r="O119">
        <v>16.417701101058899</v>
      </c>
      <c r="P119">
        <v>27.081786043195301</v>
      </c>
    </row>
    <row r="120" spans="1:17" x14ac:dyDescent="0.3">
      <c r="A120" t="s">
        <v>308</v>
      </c>
      <c r="B120" t="s">
        <v>309</v>
      </c>
      <c r="C120" t="str">
        <f>IFERROR(VLOOKUP(Table1[[#This Row],[Ticker]],[1]!Table1[[Symbol]:[Industry]],2,FALSE),"-")</f>
        <v>-</v>
      </c>
      <c r="D120" t="s">
        <v>182</v>
      </c>
      <c r="E120">
        <v>84897.595796759997</v>
      </c>
      <c r="F120">
        <v>3121.4</v>
      </c>
      <c r="G120">
        <v>44.076442067723697</v>
      </c>
      <c r="H120">
        <v>-5.6988370052978903E-2</v>
      </c>
      <c r="I120">
        <v>9.5404996928048806</v>
      </c>
      <c r="J120">
        <v>0.55493242668635701</v>
      </c>
      <c r="K120">
        <v>2876.2765382620801</v>
      </c>
      <c r="L120">
        <v>2551.02800779686</v>
      </c>
      <c r="M120">
        <v>81.705755363181197</v>
      </c>
      <c r="N120">
        <v>0.86803467489874597</v>
      </c>
      <c r="O120">
        <v>1.07644005894791</v>
      </c>
      <c r="P120">
        <v>71.430140597539506</v>
      </c>
      <c r="Q120">
        <v>3.7675935371742998E-2</v>
      </c>
    </row>
    <row r="121" spans="1:17" x14ac:dyDescent="0.3">
      <c r="A121" t="s">
        <v>310</v>
      </c>
      <c r="B121" t="s">
        <v>311</v>
      </c>
      <c r="C121" t="str">
        <f>IFERROR(VLOOKUP(Table1[[#This Row],[Ticker]],[1]!Table1[[Symbol]:[Industry]],2,FALSE),"-")</f>
        <v>-</v>
      </c>
      <c r="D121" t="s">
        <v>312</v>
      </c>
      <c r="E121">
        <v>82886.458578210004</v>
      </c>
      <c r="F121">
        <v>582.29999999999995</v>
      </c>
      <c r="G121">
        <v>24.382677212930201</v>
      </c>
      <c r="H121">
        <v>-9.7757425672863096</v>
      </c>
      <c r="I121">
        <v>10.0482839569699</v>
      </c>
      <c r="J121">
        <v>-5.7971312941603204</v>
      </c>
      <c r="K121">
        <v>595.44275407227599</v>
      </c>
      <c r="L121">
        <v>527.05624518697402</v>
      </c>
      <c r="M121">
        <v>25.301556967204601</v>
      </c>
      <c r="N121">
        <v>0.75953564363974502</v>
      </c>
      <c r="O121">
        <v>13.8502490125365</v>
      </c>
      <c r="P121">
        <v>56.700753498385303</v>
      </c>
      <c r="Q121">
        <v>0.17947334775513801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62</v>
      </c>
      <c r="E122">
        <v>82859.128376624998</v>
      </c>
      <c r="F122">
        <v>1817.25</v>
      </c>
      <c r="G122">
        <v>68.998104611343805</v>
      </c>
      <c r="H122">
        <v>9.0569257334424496</v>
      </c>
      <c r="I122">
        <v>11.9124874308134</v>
      </c>
      <c r="J122">
        <v>-0.89553418725354195</v>
      </c>
      <c r="K122">
        <v>1671.2658402996501</v>
      </c>
      <c r="L122">
        <v>1471.3757690258701</v>
      </c>
      <c r="M122">
        <v>68.342166981740903</v>
      </c>
      <c r="N122">
        <v>1.22450321731933</v>
      </c>
      <c r="O122">
        <v>1.69211721007016</v>
      </c>
      <c r="P122">
        <v>95.687287998707802</v>
      </c>
      <c r="Q122">
        <v>1.5890149265580002E-2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Row],[Ticker]],[1]!Table1[[Symbol]:[Industry]],2,FALSE),"-")</f>
        <v>-</v>
      </c>
      <c r="D123" t="s">
        <v>145</v>
      </c>
      <c r="E123">
        <v>80820</v>
      </c>
      <c r="F123">
        <v>1010.25</v>
      </c>
      <c r="G123">
        <v>36.6192681240368</v>
      </c>
      <c r="H123">
        <v>-4.5665824826105199</v>
      </c>
      <c r="I123">
        <v>-6.6044851974618703</v>
      </c>
      <c r="J123">
        <v>-2.0912517028806099</v>
      </c>
      <c r="K123">
        <v>1015.0829617977899</v>
      </c>
      <c r="L123">
        <v>918.130734691719</v>
      </c>
      <c r="M123">
        <v>41.967401550272299</v>
      </c>
      <c r="N123">
        <v>0.94997123606567102</v>
      </c>
      <c r="O123">
        <v>12.7344716654293</v>
      </c>
      <c r="P123">
        <v>64.108187134502899</v>
      </c>
      <c r="Q123">
        <v>7.5179591474612006E-2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-</v>
      </c>
      <c r="D124" t="s">
        <v>24</v>
      </c>
      <c r="E124">
        <v>80689.328908399999</v>
      </c>
      <c r="F124">
        <v>25.75</v>
      </c>
      <c r="G124">
        <v>21.564164281102901</v>
      </c>
      <c r="H124">
        <v>4.3972174320594801</v>
      </c>
      <c r="I124">
        <v>-12.349272156119</v>
      </c>
      <c r="J124">
        <v>-2.5258771992872999</v>
      </c>
      <c r="K124">
        <v>24.351930058976802</v>
      </c>
      <c r="L124">
        <v>22.6344722560445</v>
      </c>
      <c r="M124">
        <v>56.620922188534301</v>
      </c>
      <c r="N124">
        <v>1.65517732368394</v>
      </c>
      <c r="O124">
        <v>27.572815533980499</v>
      </c>
      <c r="P124">
        <v>64.012738853503095</v>
      </c>
      <c r="Q124">
        <v>5.6154014352852E-2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-</v>
      </c>
      <c r="D125" t="s">
        <v>321</v>
      </c>
      <c r="E125">
        <v>79168.986364319993</v>
      </c>
      <c r="F125">
        <v>4093.2</v>
      </c>
      <c r="G125">
        <v>0.32524586573379399</v>
      </c>
      <c r="H125">
        <v>-10.4952111282205</v>
      </c>
      <c r="I125">
        <v>-9.2263737635759799</v>
      </c>
      <c r="J125">
        <v>-9.7661617118037505</v>
      </c>
      <c r="K125">
        <v>4057.0024382572001</v>
      </c>
      <c r="L125">
        <v>3663.6061897090799</v>
      </c>
      <c r="M125">
        <v>40.488803144070403</v>
      </c>
      <c r="N125">
        <v>1.4207849855261501</v>
      </c>
      <c r="O125">
        <v>14.377504153229699</v>
      </c>
      <c r="P125">
        <v>48.411892675852002</v>
      </c>
      <c r="Q125">
        <v>0.141020841410019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62</v>
      </c>
      <c r="E126">
        <v>78304.835706760001</v>
      </c>
      <c r="F126">
        <v>1336.4</v>
      </c>
      <c r="G126">
        <v>56.475483210480498</v>
      </c>
      <c r="H126">
        <v>3.1844154266205198</v>
      </c>
      <c r="I126">
        <v>3.2565483041471901</v>
      </c>
      <c r="J126">
        <v>0.77164161961953404</v>
      </c>
      <c r="K126">
        <v>1238.2382592444701</v>
      </c>
      <c r="L126">
        <v>1079.3131730816999</v>
      </c>
      <c r="M126">
        <v>60.787529666624302</v>
      </c>
      <c r="N126">
        <v>1.1405722924511199</v>
      </c>
      <c r="O126">
        <v>5.49985034420832</v>
      </c>
      <c r="P126">
        <v>82.955712232185604</v>
      </c>
      <c r="Q126">
        <v>5.1261789511600001E-3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32</v>
      </c>
      <c r="E127">
        <v>76581.637139754996</v>
      </c>
      <c r="F127">
        <v>568.54999999999995</v>
      </c>
      <c r="G127">
        <v>48.024360573360198</v>
      </c>
      <c r="H127">
        <v>2.8011275068122501</v>
      </c>
      <c r="I127">
        <v>12.6260307210816</v>
      </c>
      <c r="J127">
        <v>5.4013928564896396</v>
      </c>
      <c r="K127">
        <v>544.75237455051297</v>
      </c>
      <c r="L127">
        <v>487.55940926499198</v>
      </c>
      <c r="M127">
        <v>60.131968500760301</v>
      </c>
      <c r="N127">
        <v>0.80456173997570302</v>
      </c>
      <c r="O127">
        <v>11.283088558614001</v>
      </c>
      <c r="P127">
        <v>76.513505122632594</v>
      </c>
      <c r="Q127">
        <v>0.15486619563654799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18</v>
      </c>
      <c r="E128">
        <v>76101.572320505002</v>
      </c>
      <c r="F128">
        <v>357.65</v>
      </c>
      <c r="G128">
        <v>59.157877386179599</v>
      </c>
      <c r="H128">
        <v>-5.3319529735399396</v>
      </c>
      <c r="I128">
        <v>2.4546537775785602</v>
      </c>
      <c r="J128">
        <v>3.4673401656762501</v>
      </c>
      <c r="K128">
        <v>340.60205398529502</v>
      </c>
      <c r="L128">
        <v>298.39900945750298</v>
      </c>
      <c r="M128">
        <v>70.884938365473303</v>
      </c>
      <c r="N128">
        <v>0.85932421451850305</v>
      </c>
      <c r="O128">
        <v>10.871895242089501</v>
      </c>
      <c r="P128">
        <v>124.278846153846</v>
      </c>
      <c r="Q128">
        <v>5.5225867924853997E-2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330</v>
      </c>
      <c r="E129">
        <v>75517.129228157995</v>
      </c>
      <c r="F129">
        <v>55.39</v>
      </c>
      <c r="G129">
        <v>183.862647920368</v>
      </c>
      <c r="H129">
        <v>7.7268839649260297</v>
      </c>
      <c r="I129">
        <v>13.5585341324488</v>
      </c>
      <c r="J129">
        <v>-0.28320691615828902</v>
      </c>
      <c r="K129">
        <v>50.145517918953303</v>
      </c>
      <c r="L129">
        <v>40.651724950053598</v>
      </c>
      <c r="M129">
        <v>64.312525984546099</v>
      </c>
      <c r="N129">
        <v>1.04910447933797</v>
      </c>
      <c r="O129">
        <v>1.98591803574652</v>
      </c>
      <c r="P129">
        <v>217.421203438395</v>
      </c>
      <c r="Q129">
        <v>0.176477988089216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130</v>
      </c>
      <c r="E130">
        <v>75495.196678799999</v>
      </c>
      <c r="F130">
        <v>1621.5</v>
      </c>
      <c r="G130">
        <v>60.704264229405503</v>
      </c>
      <c r="H130">
        <v>-9.1231979627394697</v>
      </c>
      <c r="I130">
        <v>17.0443886167904</v>
      </c>
      <c r="J130">
        <v>-2.4277556042374302</v>
      </c>
      <c r="K130">
        <v>1571.4308013889699</v>
      </c>
      <c r="L130">
        <v>1304.0126315606401</v>
      </c>
      <c r="M130">
        <v>37.745045514162499</v>
      </c>
      <c r="N130">
        <v>0.642701622932915</v>
      </c>
      <c r="O130">
        <v>11.2858464384828</v>
      </c>
      <c r="P130">
        <v>92.966797572295604</v>
      </c>
      <c r="Q130">
        <v>7.3278715350815996E-2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285</v>
      </c>
      <c r="E131">
        <v>74908.456464764997</v>
      </c>
      <c r="F131">
        <v>4896.1499999999996</v>
      </c>
      <c r="G131">
        <v>70.919681741929907</v>
      </c>
      <c r="H131">
        <v>21.748278119035401</v>
      </c>
      <c r="I131">
        <v>10.582544989311</v>
      </c>
      <c r="J131">
        <v>4.1457423165915701</v>
      </c>
      <c r="K131">
        <v>4138.8048155567503</v>
      </c>
      <c r="L131">
        <v>3669.5031573568699</v>
      </c>
      <c r="M131">
        <v>78.441255546261402</v>
      </c>
      <c r="N131">
        <v>0.97946156173749899</v>
      </c>
      <c r="O131">
        <v>0.66991411619334795</v>
      </c>
      <c r="P131">
        <v>111.298240314175</v>
      </c>
      <c r="Q131">
        <v>0.13521928797852201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49</v>
      </c>
      <c r="E132">
        <v>74196.549015165001</v>
      </c>
      <c r="F132">
        <v>1848.15</v>
      </c>
      <c r="G132">
        <v>17.7220747586226</v>
      </c>
      <c r="H132">
        <v>-1.9476033177994601</v>
      </c>
      <c r="I132">
        <v>18.339120495299898</v>
      </c>
      <c r="J132">
        <v>-1.4185537658976</v>
      </c>
      <c r="K132">
        <v>1746.48895867184</v>
      </c>
      <c r="L132">
        <v>1535.27571300969</v>
      </c>
      <c r="M132">
        <v>67.620430692461596</v>
      </c>
      <c r="N132">
        <v>0.83593745631886895</v>
      </c>
      <c r="O132">
        <v>2.04528853177501</v>
      </c>
      <c r="P132">
        <v>56.311582864633998</v>
      </c>
      <c r="Q132">
        <v>-3.7100026996846003E-2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Row],[Ticker]],[1]!Table1[[Symbol]:[Industry]],2,FALSE),"-")</f>
        <v>-</v>
      </c>
      <c r="D133" t="s">
        <v>89</v>
      </c>
      <c r="E133">
        <v>74144.751267679996</v>
      </c>
      <c r="F133">
        <v>1542.7</v>
      </c>
      <c r="G133">
        <v>124.170376265653</v>
      </c>
      <c r="H133">
        <v>-9.0491469428143105</v>
      </c>
      <c r="I133">
        <v>39.162999202363601</v>
      </c>
      <c r="J133">
        <v>-2.1395319427952102</v>
      </c>
      <c r="K133">
        <v>1481.3412025904299</v>
      </c>
      <c r="L133">
        <v>1204.9567647164099</v>
      </c>
      <c r="M133">
        <v>58.308301049393798</v>
      </c>
      <c r="N133">
        <v>0.57401273370288197</v>
      </c>
      <c r="O133">
        <v>9.3537304725481203</v>
      </c>
      <c r="P133">
        <v>156.68885191347701</v>
      </c>
      <c r="Q133">
        <v>0.13359765175024599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Row],[Ticker]],[1]!Table1[[Symbol]:[Industry]],2,FALSE),"-")</f>
        <v>-</v>
      </c>
      <c r="D134" t="s">
        <v>135</v>
      </c>
      <c r="E134">
        <v>73194.472925640002</v>
      </c>
      <c r="F134">
        <v>4095.3</v>
      </c>
      <c r="G134">
        <v>122.185842197837</v>
      </c>
      <c r="H134">
        <v>8.9449209257115392</v>
      </c>
      <c r="I134">
        <v>49.029867113075397</v>
      </c>
      <c r="J134">
        <v>2.45793134282368E-3</v>
      </c>
      <c r="K134">
        <v>3514.2904186722199</v>
      </c>
      <c r="L134">
        <v>2807.1947504252698</v>
      </c>
      <c r="M134">
        <v>77.069327816156999</v>
      </c>
      <c r="N134">
        <v>0.57552868441490002</v>
      </c>
      <c r="O134">
        <v>1.01824042194711</v>
      </c>
      <c r="P134">
        <v>155.14298174568501</v>
      </c>
      <c r="Q134">
        <v>0.19882556000881901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Row],[Ticker]],[1]!Table1[[Symbol]:[Industry]],2,FALSE),"-")</f>
        <v>-</v>
      </c>
      <c r="D135" t="s">
        <v>343</v>
      </c>
      <c r="E135">
        <v>72675.247998749997</v>
      </c>
      <c r="F135">
        <v>5721.25</v>
      </c>
      <c r="G135">
        <v>38.8037864153507</v>
      </c>
      <c r="H135">
        <v>-9.9888450114266991</v>
      </c>
      <c r="I135">
        <v>30.227217298774899</v>
      </c>
      <c r="J135">
        <v>-4.6477393494160797</v>
      </c>
      <c r="K135">
        <v>5630.1995249299698</v>
      </c>
      <c r="L135">
        <v>4702.89493901486</v>
      </c>
      <c r="M135">
        <v>35.649584586494903</v>
      </c>
      <c r="N135">
        <v>0.54971535780810499</v>
      </c>
      <c r="O135">
        <v>12.9123880270919</v>
      </c>
      <c r="P135">
        <v>79.786314714431597</v>
      </c>
      <c r="Q135">
        <v>0.104934938137055</v>
      </c>
    </row>
    <row r="136" spans="1:17" x14ac:dyDescent="0.3">
      <c r="A136" t="s">
        <v>344</v>
      </c>
      <c r="B136" t="s">
        <v>345</v>
      </c>
      <c r="C136" t="str">
        <f>IFERROR(VLOOKUP(Table1[[#This Row],[Ticker]],[1]!Table1[[Symbol]:[Industry]],2,FALSE),"-")</f>
        <v>-</v>
      </c>
      <c r="D136" t="s">
        <v>269</v>
      </c>
      <c r="E136">
        <v>71696.740591640002</v>
      </c>
      <c r="F136">
        <v>8406.7999999999993</v>
      </c>
      <c r="G136">
        <v>65.144675673926301</v>
      </c>
      <c r="H136">
        <v>-12.4001457377259</v>
      </c>
      <c r="I136">
        <v>39.8251058951438</v>
      </c>
      <c r="J136">
        <v>-3.5084500385255502</v>
      </c>
      <c r="K136">
        <v>8465.3277142444804</v>
      </c>
      <c r="L136">
        <v>7002.5332007639799</v>
      </c>
      <c r="M136">
        <v>37.101150567457097</v>
      </c>
      <c r="N136">
        <v>0.76227292781048495</v>
      </c>
      <c r="O136">
        <v>18.178736261121902</v>
      </c>
      <c r="P136">
        <v>93.237558901275605</v>
      </c>
      <c r="Q136">
        <v>0.17033911125994999</v>
      </c>
    </row>
    <row r="137" spans="1:17" x14ac:dyDescent="0.3">
      <c r="A137" t="s">
        <v>346</v>
      </c>
      <c r="B137" t="s">
        <v>347</v>
      </c>
      <c r="C137" t="str">
        <f>IFERROR(VLOOKUP(Table1[[#This Row],[Ticker]],[1]!Table1[[Symbol]:[Industry]],2,FALSE),"-")</f>
        <v>-</v>
      </c>
      <c r="D137" t="s">
        <v>348</v>
      </c>
      <c r="E137">
        <v>71478.106960574994</v>
      </c>
      <c r="F137">
        <v>11945.85</v>
      </c>
      <c r="G137">
        <v>150.613159538134</v>
      </c>
      <c r="H137">
        <v>5.3123968533952199</v>
      </c>
      <c r="I137">
        <v>73.967724134378798</v>
      </c>
      <c r="J137">
        <v>-1.1355831326721799</v>
      </c>
      <c r="K137">
        <v>10821.4857539078</v>
      </c>
      <c r="L137">
        <v>7963.6498829852098</v>
      </c>
      <c r="M137">
        <v>39.636227645858803</v>
      </c>
      <c r="N137">
        <v>0.69392837869140001</v>
      </c>
      <c r="O137">
        <v>7.8114993910018899</v>
      </c>
      <c r="P137">
        <v>202.197065519858</v>
      </c>
      <c r="Q137">
        <v>9.8735418390134999E-2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-</v>
      </c>
      <c r="D138" t="s">
        <v>37</v>
      </c>
      <c r="E138">
        <v>71351.448000000004</v>
      </c>
      <c r="F138">
        <v>406.7</v>
      </c>
      <c r="G138">
        <v>91.6175688204887</v>
      </c>
      <c r="H138">
        <v>0.70860282152267395</v>
      </c>
      <c r="I138">
        <v>17.483242070895699</v>
      </c>
      <c r="J138">
        <v>-1.2452816089360501</v>
      </c>
      <c r="K138">
        <v>380.93466702346097</v>
      </c>
      <c r="L138">
        <v>328.48105690473102</v>
      </c>
      <c r="M138">
        <v>54.030219440422201</v>
      </c>
      <c r="N138">
        <v>1.65473832656492</v>
      </c>
      <c r="O138">
        <v>15.023358741086801</v>
      </c>
      <c r="P138">
        <v>119.541160593792</v>
      </c>
      <c r="Q138">
        <v>7.7674506081585007E-2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168</v>
      </c>
      <c r="E139">
        <v>71275.349171249996</v>
      </c>
      <c r="F139">
        <v>2404.5</v>
      </c>
      <c r="G139">
        <v>-17.559824937225901</v>
      </c>
      <c r="H139">
        <v>-5.6257124483036396</v>
      </c>
      <c r="I139">
        <v>-10.7410558324492</v>
      </c>
      <c r="J139">
        <v>-2.3437273704321</v>
      </c>
      <c r="K139">
        <v>2393.2750707386499</v>
      </c>
      <c r="L139">
        <v>2388.6616196797299</v>
      </c>
      <c r="M139">
        <v>53.771722729786397</v>
      </c>
      <c r="N139">
        <v>0.60596940578481395</v>
      </c>
      <c r="O139">
        <v>12.0378457059679</v>
      </c>
      <c r="P139">
        <v>17.867647058823501</v>
      </c>
      <c r="Q139">
        <v>1.578238559451E-2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Row],[Ticker]],[1]!Table1[[Symbol]:[Industry]],2,FALSE),"-")</f>
        <v>-</v>
      </c>
      <c r="D140" t="s">
        <v>355</v>
      </c>
      <c r="E140">
        <v>70891.355511500005</v>
      </c>
      <c r="F140">
        <v>241.9</v>
      </c>
      <c r="G140">
        <v>91.566729041297805</v>
      </c>
      <c r="H140">
        <v>-13.353645676328901</v>
      </c>
      <c r="I140">
        <v>3.25570991017468</v>
      </c>
      <c r="J140">
        <v>-2.0265792350988399</v>
      </c>
      <c r="K140">
        <v>251.484334220992</v>
      </c>
      <c r="L140">
        <v>218.74569948008499</v>
      </c>
      <c r="M140">
        <v>31.9543949267286</v>
      </c>
      <c r="N140">
        <v>0.67545254147905698</v>
      </c>
      <c r="O140">
        <v>18.3753617197188</v>
      </c>
      <c r="P140">
        <v>119.410430839002</v>
      </c>
      <c r="Q140">
        <v>6.0201365661976002E-2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135</v>
      </c>
      <c r="E141">
        <v>70415.358141639997</v>
      </c>
      <c r="F141">
        <v>1756.6</v>
      </c>
      <c r="G141">
        <v>188.77349038806599</v>
      </c>
      <c r="H141">
        <v>-12.0828504330392</v>
      </c>
      <c r="I141">
        <v>19.349468232268499</v>
      </c>
      <c r="J141">
        <v>-1.2109545578091601</v>
      </c>
      <c r="K141">
        <v>1712.74759347851</v>
      </c>
      <c r="L141">
        <v>1305.3387533760199</v>
      </c>
      <c r="M141">
        <v>39.691099742121999</v>
      </c>
      <c r="N141">
        <v>0.92449133264373595</v>
      </c>
      <c r="O141">
        <v>18.114539451212501</v>
      </c>
      <c r="P141">
        <v>227.05269037423099</v>
      </c>
      <c r="Q141">
        <v>0.17411557522207499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360</v>
      </c>
      <c r="E142">
        <v>69759.703368899995</v>
      </c>
      <c r="F142">
        <v>733.5</v>
      </c>
      <c r="G142">
        <v>-38.5318762712362</v>
      </c>
      <c r="H142">
        <v>-5.1322842243351303</v>
      </c>
      <c r="I142">
        <v>-17.788274118724601</v>
      </c>
      <c r="J142">
        <v>-4.2541268810732102</v>
      </c>
      <c r="K142">
        <v>723.75450968879898</v>
      </c>
      <c r="L142">
        <v>742.27260942936596</v>
      </c>
      <c r="M142">
        <v>52.891316212920103</v>
      </c>
      <c r="N142">
        <v>0.93689206323138297</v>
      </c>
      <c r="O142">
        <v>21.7246080436264</v>
      </c>
      <c r="P142">
        <v>13.2031792576587</v>
      </c>
      <c r="Q142">
        <v>-0.123165733727403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363</v>
      </c>
      <c r="E143">
        <v>69498.765367469998</v>
      </c>
      <c r="F143">
        <v>1074.05</v>
      </c>
      <c r="G143">
        <v>96.4700977109147</v>
      </c>
      <c r="H143">
        <v>36.739156720337597</v>
      </c>
      <c r="I143">
        <v>16.977631898782398</v>
      </c>
      <c r="J143">
        <v>3.4913875469112798</v>
      </c>
      <c r="K143">
        <v>903.25945215729996</v>
      </c>
      <c r="L143">
        <v>734.97345239935203</v>
      </c>
      <c r="M143">
        <v>56.512078861973201</v>
      </c>
      <c r="N143">
        <v>1.0413520009273201</v>
      </c>
      <c r="O143">
        <v>10.516270192262899</v>
      </c>
      <c r="P143">
        <v>159.96611400217799</v>
      </c>
      <c r="Q143">
        <v>0.14576531082160801</v>
      </c>
    </row>
    <row r="144" spans="1:17" hidden="1" x14ac:dyDescent="0.3">
      <c r="A144" t="s">
        <v>364</v>
      </c>
      <c r="B144" t="s">
        <v>365</v>
      </c>
      <c r="C144" t="str">
        <f>IFERROR(VLOOKUP(Table1[[#This Row],[Ticker]],[1]!Table1[[Symbol]:[Industry]],2,FALSE),"-")</f>
        <v>-</v>
      </c>
      <c r="D144" t="s">
        <v>111</v>
      </c>
      <c r="E144">
        <v>69183.063532440006</v>
      </c>
      <c r="F144">
        <v>257.39999999999998</v>
      </c>
      <c r="G144">
        <v>303.42130713824503</v>
      </c>
      <c r="H144">
        <v>45.720021306584897</v>
      </c>
      <c r="I144">
        <v>93.627573856100398</v>
      </c>
      <c r="J144">
        <v>7.4903634613623398</v>
      </c>
      <c r="K144">
        <v>206.147430746178</v>
      </c>
      <c r="M144">
        <v>57.460348754796598</v>
      </c>
      <c r="N144">
        <v>2.2766175394121002</v>
      </c>
      <c r="O144">
        <v>20.4351204351204</v>
      </c>
      <c r="P144">
        <v>450</v>
      </c>
    </row>
    <row r="145" spans="1:17" x14ac:dyDescent="0.3">
      <c r="A145" t="s">
        <v>366</v>
      </c>
      <c r="B145" t="s">
        <v>367</v>
      </c>
      <c r="C145" t="str">
        <f>IFERROR(VLOOKUP(Table1[[#This Row],[Ticker]],[1]!Table1[[Symbol]:[Industry]],2,FALSE),"-")</f>
        <v>-</v>
      </c>
      <c r="D145" t="s">
        <v>262</v>
      </c>
      <c r="E145">
        <v>68991.619151100007</v>
      </c>
      <c r="F145">
        <v>2622.45</v>
      </c>
      <c r="G145">
        <v>668.50154937897196</v>
      </c>
      <c r="H145">
        <v>22.7741679989341</v>
      </c>
      <c r="I145">
        <v>187.39007831748401</v>
      </c>
      <c r="J145">
        <v>-4.7949721473690996</v>
      </c>
      <c r="K145">
        <v>2126.1764377176501</v>
      </c>
      <c r="L145">
        <v>1282.10660851489</v>
      </c>
      <c r="M145">
        <v>50.360928298928101</v>
      </c>
      <c r="N145">
        <v>0.84155778538611803</v>
      </c>
      <c r="O145">
        <v>13.613224275009999</v>
      </c>
      <c r="P145">
        <v>729.62670041126205</v>
      </c>
      <c r="Q145">
        <v>0.23511534611701801</v>
      </c>
    </row>
    <row r="146" spans="1:17" x14ac:dyDescent="0.3">
      <c r="A146" t="s">
        <v>368</v>
      </c>
      <c r="B146" t="s">
        <v>369</v>
      </c>
      <c r="C146" t="str">
        <f>IFERROR(VLOOKUP(Table1[[#This Row],[Ticker]],[1]!Table1[[Symbol]:[Industry]],2,FALSE),"-")</f>
        <v>-</v>
      </c>
      <c r="D146" t="s">
        <v>86</v>
      </c>
      <c r="E146">
        <v>68951.278693810003</v>
      </c>
      <c r="F146">
        <v>336.1</v>
      </c>
      <c r="G146">
        <v>88.089457170032105</v>
      </c>
      <c r="H146">
        <v>6.5059313330379496</v>
      </c>
      <c r="I146">
        <v>44.568183527043402</v>
      </c>
      <c r="J146">
        <v>-4.1346613792606597</v>
      </c>
      <c r="K146">
        <v>307.530051087554</v>
      </c>
      <c r="L146">
        <v>239.008749999999</v>
      </c>
      <c r="M146">
        <v>46.259037499563803</v>
      </c>
      <c r="N146">
        <v>0.44145513024285499</v>
      </c>
      <c r="O146">
        <v>7.39363284736684</v>
      </c>
      <c r="P146">
        <v>136.35724331926801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32</v>
      </c>
      <c r="E147">
        <v>67909.842439679996</v>
      </c>
      <c r="F147">
        <v>56.8</v>
      </c>
      <c r="G147">
        <v>76.916850810260001</v>
      </c>
      <c r="H147">
        <v>-6.7689488401162796</v>
      </c>
      <c r="I147">
        <v>21.642382651079899</v>
      </c>
      <c r="J147">
        <v>8.0448960564526606E-2</v>
      </c>
      <c r="K147">
        <v>55.2397854645736</v>
      </c>
      <c r="L147">
        <v>48.765186800701301</v>
      </c>
      <c r="M147">
        <v>66.938877645403593</v>
      </c>
      <c r="N147">
        <v>0.92158312582652202</v>
      </c>
      <c r="O147">
        <v>24.383802816901401</v>
      </c>
      <c r="P147">
        <v>110.37037037037</v>
      </c>
      <c r="Q147">
        <v>0.121495513479777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198</v>
      </c>
      <c r="E148">
        <v>67047.443992907996</v>
      </c>
      <c r="F148">
        <v>228.33</v>
      </c>
      <c r="G148">
        <v>6.1076720849162802</v>
      </c>
      <c r="H148">
        <v>-10.3031764291384</v>
      </c>
      <c r="I148">
        <v>16.008705683743901</v>
      </c>
      <c r="J148">
        <v>-1.07069313300618</v>
      </c>
      <c r="K148">
        <v>221.75776302159801</v>
      </c>
      <c r="L148">
        <v>193.251138556906</v>
      </c>
      <c r="M148">
        <v>46.249607798915498</v>
      </c>
      <c r="N148">
        <v>0.59479687748451404</v>
      </c>
      <c r="O148">
        <v>7.5942714492182199</v>
      </c>
      <c r="P148">
        <v>44.9254205014281</v>
      </c>
      <c r="Q148">
        <v>5.1750085385507003E-2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145</v>
      </c>
      <c r="E149">
        <v>65950.537925159995</v>
      </c>
      <c r="F149">
        <v>1454.6</v>
      </c>
      <c r="G149">
        <v>71.802404906072596</v>
      </c>
      <c r="H149">
        <v>-1.54638419866965</v>
      </c>
      <c r="I149">
        <v>53.005645338642204</v>
      </c>
      <c r="J149">
        <v>-1.7439881438311</v>
      </c>
      <c r="K149">
        <v>1343.33316566286</v>
      </c>
      <c r="L149">
        <v>1092.84406985192</v>
      </c>
      <c r="M149">
        <v>58.118428107001897</v>
      </c>
      <c r="N149">
        <v>0.4439626219442</v>
      </c>
      <c r="O149">
        <v>6.0772721022961598</v>
      </c>
      <c r="P149">
        <v>119.960683502192</v>
      </c>
      <c r="Q149">
        <v>7.4764186808589997E-3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130</v>
      </c>
      <c r="E150">
        <v>65471.284091879999</v>
      </c>
      <c r="F150">
        <v>795.1</v>
      </c>
      <c r="G150">
        <v>101.46299760083799</v>
      </c>
      <c r="H150">
        <v>-7.9411085434700803</v>
      </c>
      <c r="I150">
        <v>24.5994357656296</v>
      </c>
      <c r="J150">
        <v>-1.79327286840458</v>
      </c>
      <c r="K150">
        <v>774.52952722119903</v>
      </c>
      <c r="L150">
        <v>641.52320051776303</v>
      </c>
      <c r="M150">
        <v>44.406623366038602</v>
      </c>
      <c r="N150">
        <v>0.31793155507849302</v>
      </c>
      <c r="O150">
        <v>6.6532511633756704</v>
      </c>
      <c r="P150">
        <v>131.43647212923801</v>
      </c>
      <c r="Q150">
        <v>0.17284505973327499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111</v>
      </c>
      <c r="E151">
        <v>64551.265500000001</v>
      </c>
      <c r="F151">
        <v>322.45</v>
      </c>
      <c r="G151">
        <v>421.41028084477603</v>
      </c>
      <c r="H151">
        <v>12.912077598241099</v>
      </c>
      <c r="I151">
        <v>118.612797225927</v>
      </c>
      <c r="J151">
        <v>-1.2278232273202201</v>
      </c>
      <c r="K151">
        <v>279.99582728505902</v>
      </c>
      <c r="L151">
        <v>194.994284898085</v>
      </c>
      <c r="M151">
        <v>53.453804512999703</v>
      </c>
      <c r="N151">
        <v>1.4463172081264599</v>
      </c>
      <c r="O151">
        <v>9.6914250271359794</v>
      </c>
      <c r="P151">
        <v>450.25597269624501</v>
      </c>
      <c r="Q151">
        <v>0.171267966704758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382</v>
      </c>
      <c r="E152">
        <v>63348.333361559999</v>
      </c>
      <c r="F152">
        <v>1039.7</v>
      </c>
      <c r="G152">
        <v>27.082638905370001</v>
      </c>
      <c r="H152">
        <v>-13.153418732631399</v>
      </c>
      <c r="I152">
        <v>7.6826247438267998</v>
      </c>
      <c r="J152">
        <v>-1.91297998804118</v>
      </c>
      <c r="K152">
        <v>1044.9418005170401</v>
      </c>
      <c r="L152">
        <v>929.23482090600396</v>
      </c>
      <c r="M152">
        <v>41.032759745079197</v>
      </c>
      <c r="N152">
        <v>1.1085946494135801</v>
      </c>
      <c r="O152">
        <v>13.4942771953448</v>
      </c>
      <c r="P152">
        <v>60.969190277132697</v>
      </c>
      <c r="Q152">
        <v>2.4348385541884E-2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Row],[Ticker]],[1]!Table1[[Symbol]:[Industry]],2,FALSE),"-")</f>
        <v>-</v>
      </c>
      <c r="D153" t="s">
        <v>62</v>
      </c>
      <c r="E153">
        <v>63043.635374999998</v>
      </c>
      <c r="F153">
        <v>5272.75</v>
      </c>
      <c r="G153">
        <v>18.224233515183801</v>
      </c>
      <c r="H153">
        <v>-1.4570214216333199</v>
      </c>
      <c r="I153">
        <v>-8.6868097626209693</v>
      </c>
      <c r="J153">
        <v>-1.65602889958152</v>
      </c>
      <c r="K153">
        <v>5100.9676985657097</v>
      </c>
      <c r="L153">
        <v>4761.7520733061301</v>
      </c>
      <c r="M153">
        <v>58.862651921040502</v>
      </c>
      <c r="N153">
        <v>0.982985660913543</v>
      </c>
      <c r="O153">
        <v>5.8043715328813299</v>
      </c>
      <c r="P153">
        <v>52.9663475485929</v>
      </c>
      <c r="Q153">
        <v>1.6532961435894E-2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135</v>
      </c>
      <c r="E154">
        <v>62486.862439634999</v>
      </c>
      <c r="F154">
        <v>1718.55</v>
      </c>
      <c r="G154">
        <v>37.487062902549702</v>
      </c>
      <c r="H154">
        <v>-14.1947405652454</v>
      </c>
      <c r="I154">
        <v>-1.9663396630221699</v>
      </c>
      <c r="J154">
        <v>-2.1357910078631699</v>
      </c>
      <c r="K154">
        <v>1735.27154958048</v>
      </c>
      <c r="L154">
        <v>1491.3244014878101</v>
      </c>
      <c r="M154">
        <v>36.473361575577997</v>
      </c>
      <c r="N154">
        <v>0.66242105464074696</v>
      </c>
      <c r="O154">
        <v>13.645224171539899</v>
      </c>
      <c r="P154">
        <v>66.890021849963503</v>
      </c>
      <c r="Q154">
        <v>9.4356871140787002E-2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Row],[Ticker]],[1]!Table1[[Symbol]:[Industry]],2,FALSE),"-")</f>
        <v>-</v>
      </c>
      <c r="D155" t="s">
        <v>191</v>
      </c>
      <c r="E155">
        <v>62183.8520728</v>
      </c>
      <c r="F155">
        <v>3978.4</v>
      </c>
      <c r="G155">
        <v>0.407753398300222</v>
      </c>
      <c r="H155">
        <v>-21.346059162509601</v>
      </c>
      <c r="I155">
        <v>5.5523819893103603</v>
      </c>
      <c r="J155">
        <v>-5.6724292307357302</v>
      </c>
      <c r="K155">
        <v>4232.7101053632196</v>
      </c>
      <c r="L155">
        <v>3584.8531714924002</v>
      </c>
      <c r="M155">
        <v>23.039167277782699</v>
      </c>
      <c r="N155">
        <v>1.50501278092635</v>
      </c>
      <c r="O155">
        <v>24.447013874924501</v>
      </c>
      <c r="P155">
        <v>52.300742669014603</v>
      </c>
      <c r="Q155">
        <v>0.11279986646741599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391</v>
      </c>
      <c r="E156">
        <v>61279.6160581</v>
      </c>
      <c r="F156">
        <v>3169.9</v>
      </c>
      <c r="G156">
        <v>6.3410707572061797</v>
      </c>
      <c r="H156">
        <v>-9.5841631680897503</v>
      </c>
      <c r="I156">
        <v>8.1501434246376299</v>
      </c>
      <c r="J156">
        <v>-4.21708426144549</v>
      </c>
      <c r="K156">
        <v>3022.7905392787102</v>
      </c>
      <c r="L156">
        <v>2661.2295801362202</v>
      </c>
      <c r="M156">
        <v>52.363081618867298</v>
      </c>
      <c r="N156">
        <v>0.869537362627401</v>
      </c>
      <c r="O156">
        <v>6.1216442159058602</v>
      </c>
      <c r="P156">
        <v>44.493572796061599</v>
      </c>
      <c r="Q156">
        <v>-1.9651689612280002E-3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62</v>
      </c>
      <c r="E157">
        <v>61188.746313629999</v>
      </c>
      <c r="F157">
        <v>28795.65</v>
      </c>
      <c r="G157">
        <v>-2.23387273466418</v>
      </c>
      <c r="H157">
        <v>-1.1444417741052999</v>
      </c>
      <c r="I157">
        <v>-3.6736063027999299</v>
      </c>
      <c r="J157">
        <v>-0.50731205988294503</v>
      </c>
      <c r="K157">
        <v>27341.1687790219</v>
      </c>
      <c r="L157">
        <v>25862.829499611798</v>
      </c>
      <c r="M157">
        <v>70.349320223018495</v>
      </c>
      <c r="N157">
        <v>0.98416632366019496</v>
      </c>
      <c r="O157">
        <v>2.92856733569133</v>
      </c>
      <c r="P157">
        <v>30.889318181818101</v>
      </c>
      <c r="Q157">
        <v>2.3187742273324E-2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130</v>
      </c>
      <c r="E158">
        <v>61086.338499020902</v>
      </c>
      <c r="F158">
        <v>147.88999999999999</v>
      </c>
      <c r="G158">
        <v>38.1976083564074</v>
      </c>
      <c r="H158">
        <v>-7.3578614643681703</v>
      </c>
      <c r="I158">
        <v>15.262537043882</v>
      </c>
      <c r="J158">
        <v>-2.76309176903478</v>
      </c>
      <c r="K158">
        <v>151.749842901579</v>
      </c>
      <c r="L158">
        <v>132.13558086792401</v>
      </c>
      <c r="M158">
        <v>39.216337650152099</v>
      </c>
      <c r="N158">
        <v>0.83330490310106498</v>
      </c>
      <c r="O158">
        <v>18.567854486442599</v>
      </c>
      <c r="P158">
        <v>80.794621026894802</v>
      </c>
      <c r="Q158">
        <v>-1.3641440293753001E-2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100</v>
      </c>
      <c r="E159">
        <v>60767.119054125003</v>
      </c>
      <c r="F159">
        <v>521.25</v>
      </c>
      <c r="G159">
        <v>-33.464710091707801</v>
      </c>
      <c r="H159">
        <v>-1.98184497663012</v>
      </c>
      <c r="I159">
        <v>-25.1158480771116</v>
      </c>
      <c r="J159">
        <v>-3.7588146969868399</v>
      </c>
      <c r="K159">
        <v>509.49448247883601</v>
      </c>
      <c r="L159">
        <v>534.72162202431298</v>
      </c>
      <c r="M159">
        <v>61.902984541790701</v>
      </c>
      <c r="N159">
        <v>0.80988451187779997</v>
      </c>
      <c r="O159">
        <v>30.407673860911199</v>
      </c>
      <c r="P159">
        <v>18.7357630979498</v>
      </c>
      <c r="Q159">
        <v>-0.13108982544891001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60433.01821473</v>
      </c>
      <c r="F160">
        <v>2249.6999999999998</v>
      </c>
      <c r="G160">
        <v>-2.3836709873486499</v>
      </c>
      <c r="H160">
        <v>-5.5467169340075504</v>
      </c>
      <c r="I160">
        <v>10.0276576552733</v>
      </c>
      <c r="J160">
        <v>-5.2731676096432496</v>
      </c>
      <c r="K160">
        <v>2240.3961451631199</v>
      </c>
      <c r="L160">
        <v>2041.6487270897501</v>
      </c>
      <c r="M160">
        <v>31.266048750398699</v>
      </c>
      <c r="N160">
        <v>0.61701945889698195</v>
      </c>
      <c r="O160">
        <v>9.0812108281104198</v>
      </c>
      <c r="P160">
        <v>29.293103448275801</v>
      </c>
      <c r="Q160">
        <v>1.7151087998731E-2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168</v>
      </c>
      <c r="E161">
        <v>59235.903287000001</v>
      </c>
      <c r="F161">
        <v>3905</v>
      </c>
      <c r="G161">
        <v>-18.3426637528705</v>
      </c>
      <c r="H161">
        <v>0.67012121053467399</v>
      </c>
      <c r="I161">
        <v>0.79267481920098903</v>
      </c>
      <c r="J161">
        <v>-0.93687265757317695</v>
      </c>
      <c r="K161">
        <v>3743.7921682086699</v>
      </c>
      <c r="L161">
        <v>3629.36693813584</v>
      </c>
      <c r="M161">
        <v>67.706863142374502</v>
      </c>
      <c r="N161">
        <v>0.78965029194939895</v>
      </c>
      <c r="O161">
        <v>3.4571062740076801</v>
      </c>
      <c r="P161">
        <v>21.273291925465799</v>
      </c>
      <c r="Q161">
        <v>-1.5211583303522E-2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24</v>
      </c>
      <c r="E162">
        <v>58133.941207185999</v>
      </c>
      <c r="F162">
        <v>77.739999999999995</v>
      </c>
      <c r="G162">
        <v>-29.721726153986001</v>
      </c>
      <c r="H162">
        <v>-5.7612764287933604</v>
      </c>
      <c r="I162">
        <v>-25.578833129918401</v>
      </c>
      <c r="J162">
        <v>-3.1731704094325299</v>
      </c>
      <c r="K162">
        <v>79.556007205157897</v>
      </c>
      <c r="L162">
        <v>80.186694111867695</v>
      </c>
      <c r="M162">
        <v>28.722435625310801</v>
      </c>
      <c r="N162">
        <v>0.57027707788373405</v>
      </c>
      <c r="O162">
        <v>29.534345253408802</v>
      </c>
      <c r="P162">
        <v>9.8022598870056399</v>
      </c>
      <c r="Q162">
        <v>1.9618663741444001E-2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407</v>
      </c>
      <c r="E163">
        <v>57958.887932432997</v>
      </c>
      <c r="F163">
        <v>222.73</v>
      </c>
      <c r="G163">
        <v>-3.9347824302960199</v>
      </c>
      <c r="H163">
        <v>-10.158211936395499</v>
      </c>
      <c r="I163">
        <v>11.645914104466099</v>
      </c>
      <c r="J163">
        <v>-4.1258883723447397</v>
      </c>
      <c r="K163">
        <v>226.778971696719</v>
      </c>
      <c r="L163">
        <v>200.437135892762</v>
      </c>
      <c r="M163">
        <v>24.060860011336501</v>
      </c>
      <c r="N163">
        <v>0.41563687415489398</v>
      </c>
      <c r="O163">
        <v>10.851703856687401</v>
      </c>
      <c r="P163">
        <v>43.696774193548301</v>
      </c>
      <c r="Q163">
        <v>5.5820497741800999E-2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410</v>
      </c>
      <c r="E164">
        <v>57939.086196914999</v>
      </c>
      <c r="F164">
        <v>1600.55</v>
      </c>
      <c r="G164">
        <v>0.17656150870342499</v>
      </c>
      <c r="H164">
        <v>-0.24735085719576499</v>
      </c>
      <c r="I164">
        <v>-12.9530374610164</v>
      </c>
      <c r="J164">
        <v>-6.8661860454637997</v>
      </c>
      <c r="K164">
        <v>1522.47891040183</v>
      </c>
      <c r="L164">
        <v>1443.95843326571</v>
      </c>
      <c r="M164">
        <v>52.555880901360901</v>
      </c>
      <c r="N164">
        <v>0.93390173339722904</v>
      </c>
      <c r="O164">
        <v>10.2371059948142</v>
      </c>
      <c r="P164">
        <v>36.804991666310499</v>
      </c>
      <c r="Q164">
        <v>2.2770711799036999E-2</v>
      </c>
    </row>
    <row r="165" spans="1:17" x14ac:dyDescent="0.3">
      <c r="A165" t="s">
        <v>411</v>
      </c>
      <c r="B165" t="s">
        <v>412</v>
      </c>
      <c r="C165" t="str">
        <f>IFERROR(VLOOKUP(Table1[[#This Row],[Ticker]],[1]!Table1[[Symbol]:[Industry]],2,FALSE),"-")</f>
        <v>-</v>
      </c>
      <c r="D165" t="s">
        <v>46</v>
      </c>
      <c r="E165">
        <v>57902.823023074998</v>
      </c>
      <c r="F165">
        <v>95.93</v>
      </c>
      <c r="G165">
        <v>89.752395802667706</v>
      </c>
      <c r="H165">
        <v>-3.59741684519186</v>
      </c>
      <c r="I165">
        <v>-0.94397649909408199</v>
      </c>
      <c r="J165">
        <v>-3.2474759199194798</v>
      </c>
      <c r="K165">
        <v>92.269434545322696</v>
      </c>
      <c r="L165">
        <v>79.250130886705804</v>
      </c>
      <c r="M165">
        <v>43.090701932031799</v>
      </c>
      <c r="N165">
        <v>0.49143701232779002</v>
      </c>
      <c r="O165">
        <v>5.5457104138434099</v>
      </c>
      <c r="P165">
        <v>118.022727272727</v>
      </c>
      <c r="Q165">
        <v>0.145948545263997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Row],[Ticker]],[1]!Table1[[Symbol]:[Industry]],2,FALSE),"-")</f>
        <v>-</v>
      </c>
      <c r="D166" t="s">
        <v>103</v>
      </c>
      <c r="E166">
        <v>57547.920542699998</v>
      </c>
      <c r="F166">
        <v>146.44</v>
      </c>
      <c r="G166">
        <v>194.15929840462101</v>
      </c>
      <c r="H166">
        <v>6.2830101998053198</v>
      </c>
      <c r="I166">
        <v>30.010915415844</v>
      </c>
      <c r="J166">
        <v>3.5579037513687202</v>
      </c>
      <c r="K166">
        <v>136.89490124334799</v>
      </c>
      <c r="L166">
        <v>112.900411849191</v>
      </c>
      <c r="M166">
        <v>56.059534830715002</v>
      </c>
      <c r="N166">
        <v>1.8164872711178399</v>
      </c>
      <c r="O166">
        <v>16.429937175635001</v>
      </c>
      <c r="P166">
        <v>222.91069459757401</v>
      </c>
      <c r="Q166">
        <v>0.184350520195733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191</v>
      </c>
      <c r="E167">
        <v>57057.532096875002</v>
      </c>
      <c r="F167">
        <v>993.75</v>
      </c>
      <c r="G167">
        <v>47.6239215173307</v>
      </c>
      <c r="H167">
        <v>-8.94124374173402</v>
      </c>
      <c r="I167">
        <v>30.433737671380801</v>
      </c>
      <c r="J167">
        <v>-6.11603653681202</v>
      </c>
      <c r="K167">
        <v>961.07228157384998</v>
      </c>
      <c r="L167">
        <v>766.09402047345895</v>
      </c>
      <c r="M167">
        <v>23.787655698782</v>
      </c>
      <c r="N167">
        <v>1.2187383859663701</v>
      </c>
      <c r="O167">
        <v>21.4893081761006</v>
      </c>
      <c r="P167">
        <v>81.142909223477901</v>
      </c>
      <c r="Q167">
        <v>0.10156091919654001</v>
      </c>
    </row>
    <row r="168" spans="1:17" hidden="1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27</v>
      </c>
      <c r="E168">
        <v>56877.5</v>
      </c>
      <c r="F168">
        <v>1137.55</v>
      </c>
      <c r="G168">
        <v>14.2897443692798</v>
      </c>
      <c r="H168">
        <v>-0.18726665365416401</v>
      </c>
      <c r="I168">
        <v>24.312752249263699</v>
      </c>
      <c r="J168">
        <v>5.6578619058870698</v>
      </c>
      <c r="K168">
        <v>1037.5620296094401</v>
      </c>
      <c r="M168">
        <v>61.128812176859299</v>
      </c>
      <c r="N168">
        <v>0.88316222091732499</v>
      </c>
      <c r="O168">
        <v>20.311195112302698</v>
      </c>
      <c r="P168">
        <v>50.668874172185397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80</v>
      </c>
      <c r="E169">
        <v>56687.057812500003</v>
      </c>
      <c r="F169">
        <v>1546.45</v>
      </c>
      <c r="G169">
        <v>141.984783067135</v>
      </c>
      <c r="H169">
        <v>-5.06658448390424</v>
      </c>
      <c r="I169">
        <v>64.546801479535205</v>
      </c>
      <c r="J169">
        <v>-4.3471055007104198</v>
      </c>
      <c r="K169">
        <v>1453.4208346922301</v>
      </c>
      <c r="L169">
        <v>1034.2727703921901</v>
      </c>
      <c r="M169">
        <v>33.559904872967202</v>
      </c>
      <c r="N169">
        <v>1.1805383333800299</v>
      </c>
      <c r="O169">
        <v>16.052895340942101</v>
      </c>
      <c r="P169">
        <v>243.655555555555</v>
      </c>
      <c r="Q169">
        <v>0.196973806751606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56289.185495223901</v>
      </c>
      <c r="F170">
        <v>123.64</v>
      </c>
      <c r="G170">
        <v>30.335556822987201</v>
      </c>
      <c r="H170">
        <v>-6.5837059559377797</v>
      </c>
      <c r="I170">
        <v>-23.5274006498015</v>
      </c>
      <c r="J170">
        <v>-1.72521566898311</v>
      </c>
      <c r="K170">
        <v>125.406440009462</v>
      </c>
      <c r="L170">
        <v>121.145792653717</v>
      </c>
      <c r="M170">
        <v>58.385692750166903</v>
      </c>
      <c r="N170">
        <v>0.75820270055587202</v>
      </c>
      <c r="O170">
        <v>27.749919120025801</v>
      </c>
      <c r="P170">
        <v>57.3027989821883</v>
      </c>
      <c r="Q170">
        <v>4.1259001170371998E-2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391</v>
      </c>
      <c r="E171">
        <v>56110.682387155</v>
      </c>
      <c r="F171">
        <v>132300.85</v>
      </c>
      <c r="G171">
        <v>3.8166494248707501</v>
      </c>
      <c r="H171">
        <v>0.77641040502466996</v>
      </c>
      <c r="I171">
        <v>-19.3978665219135</v>
      </c>
      <c r="J171">
        <v>-1.74415064756718E-2</v>
      </c>
      <c r="K171">
        <v>129198.88910653</v>
      </c>
      <c r="L171">
        <v>125225.756654866</v>
      </c>
      <c r="M171">
        <v>65.247626175226699</v>
      </c>
      <c r="N171">
        <v>0.99658970729405605</v>
      </c>
      <c r="O171">
        <v>14.470164023889399</v>
      </c>
      <c r="P171">
        <v>30.4741467090006</v>
      </c>
      <c r="Q171">
        <v>2.5874541635141999E-2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32</v>
      </c>
      <c r="E172">
        <v>55887.888063216</v>
      </c>
      <c r="F172">
        <v>64.38</v>
      </c>
      <c r="G172">
        <v>82.098726493084399</v>
      </c>
      <c r="H172">
        <v>-6.0844458791587899</v>
      </c>
      <c r="I172">
        <v>6.3761332000478603</v>
      </c>
      <c r="J172">
        <v>-0.68575310928656497</v>
      </c>
      <c r="K172">
        <v>63.610424935661698</v>
      </c>
      <c r="L172">
        <v>56.449115417130002</v>
      </c>
      <c r="M172">
        <v>55.280209773758898</v>
      </c>
      <c r="N172">
        <v>0.96512727368443196</v>
      </c>
      <c r="O172">
        <v>19.447033240136701</v>
      </c>
      <c r="P172">
        <v>117.49999999999901</v>
      </c>
      <c r="Q172">
        <v>8.4358999535512999E-2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257</v>
      </c>
      <c r="E173">
        <v>55886.808953865002</v>
      </c>
      <c r="F173">
        <v>4962.3500000000004</v>
      </c>
      <c r="G173">
        <v>82.844592450522597</v>
      </c>
      <c r="H173">
        <v>-10.9388657667233</v>
      </c>
      <c r="I173">
        <v>45.879299890867003</v>
      </c>
      <c r="J173">
        <v>-4.8770489231407703</v>
      </c>
      <c r="K173">
        <v>5089.8742259676201</v>
      </c>
      <c r="L173">
        <v>4069.58654946865</v>
      </c>
      <c r="M173">
        <v>29.430064064691599</v>
      </c>
      <c r="N173">
        <v>0.513049510773672</v>
      </c>
      <c r="O173">
        <v>17.685169325017299</v>
      </c>
      <c r="P173">
        <v>111.60956056374</v>
      </c>
      <c r="Q173">
        <v>0.12835516305508199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288</v>
      </c>
      <c r="E174">
        <v>55310.913119309997</v>
      </c>
      <c r="F174">
        <v>2091.9</v>
      </c>
      <c r="G174">
        <v>13.621466840135501</v>
      </c>
      <c r="H174">
        <v>-6.69133304467102</v>
      </c>
      <c r="I174">
        <v>-2.08747061856787</v>
      </c>
      <c r="J174">
        <v>-2.80845003852555</v>
      </c>
      <c r="K174">
        <v>2002.6128024483201</v>
      </c>
      <c r="L174">
        <v>1825.53532928147</v>
      </c>
      <c r="M174">
        <v>61.029740905626703</v>
      </c>
      <c r="N174">
        <v>0.93471412801489895</v>
      </c>
      <c r="O174">
        <v>4.3286007935369604</v>
      </c>
      <c r="P174">
        <v>42.291602897663402</v>
      </c>
      <c r="Q174">
        <v>3.2404193694789999E-3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182</v>
      </c>
      <c r="E175">
        <v>55153.711930240002</v>
      </c>
      <c r="F175">
        <v>16990.900000000001</v>
      </c>
      <c r="G175">
        <v>-18.6938223403485</v>
      </c>
      <c r="H175">
        <v>-5.9199805060067199</v>
      </c>
      <c r="I175">
        <v>-17.401396230499401</v>
      </c>
      <c r="J175">
        <v>-1.4614531816488401</v>
      </c>
      <c r="K175">
        <v>16476.893022043299</v>
      </c>
      <c r="L175">
        <v>16316.359683562599</v>
      </c>
      <c r="M175">
        <v>63.890099847321501</v>
      </c>
      <c r="N175">
        <v>0.87401940234174302</v>
      </c>
      <c r="O175">
        <v>13.295940768293599</v>
      </c>
      <c r="P175">
        <v>12.2252311756935</v>
      </c>
      <c r="Q175">
        <v>-2.8765710291879999E-2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21</v>
      </c>
      <c r="E176">
        <v>53573.913766974998</v>
      </c>
      <c r="F176">
        <v>2833.25</v>
      </c>
      <c r="G176">
        <v>7.8511837512249398</v>
      </c>
      <c r="H176">
        <v>10.643105256273699</v>
      </c>
      <c r="I176">
        <v>-2.8612814178706998</v>
      </c>
      <c r="J176">
        <v>7.7881886169366199</v>
      </c>
      <c r="K176">
        <v>2493.53324500391</v>
      </c>
      <c r="L176">
        <v>2417.70779553382</v>
      </c>
      <c r="M176">
        <v>85.843944412300999</v>
      </c>
      <c r="N176">
        <v>0.84311331550106605</v>
      </c>
      <c r="O176">
        <v>0.94414541604164104</v>
      </c>
      <c r="P176">
        <v>36.931516118118999</v>
      </c>
      <c r="Q176">
        <v>-3.1841044049824997E-2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97</v>
      </c>
      <c r="E177">
        <v>53535.2129591099</v>
      </c>
      <c r="F177">
        <v>519.45000000000005</v>
      </c>
      <c r="G177">
        <v>172.52747643523199</v>
      </c>
      <c r="H177">
        <v>26.200486111907299</v>
      </c>
      <c r="I177">
        <v>27.958612573140599</v>
      </c>
      <c r="J177">
        <v>1.6095277417460101</v>
      </c>
      <c r="K177">
        <v>451.80663148709402</v>
      </c>
      <c r="L177">
        <v>368.89380966197803</v>
      </c>
      <c r="M177">
        <v>74.159154475189496</v>
      </c>
      <c r="N177">
        <v>0.89444866732084405</v>
      </c>
      <c r="O177">
        <v>5.11117528154778</v>
      </c>
      <c r="P177">
        <v>219.36673839532699</v>
      </c>
      <c r="Q177">
        <v>0.198312333740816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27</v>
      </c>
      <c r="E178">
        <v>53307.824999999997</v>
      </c>
      <c r="F178">
        <v>1870.45</v>
      </c>
      <c r="G178">
        <v>-8.8105809911046595</v>
      </c>
      <c r="H178">
        <v>-6.5955864423075603</v>
      </c>
      <c r="I178">
        <v>-9.8566569528372092</v>
      </c>
      <c r="J178">
        <v>-2.25280591704098</v>
      </c>
      <c r="K178">
        <v>1844.12609927774</v>
      </c>
      <c r="L178">
        <v>1777.97035593501</v>
      </c>
      <c r="M178">
        <v>54.162640195270001</v>
      </c>
      <c r="N178">
        <v>0.641811061204133</v>
      </c>
      <c r="O178">
        <v>11.4517896762811</v>
      </c>
      <c r="P178">
        <v>21.190229363742301</v>
      </c>
      <c r="Q178">
        <v>-1.270449560306E-3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441</v>
      </c>
      <c r="E179">
        <v>52057.503054039997</v>
      </c>
      <c r="F179">
        <v>347.05</v>
      </c>
      <c r="G179">
        <v>29.216133186417</v>
      </c>
      <c r="H179">
        <v>3.0135270231582498</v>
      </c>
      <c r="I179">
        <v>28.928078548620999</v>
      </c>
      <c r="J179">
        <v>3.2311688094628002</v>
      </c>
      <c r="K179">
        <v>319.29672097212199</v>
      </c>
      <c r="L179">
        <v>278.13980627175602</v>
      </c>
      <c r="M179">
        <v>65.557223718875207</v>
      </c>
      <c r="N179">
        <v>0.68720257533202</v>
      </c>
      <c r="O179">
        <v>2.5068433943235799</v>
      </c>
      <c r="P179">
        <v>81.038080333855007</v>
      </c>
      <c r="Q179">
        <v>3.0547070137683999E-2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444</v>
      </c>
      <c r="E180">
        <v>51623.244973592999</v>
      </c>
      <c r="F180">
        <v>180.69</v>
      </c>
      <c r="G180">
        <v>-0.53371016279229899</v>
      </c>
      <c r="H180">
        <v>-0.83234536752924304</v>
      </c>
      <c r="I180">
        <v>-6.6734915500137504</v>
      </c>
      <c r="J180">
        <v>0.773373814477333</v>
      </c>
      <c r="K180">
        <v>173.274502702912</v>
      </c>
      <c r="L180">
        <v>165.92499917678299</v>
      </c>
      <c r="M180">
        <v>67.128839684041495</v>
      </c>
      <c r="N180">
        <v>1.3861373309316101</v>
      </c>
      <c r="O180">
        <v>8.1963584038961805</v>
      </c>
      <c r="P180">
        <v>38.885472713297403</v>
      </c>
      <c r="Q180">
        <v>-9.2696628703917996E-2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Row],[Ticker]],[1]!Table1[[Symbol]:[Industry]],2,FALSE),"-")</f>
        <v>-</v>
      </c>
      <c r="D181" t="s">
        <v>285</v>
      </c>
      <c r="E181">
        <v>51326.685233459997</v>
      </c>
      <c r="F181">
        <v>4849.95</v>
      </c>
      <c r="G181">
        <v>-6.347923630985</v>
      </c>
      <c r="H181">
        <v>-5.2268174391103601</v>
      </c>
      <c r="I181">
        <v>-25.851434621100001</v>
      </c>
      <c r="J181">
        <v>-5.9523332271601301</v>
      </c>
      <c r="K181">
        <v>4904.2573817771599</v>
      </c>
      <c r="L181">
        <v>4849.8367141306398</v>
      </c>
      <c r="M181">
        <v>35.2475985981457</v>
      </c>
      <c r="N181">
        <v>0.81026485924168101</v>
      </c>
      <c r="O181">
        <v>21.101248466478999</v>
      </c>
      <c r="P181">
        <v>23.721636203619799</v>
      </c>
      <c r="Q181">
        <v>4.3268974301070001E-3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77</v>
      </c>
      <c r="E182">
        <v>50448.1092686349</v>
      </c>
      <c r="F182">
        <v>2686.45</v>
      </c>
      <c r="G182">
        <v>24.0759224800094</v>
      </c>
      <c r="H182">
        <v>-4.3245649768720904</v>
      </c>
      <c r="I182">
        <v>3.3085245664797598</v>
      </c>
      <c r="J182">
        <v>-0.470856784334791</v>
      </c>
      <c r="K182">
        <v>2608.9573166714099</v>
      </c>
      <c r="L182">
        <v>2406.4401654527601</v>
      </c>
      <c r="M182">
        <v>52.2145198552696</v>
      </c>
      <c r="N182">
        <v>0.74198434708281302</v>
      </c>
      <c r="O182">
        <v>5.8646168735691999</v>
      </c>
      <c r="P182">
        <v>52.409723995120899</v>
      </c>
      <c r="Q182">
        <v>-3.1126260090538999E-2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21</v>
      </c>
      <c r="E183">
        <v>50425.685759669999</v>
      </c>
      <c r="F183">
        <v>1858.3</v>
      </c>
      <c r="G183">
        <v>48.566185781297001</v>
      </c>
      <c r="H183">
        <v>20.562234436272401</v>
      </c>
      <c r="I183">
        <v>5.7353534621954898</v>
      </c>
      <c r="J183">
        <v>6.9806432334928399</v>
      </c>
      <c r="K183">
        <v>1610.4647867056699</v>
      </c>
      <c r="L183">
        <v>1445.8064099074199</v>
      </c>
      <c r="M183">
        <v>74.204887731127201</v>
      </c>
      <c r="N183">
        <v>1.3217643002723101</v>
      </c>
      <c r="O183">
        <v>3.7884087606952601</v>
      </c>
      <c r="P183">
        <v>93.371488033298604</v>
      </c>
      <c r="Q183">
        <v>0.20008846861525501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163</v>
      </c>
      <c r="E184">
        <v>50131.376182125001</v>
      </c>
      <c r="F184">
        <v>11828.55</v>
      </c>
      <c r="G184">
        <v>153.68304972793001</v>
      </c>
      <c r="H184">
        <v>2.3622434550314702</v>
      </c>
      <c r="I184">
        <v>83.599946526728004</v>
      </c>
      <c r="J184">
        <v>-9.5684640685559597</v>
      </c>
      <c r="K184">
        <v>11327.597460175</v>
      </c>
      <c r="L184">
        <v>8023.2265292080901</v>
      </c>
      <c r="M184">
        <v>30.863473759645</v>
      </c>
      <c r="N184">
        <v>0.44839613465975497</v>
      </c>
      <c r="O184">
        <v>21.587176788363699</v>
      </c>
      <c r="P184">
        <v>203.61533920275099</v>
      </c>
      <c r="Q184">
        <v>0.17226994397329701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348</v>
      </c>
      <c r="E185">
        <v>49409.363800500003</v>
      </c>
      <c r="F185">
        <v>1493.25</v>
      </c>
      <c r="G185">
        <v>69.426204297893094</v>
      </c>
      <c r="H185">
        <v>-4.0319710920647998</v>
      </c>
      <c r="I185">
        <v>28.545641918108998</v>
      </c>
      <c r="J185">
        <v>0.17792417074119901</v>
      </c>
      <c r="K185">
        <v>1423.31899257386</v>
      </c>
      <c r="L185">
        <v>1184.7954384924401</v>
      </c>
      <c r="M185">
        <v>51.156567946756603</v>
      </c>
      <c r="N185">
        <v>0.60197131440154295</v>
      </c>
      <c r="O185">
        <v>4.4701155198392604</v>
      </c>
      <c r="P185">
        <v>97.271946627914602</v>
      </c>
      <c r="Q185">
        <v>9.8949973984400006E-3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127</v>
      </c>
      <c r="E186">
        <v>48665.997180364997</v>
      </c>
      <c r="F186">
        <v>55042.55</v>
      </c>
      <c r="G186">
        <v>1.5039670693509399</v>
      </c>
      <c r="H186">
        <v>-8.29976748519924</v>
      </c>
      <c r="I186">
        <v>31.5881880055877</v>
      </c>
      <c r="J186">
        <v>-3.2298085422870599</v>
      </c>
      <c r="K186">
        <v>53385.123216847998</v>
      </c>
      <c r="L186">
        <v>45176.175545423299</v>
      </c>
      <c r="M186">
        <v>31.855648163085899</v>
      </c>
      <c r="N186">
        <v>0.54019023981854697</v>
      </c>
      <c r="O186">
        <v>8.9956769808084704</v>
      </c>
      <c r="P186">
        <v>57.364692361132903</v>
      </c>
      <c r="Q186">
        <v>-1.7860735464260001E-2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24</v>
      </c>
      <c r="E187">
        <v>48132.578760839999</v>
      </c>
      <c r="F187">
        <v>196.6</v>
      </c>
      <c r="G187">
        <v>20.158890533353201</v>
      </c>
      <c r="H187">
        <v>6.7364652767876896</v>
      </c>
      <c r="I187">
        <v>18.322421930044399</v>
      </c>
      <c r="J187">
        <v>1.26182172153424</v>
      </c>
      <c r="K187">
        <v>175.19547921012</v>
      </c>
      <c r="L187">
        <v>157.73446687933699</v>
      </c>
      <c r="M187">
        <v>85.499183115041703</v>
      </c>
      <c r="N187">
        <v>0.95927451622825799</v>
      </c>
      <c r="O187">
        <v>0.59511698880978503</v>
      </c>
      <c r="P187">
        <v>50.6513409961685</v>
      </c>
      <c r="Q187">
        <v>9.4393969540340003E-2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32</v>
      </c>
      <c r="E188">
        <v>47579.7494804409</v>
      </c>
      <c r="F188">
        <v>67.19</v>
      </c>
      <c r="G188">
        <v>87.722894439832999</v>
      </c>
      <c r="H188">
        <v>-3.5784330559575399</v>
      </c>
      <c r="I188">
        <v>13.7802149219832</v>
      </c>
      <c r="J188">
        <v>3.5406033714258802</v>
      </c>
      <c r="K188">
        <v>65.197591144241301</v>
      </c>
      <c r="L188">
        <v>56.766319504411001</v>
      </c>
      <c r="M188">
        <v>61.378728820369503</v>
      </c>
      <c r="N188">
        <v>1.20042457581262</v>
      </c>
      <c r="O188">
        <v>9.3912784640571605</v>
      </c>
      <c r="P188">
        <v>116.392914653784</v>
      </c>
      <c r="Q188">
        <v>0.10949091725412299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463</v>
      </c>
      <c r="E189">
        <v>47234.5</v>
      </c>
      <c r="F189">
        <v>555.70000000000005</v>
      </c>
      <c r="G189">
        <v>98.810566173174095</v>
      </c>
      <c r="H189">
        <v>-3.2319657005805298</v>
      </c>
      <c r="I189">
        <v>58.590350743707603</v>
      </c>
      <c r="J189">
        <v>-4.04431830576205</v>
      </c>
      <c r="K189">
        <v>522.85560924099502</v>
      </c>
      <c r="L189">
        <v>397.47659688400603</v>
      </c>
      <c r="M189">
        <v>40.197422735077801</v>
      </c>
      <c r="N189">
        <v>0.413769982764014</v>
      </c>
      <c r="O189">
        <v>11.6339751664567</v>
      </c>
      <c r="P189">
        <v>129.913115432354</v>
      </c>
      <c r="Q189">
        <v>0.13822109334233801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49</v>
      </c>
      <c r="E190">
        <v>47045.690307274999</v>
      </c>
      <c r="F190">
        <v>633.04999999999995</v>
      </c>
      <c r="G190">
        <v>-43.171886783042702</v>
      </c>
      <c r="H190">
        <v>-9.4884238793514992</v>
      </c>
      <c r="I190">
        <v>-29.3208395928587</v>
      </c>
      <c r="J190">
        <v>-0.79789667929207797</v>
      </c>
      <c r="K190">
        <v>647.944134106825</v>
      </c>
      <c r="L190">
        <v>657.69715397756897</v>
      </c>
      <c r="M190">
        <v>33.376634686479797</v>
      </c>
      <c r="N190">
        <v>0.64717865216370796</v>
      </c>
      <c r="O190">
        <v>28.489060895663801</v>
      </c>
      <c r="P190">
        <v>14.3308650893985</v>
      </c>
      <c r="Q190">
        <v>-3.3348535646775E-2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363</v>
      </c>
      <c r="E191">
        <v>46921.304749174997</v>
      </c>
      <c r="F191">
        <v>1593.25</v>
      </c>
      <c r="G191">
        <v>40.679263936743098</v>
      </c>
      <c r="H191">
        <v>-0.83544126246149997</v>
      </c>
      <c r="I191">
        <v>22.663279189306198</v>
      </c>
      <c r="J191">
        <v>-3.66403830772733</v>
      </c>
      <c r="K191">
        <v>1455.52930603505</v>
      </c>
      <c r="L191">
        <v>1238.66576123914</v>
      </c>
      <c r="M191">
        <v>55.500535352264002</v>
      </c>
      <c r="N191">
        <v>0.61720499541345597</v>
      </c>
      <c r="O191">
        <v>5.9752079083634104</v>
      </c>
      <c r="P191">
        <v>69.134819532908693</v>
      </c>
      <c r="Q191">
        <v>5.1035474878254002E-2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49</v>
      </c>
      <c r="E192">
        <v>46647.781682499997</v>
      </c>
      <c r="F192">
        <v>4233.3999999999996</v>
      </c>
      <c r="G192">
        <v>40.674964333839398</v>
      </c>
      <c r="H192">
        <v>-13.0696772002293</v>
      </c>
      <c r="I192">
        <v>0.96098030873692097</v>
      </c>
      <c r="J192">
        <v>-9.7231521297847703</v>
      </c>
      <c r="K192">
        <v>4509.6337768018702</v>
      </c>
      <c r="L192">
        <v>3975.3999243796702</v>
      </c>
      <c r="M192">
        <v>18.431039488844299</v>
      </c>
      <c r="N192">
        <v>0.249264171354974</v>
      </c>
      <c r="O192">
        <v>18.061132895544901</v>
      </c>
      <c r="P192">
        <v>69.804660863984495</v>
      </c>
      <c r="Q192">
        <v>2.9127618594150001E-2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37</v>
      </c>
      <c r="E193">
        <v>46216.512000000002</v>
      </c>
      <c r="F193">
        <v>280.44</v>
      </c>
      <c r="G193">
        <v>117.016462847588</v>
      </c>
      <c r="H193">
        <v>13.470522725678901</v>
      </c>
      <c r="I193">
        <v>11.2255085082839</v>
      </c>
      <c r="J193">
        <v>2.5606339014444499</v>
      </c>
      <c r="K193">
        <v>250.51909109741399</v>
      </c>
      <c r="L193">
        <v>219.20704843254899</v>
      </c>
      <c r="M193">
        <v>61.502863870527797</v>
      </c>
      <c r="N193">
        <v>2.3730870064814198</v>
      </c>
      <c r="O193">
        <v>15.7823420339466</v>
      </c>
      <c r="P193">
        <v>143.43749999999901</v>
      </c>
      <c r="Q193">
        <v>4.4095414481830998E-2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49</v>
      </c>
      <c r="E194">
        <v>46007.633815064</v>
      </c>
      <c r="F194">
        <v>184.57</v>
      </c>
      <c r="G194">
        <v>16.017011012430601</v>
      </c>
      <c r="H194">
        <v>-3.6499090492999202</v>
      </c>
      <c r="I194">
        <v>-4.6695329841734301</v>
      </c>
      <c r="J194">
        <v>-0.50778942746032696</v>
      </c>
      <c r="K194">
        <v>175.04633514588801</v>
      </c>
      <c r="L194">
        <v>157.935404166729</v>
      </c>
      <c r="M194">
        <v>53.803995008825297</v>
      </c>
      <c r="N194">
        <v>1.1826594219770601</v>
      </c>
      <c r="O194">
        <v>5.2446226363981099</v>
      </c>
      <c r="P194">
        <v>58.429184549356201</v>
      </c>
      <c r="Q194">
        <v>7.5634093153360005E-2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476</v>
      </c>
      <c r="E195">
        <v>44775.05216757</v>
      </c>
      <c r="F195">
        <v>40143.050000000003</v>
      </c>
      <c r="G195">
        <v>-15.4235983699137</v>
      </c>
      <c r="H195">
        <v>1.0676574013163</v>
      </c>
      <c r="I195">
        <v>-9.1564451457833602</v>
      </c>
      <c r="J195">
        <v>2.0130585053874701</v>
      </c>
      <c r="K195">
        <v>38311.075264286097</v>
      </c>
      <c r="L195">
        <v>37542.354837209998</v>
      </c>
      <c r="M195">
        <v>57.693250409008499</v>
      </c>
      <c r="N195">
        <v>0.74956489881966604</v>
      </c>
      <c r="O195">
        <v>6.83044761172855</v>
      </c>
      <c r="P195">
        <v>21.387932585526698</v>
      </c>
      <c r="Q195">
        <v>-3.6350360552078999E-2</v>
      </c>
    </row>
    <row r="196" spans="1:17" hidden="1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32</v>
      </c>
      <c r="E196">
        <v>44319.945576933002</v>
      </c>
      <c r="F196">
        <v>65.39</v>
      </c>
      <c r="G196">
        <v>72.572822289760893</v>
      </c>
      <c r="H196">
        <v>-5.5732565170449302</v>
      </c>
      <c r="I196">
        <v>29.272664962858698</v>
      </c>
      <c r="J196">
        <v>3.9898782289516399</v>
      </c>
      <c r="K196">
        <v>60.427367222848503</v>
      </c>
      <c r="L196">
        <v>53.882571525193697</v>
      </c>
      <c r="M196">
        <v>78.458310145027497</v>
      </c>
      <c r="N196">
        <v>1.5589258675234401</v>
      </c>
      <c r="O196">
        <v>18.5196513228322</v>
      </c>
      <c r="P196">
        <v>112.996742671009</v>
      </c>
      <c r="Q196">
        <v>0.105132053784306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Row],[Ticker]],[1]!Table1[[Symbol]:[Industry]],2,FALSE),"-")</f>
        <v>-</v>
      </c>
      <c r="D197" t="s">
        <v>285</v>
      </c>
      <c r="E197">
        <v>43807.738953599997</v>
      </c>
      <c r="F197">
        <v>7034.4</v>
      </c>
      <c r="G197">
        <v>-32.318277230850398</v>
      </c>
      <c r="H197">
        <v>-9.1754099226993908</v>
      </c>
      <c r="I197">
        <v>-30.9129954369666</v>
      </c>
      <c r="J197">
        <v>-2.4415550193668998</v>
      </c>
      <c r="K197">
        <v>7157.81017938688</v>
      </c>
      <c r="L197">
        <v>7456.49938038049</v>
      </c>
      <c r="M197">
        <v>48.100386119493102</v>
      </c>
      <c r="N197">
        <v>1.09226708759917</v>
      </c>
      <c r="O197">
        <v>30.785852382577001</v>
      </c>
      <c r="P197">
        <v>9.7204891439979892</v>
      </c>
      <c r="Q197">
        <v>3.1617299616958999E-2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Row],[Ticker]],[1]!Table1[[Symbol]:[Industry]],2,FALSE),"-")</f>
        <v>-</v>
      </c>
      <c r="D198" t="s">
        <v>483</v>
      </c>
      <c r="E198">
        <v>43768.512909999998</v>
      </c>
      <c r="F198">
        <v>795.7</v>
      </c>
      <c r="G198">
        <v>81.150327663057396</v>
      </c>
      <c r="H198">
        <v>4.3035912455904199</v>
      </c>
      <c r="I198">
        <v>22.550710922074099</v>
      </c>
      <c r="J198">
        <v>0.97891210806843298</v>
      </c>
      <c r="K198">
        <v>727.75992635371097</v>
      </c>
      <c r="L198">
        <v>613.86971603843995</v>
      </c>
      <c r="M198">
        <v>57.157063354927303</v>
      </c>
      <c r="N198">
        <v>0.81649001590580195</v>
      </c>
      <c r="O198">
        <v>3.9022244564534199</v>
      </c>
      <c r="P198">
        <v>107.91742879540099</v>
      </c>
      <c r="Q198">
        <v>4.5729746400449002E-2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179</v>
      </c>
      <c r="E199">
        <v>43671.469530000002</v>
      </c>
      <c r="F199">
        <v>634.4</v>
      </c>
      <c r="G199">
        <v>10.910119530672601</v>
      </c>
      <c r="H199">
        <v>-4.1984948854711304</v>
      </c>
      <c r="I199">
        <v>-1.80277122885657</v>
      </c>
      <c r="J199">
        <v>-4.1120280443135098</v>
      </c>
      <c r="K199">
        <v>605.058800689024</v>
      </c>
      <c r="L199">
        <v>545.44998216501801</v>
      </c>
      <c r="M199">
        <v>47.249221807897598</v>
      </c>
      <c r="N199">
        <v>0.71554413213917201</v>
      </c>
      <c r="O199">
        <v>4.5712484237074396</v>
      </c>
      <c r="P199">
        <v>59.778365445158002</v>
      </c>
      <c r="Q199">
        <v>-7.5381875091521999E-2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62</v>
      </c>
      <c r="E200">
        <v>43429.777906409901</v>
      </c>
      <c r="F200">
        <v>2563.65</v>
      </c>
      <c r="G200">
        <v>55.796665304434804</v>
      </c>
      <c r="H200">
        <v>-8.1296369980619794</v>
      </c>
      <c r="I200">
        <v>-5.5230655560438802</v>
      </c>
      <c r="J200">
        <v>0.93487858005059399</v>
      </c>
      <c r="K200">
        <v>2465.54638225998</v>
      </c>
      <c r="L200">
        <v>2092.8844176559701</v>
      </c>
      <c r="M200">
        <v>48.297795571346001</v>
      </c>
      <c r="N200">
        <v>0.62399180269380095</v>
      </c>
      <c r="O200">
        <v>7.6590018138201303</v>
      </c>
      <c r="P200">
        <v>86.142675621709898</v>
      </c>
      <c r="Q200">
        <v>2.0544219299470999E-2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490</v>
      </c>
      <c r="E201">
        <v>43361.028681944998</v>
      </c>
      <c r="F201">
        <v>3993.05</v>
      </c>
      <c r="G201">
        <v>44.664325684397902</v>
      </c>
      <c r="H201">
        <v>-11.2705916410951</v>
      </c>
      <c r="I201">
        <v>21.766345419220102</v>
      </c>
      <c r="J201">
        <v>-2.8646502942714802</v>
      </c>
      <c r="K201">
        <v>3912.66769138886</v>
      </c>
      <c r="L201">
        <v>3320.2073760148401</v>
      </c>
      <c r="M201">
        <v>40.689451418449401</v>
      </c>
      <c r="N201">
        <v>1.0272748887752301</v>
      </c>
      <c r="O201">
        <v>10.430623207823499</v>
      </c>
      <c r="P201">
        <v>72.836861013721105</v>
      </c>
      <c r="Q201">
        <v>0.141228566179604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493</v>
      </c>
      <c r="E202">
        <v>42936.420027549997</v>
      </c>
      <c r="F202">
        <v>38114.65</v>
      </c>
      <c r="G202">
        <v>10.888662443568</v>
      </c>
      <c r="H202">
        <v>0.792891771728087</v>
      </c>
      <c r="I202">
        <v>-3.7587486829971102</v>
      </c>
      <c r="J202">
        <v>-4.5768341299428696</v>
      </c>
      <c r="K202">
        <v>35854.769020664797</v>
      </c>
      <c r="L202">
        <v>32220.175002480501</v>
      </c>
      <c r="M202">
        <v>45.186718908642</v>
      </c>
      <c r="N202">
        <v>0.55603053435114502</v>
      </c>
      <c r="O202">
        <v>7.1936906150259698</v>
      </c>
      <c r="P202">
        <v>43.137486855941098</v>
      </c>
      <c r="Q202">
        <v>2.9008984314809E-2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400</v>
      </c>
      <c r="E203">
        <v>42346.08559794</v>
      </c>
      <c r="F203">
        <v>1525.85</v>
      </c>
      <c r="G203">
        <v>-10.2720400551014</v>
      </c>
      <c r="H203">
        <v>-5.9794966958228102</v>
      </c>
      <c r="I203">
        <v>-14.261165115869201</v>
      </c>
      <c r="J203">
        <v>-3.8893600031936901</v>
      </c>
      <c r="K203">
        <v>1572.0737897316401</v>
      </c>
      <c r="L203">
        <v>1533.43095483564</v>
      </c>
      <c r="M203">
        <v>34.529127066187897</v>
      </c>
      <c r="N203">
        <v>0.99727529012370097</v>
      </c>
      <c r="O203">
        <v>17.9670347675066</v>
      </c>
      <c r="P203">
        <v>16.923371647509502</v>
      </c>
      <c r="Q203">
        <v>5.1943370840953997E-2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122</v>
      </c>
      <c r="E204">
        <v>42142.078767125</v>
      </c>
      <c r="F204">
        <v>324.25</v>
      </c>
      <c r="G204">
        <v>-44.123207084140603</v>
      </c>
      <c r="H204">
        <v>-9.8078278549905793</v>
      </c>
      <c r="I204">
        <v>-24.627474101231901</v>
      </c>
      <c r="J204">
        <v>-3.4246515839626799</v>
      </c>
      <c r="K204">
        <v>338.47523011844902</v>
      </c>
      <c r="L204">
        <v>356.36666309112002</v>
      </c>
      <c r="M204">
        <v>23.864736551058598</v>
      </c>
      <c r="N204">
        <v>0.89532553962330197</v>
      </c>
      <c r="O204">
        <v>30.362374710871201</v>
      </c>
      <c r="P204">
        <v>13.4534639608117</v>
      </c>
      <c r="Q204">
        <v>-1.8465691913222001E-2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363</v>
      </c>
      <c r="E205">
        <v>41932.695864465</v>
      </c>
      <c r="F205">
        <v>558.65</v>
      </c>
      <c r="G205">
        <v>-38.282810370934598</v>
      </c>
      <c r="H205">
        <v>-4.4985725485851598</v>
      </c>
      <c r="I205">
        <v>-12.900411185371899</v>
      </c>
      <c r="J205">
        <v>-2.4763071813826998</v>
      </c>
      <c r="K205">
        <v>542.806870697195</v>
      </c>
      <c r="L205">
        <v>548.86365989655701</v>
      </c>
      <c r="M205">
        <v>42.6096761408078</v>
      </c>
      <c r="N205">
        <v>0.57185704402064896</v>
      </c>
      <c r="O205">
        <v>15.635907992481799</v>
      </c>
      <c r="P205">
        <v>24.754354622599301</v>
      </c>
      <c r="Q205">
        <v>-0.14696924421561999</v>
      </c>
    </row>
    <row r="206" spans="1:17" x14ac:dyDescent="0.3">
      <c r="A206" t="s">
        <v>500</v>
      </c>
      <c r="B206" t="s">
        <v>501</v>
      </c>
      <c r="C206" t="str">
        <f>IFERROR(VLOOKUP(Table1[[#This Row],[Ticker]],[1]!Table1[[Symbol]:[Industry]],2,FALSE),"-")</f>
        <v>-</v>
      </c>
      <c r="D206" t="s">
        <v>191</v>
      </c>
      <c r="E206">
        <v>41727.517094299998</v>
      </c>
      <c r="F206">
        <v>711.5</v>
      </c>
      <c r="G206">
        <v>5.3682106074644897</v>
      </c>
      <c r="H206">
        <v>3.9210983043106298</v>
      </c>
      <c r="I206">
        <v>7.7652267090174396</v>
      </c>
      <c r="J206">
        <v>1.00576356210903</v>
      </c>
      <c r="K206">
        <v>661.83253083326895</v>
      </c>
      <c r="L206">
        <v>622.41003193522101</v>
      </c>
      <c r="M206">
        <v>67.563206248334694</v>
      </c>
      <c r="N206">
        <v>1.50678418280714</v>
      </c>
      <c r="O206">
        <v>7.4490513000702698</v>
      </c>
      <c r="P206">
        <v>45.769309567711502</v>
      </c>
      <c r="Q206">
        <v>3.7216694508848E-2</v>
      </c>
    </row>
    <row r="207" spans="1:17" x14ac:dyDescent="0.3">
      <c r="A207" t="s">
        <v>502</v>
      </c>
      <c r="B207" t="s">
        <v>503</v>
      </c>
      <c r="C207" t="str">
        <f>IFERROR(VLOOKUP(Table1[[#This Row],[Ticker]],[1]!Table1[[Symbol]:[Industry]],2,FALSE),"-")</f>
        <v>-</v>
      </c>
      <c r="D207" t="s">
        <v>46</v>
      </c>
      <c r="E207">
        <v>41699.294999999998</v>
      </c>
      <c r="F207">
        <v>69.05</v>
      </c>
      <c r="G207">
        <v>140.50993912283101</v>
      </c>
      <c r="H207">
        <v>-0.50862172683462203</v>
      </c>
      <c r="I207">
        <v>31.672460007568699</v>
      </c>
      <c r="J207">
        <v>3.2490972287608699E-3</v>
      </c>
      <c r="K207">
        <v>67.108095037464594</v>
      </c>
      <c r="L207">
        <v>56.384192011257703</v>
      </c>
      <c r="M207">
        <v>58.415773328445098</v>
      </c>
      <c r="N207">
        <v>1.1854482557936299</v>
      </c>
      <c r="O207">
        <v>13.178855901520601</v>
      </c>
      <c r="P207">
        <v>176.753507014028</v>
      </c>
      <c r="Q207">
        <v>0.12547855265407701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244</v>
      </c>
      <c r="E208">
        <v>41161.084580609997</v>
      </c>
      <c r="F208">
        <v>651.9</v>
      </c>
      <c r="G208">
        <v>92.740128303684401</v>
      </c>
      <c r="H208">
        <v>-3.1091099943840801</v>
      </c>
      <c r="I208">
        <v>12.0551596888766</v>
      </c>
      <c r="J208">
        <v>-3.1358701670873801</v>
      </c>
      <c r="K208">
        <v>626.15657908941898</v>
      </c>
      <c r="L208">
        <v>514.77335613492005</v>
      </c>
      <c r="M208">
        <v>43.292573444636098</v>
      </c>
      <c r="N208">
        <v>0.76591649863913003</v>
      </c>
      <c r="O208">
        <v>5.2155238533517299</v>
      </c>
      <c r="P208">
        <v>120.45992560027</v>
      </c>
      <c r="Q208">
        <v>2.8916803842017998E-2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508</v>
      </c>
      <c r="E209">
        <v>41074.34698224</v>
      </c>
      <c r="F209">
        <v>343.2</v>
      </c>
      <c r="G209">
        <v>3.3953770367801299</v>
      </c>
      <c r="H209">
        <v>1.8147596887977</v>
      </c>
      <c r="I209">
        <v>6.8845576154469397</v>
      </c>
      <c r="J209">
        <v>-3.2928656229411501</v>
      </c>
      <c r="K209">
        <v>333.45938443569901</v>
      </c>
      <c r="L209">
        <v>292.22324199429198</v>
      </c>
      <c r="M209">
        <v>36.752663297412099</v>
      </c>
      <c r="N209">
        <v>0.46043232487567198</v>
      </c>
      <c r="O209">
        <v>8.93065268065269</v>
      </c>
      <c r="P209">
        <v>57.793103448275801</v>
      </c>
      <c r="Q209">
        <v>-6.7199216087919997E-2</v>
      </c>
    </row>
    <row r="210" spans="1:17" hidden="1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21</v>
      </c>
      <c r="E210">
        <v>40938.039704950002</v>
      </c>
      <c r="F210">
        <v>1009.15</v>
      </c>
      <c r="G210">
        <v>-48.720353181632298</v>
      </c>
      <c r="H210">
        <v>-7.6559570944190698</v>
      </c>
      <c r="I210">
        <v>-27.834022951172201</v>
      </c>
      <c r="J210">
        <v>-1.8708901625041401</v>
      </c>
      <c r="K210">
        <v>1032.5237274086301</v>
      </c>
      <c r="M210">
        <v>42.385592642948097</v>
      </c>
      <c r="N210">
        <v>1.00713910194496</v>
      </c>
      <c r="O210">
        <v>38.730614873903697</v>
      </c>
      <c r="P210">
        <v>2.73861033341817</v>
      </c>
    </row>
    <row r="211" spans="1:17" hidden="1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163</v>
      </c>
      <c r="E211">
        <v>40841.982797850003</v>
      </c>
      <c r="F211">
        <v>1595.1</v>
      </c>
      <c r="G211">
        <v>506.01901056331002</v>
      </c>
      <c r="H211">
        <v>-5.3653801713421503</v>
      </c>
      <c r="I211">
        <v>129.76883055191101</v>
      </c>
      <c r="J211">
        <v>-5.7552787285077702</v>
      </c>
      <c r="K211">
        <v>1447.3011073426601</v>
      </c>
      <c r="L211">
        <v>960.204251208242</v>
      </c>
      <c r="M211">
        <v>40.884370952390199</v>
      </c>
      <c r="N211">
        <v>1.0717519105433699</v>
      </c>
      <c r="O211">
        <v>10.4632938373769</v>
      </c>
      <c r="P211">
        <v>578.04463336875597</v>
      </c>
      <c r="Q211">
        <v>0.218691976719704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18</v>
      </c>
      <c r="E212">
        <v>40157.295777400999</v>
      </c>
      <c r="F212">
        <v>229.13</v>
      </c>
      <c r="G212">
        <v>134.05870090595101</v>
      </c>
      <c r="H212">
        <v>4.7838136975196104</v>
      </c>
      <c r="I212">
        <v>13.458954657869301</v>
      </c>
      <c r="J212">
        <v>0.89932424842079095</v>
      </c>
      <c r="K212">
        <v>220.667336008034</v>
      </c>
      <c r="L212">
        <v>184.70965500074001</v>
      </c>
      <c r="M212">
        <v>50.468801048276902</v>
      </c>
      <c r="N212">
        <v>2.2679703336482802</v>
      </c>
      <c r="O212">
        <v>26.238379958975202</v>
      </c>
      <c r="P212">
        <v>185.52024922118301</v>
      </c>
      <c r="Q212">
        <v>0.1313942847349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21</v>
      </c>
      <c r="E213">
        <v>40000.26029328</v>
      </c>
      <c r="F213">
        <v>5997.6</v>
      </c>
      <c r="G213">
        <v>-4.80178659193135</v>
      </c>
      <c r="H213">
        <v>7.7129289653919599</v>
      </c>
      <c r="I213">
        <v>-23.094303055954001</v>
      </c>
      <c r="J213">
        <v>1.48926962213106</v>
      </c>
      <c r="K213">
        <v>5468.8026562676896</v>
      </c>
      <c r="L213">
        <v>5434.6415965019896</v>
      </c>
      <c r="M213">
        <v>68.114885071284704</v>
      </c>
      <c r="N213">
        <v>0.97727450758235002</v>
      </c>
      <c r="O213">
        <v>14.1698346005068</v>
      </c>
      <c r="P213">
        <v>39.893871362761601</v>
      </c>
      <c r="Q213">
        <v>-3.1738112645439999E-3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62</v>
      </c>
      <c r="E214">
        <v>39883.063028259901</v>
      </c>
      <c r="F214">
        <v>1413.35</v>
      </c>
      <c r="G214">
        <v>70.406885727998201</v>
      </c>
      <c r="H214">
        <v>8.7699298218174793</v>
      </c>
      <c r="I214">
        <v>47.357115433191296</v>
      </c>
      <c r="J214">
        <v>-0.47579638986788397</v>
      </c>
      <c r="K214">
        <v>1221.08163221275</v>
      </c>
      <c r="L214">
        <v>990.07606053565598</v>
      </c>
      <c r="M214">
        <v>88.455092052123405</v>
      </c>
      <c r="N214">
        <v>1.23404727029141</v>
      </c>
      <c r="O214">
        <v>0.96579049775355996</v>
      </c>
      <c r="P214">
        <v>101.331908831908</v>
      </c>
      <c r="Q214">
        <v>7.5071090324844006E-2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Row],[Ticker]],[1]!Table1[[Symbol]:[Industry]],2,FALSE),"-")</f>
        <v>-</v>
      </c>
      <c r="D215" t="s">
        <v>257</v>
      </c>
      <c r="E215">
        <v>39867.333991599997</v>
      </c>
      <c r="F215">
        <v>4226.8</v>
      </c>
      <c r="G215">
        <v>-4.6021337158141602</v>
      </c>
      <c r="H215">
        <v>0.52183466430754</v>
      </c>
      <c r="I215">
        <v>0.30577904794338001</v>
      </c>
      <c r="J215">
        <v>-2.7924488864652401</v>
      </c>
      <c r="K215">
        <v>4047.55900568671</v>
      </c>
      <c r="L215">
        <v>3765.3087400418399</v>
      </c>
      <c r="M215">
        <v>49.857321423487299</v>
      </c>
      <c r="N215">
        <v>0.48802138448645999</v>
      </c>
      <c r="O215">
        <v>9.5391312576890304</v>
      </c>
      <c r="P215">
        <v>27.083583884546002</v>
      </c>
      <c r="Q215">
        <v>6.7146402309549005E-2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Row],[Ticker]],[1]!Table1[[Symbol]:[Industry]],2,FALSE),"-")</f>
        <v>-</v>
      </c>
      <c r="D216" t="s">
        <v>130</v>
      </c>
      <c r="E216">
        <v>38667.019069034999</v>
      </c>
      <c r="F216">
        <v>739.2</v>
      </c>
      <c r="G216">
        <v>10.2287662600536</v>
      </c>
      <c r="H216">
        <v>-4.4588417098036803</v>
      </c>
      <c r="I216">
        <v>12.046593630347701</v>
      </c>
      <c r="J216">
        <v>-5.3582196237790001</v>
      </c>
      <c r="K216">
        <v>717.460311611365</v>
      </c>
      <c r="L216">
        <v>623.16629745201396</v>
      </c>
      <c r="M216">
        <v>46.269097100841698</v>
      </c>
      <c r="N216">
        <v>2.1532709814987498</v>
      </c>
      <c r="O216">
        <v>6.3311688311688199</v>
      </c>
      <c r="P216">
        <v>50.243902439024303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Row],[Ticker]],[1]!Table1[[Symbol]:[Industry]],2,FALSE),"-")</f>
        <v>-</v>
      </c>
      <c r="D217" t="s">
        <v>269</v>
      </c>
      <c r="E217">
        <v>38603.322394229901</v>
      </c>
      <c r="F217">
        <v>2830.3</v>
      </c>
      <c r="G217">
        <v>17.636993412755501</v>
      </c>
      <c r="H217">
        <v>10.8690788136562</v>
      </c>
      <c r="I217">
        <v>7.8738084876263397</v>
      </c>
      <c r="J217">
        <v>0.241125496425625</v>
      </c>
      <c r="K217">
        <v>2525.87303953331</v>
      </c>
      <c r="L217">
        <v>2324.53049540744</v>
      </c>
      <c r="M217">
        <v>86.183582756414793</v>
      </c>
      <c r="N217">
        <v>1.04290850664733</v>
      </c>
      <c r="O217">
        <v>0.413383740239536</v>
      </c>
      <c r="P217">
        <v>47.269557977989898</v>
      </c>
      <c r="Q217">
        <v>1.7119120388515999E-2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Row],[Ticker]],[1]!Table1[[Symbol]:[Industry]],2,FALSE),"-")</f>
        <v>-</v>
      </c>
      <c r="D218" t="s">
        <v>160</v>
      </c>
      <c r="E218">
        <v>38590.096828469999</v>
      </c>
      <c r="F218">
        <v>278.3</v>
      </c>
      <c r="G218">
        <v>110.268764765364</v>
      </c>
      <c r="H218">
        <v>20.500674632223301</v>
      </c>
      <c r="I218">
        <v>7.04343396096096</v>
      </c>
      <c r="J218">
        <v>3.2338428570887001</v>
      </c>
      <c r="K218">
        <v>248.14567140048501</v>
      </c>
      <c r="L218">
        <v>211.98060269182599</v>
      </c>
      <c r="M218">
        <v>56.1574245765757</v>
      </c>
      <c r="N218">
        <v>1.81349179850264</v>
      </c>
      <c r="O218">
        <v>12.0373697448796</v>
      </c>
      <c r="P218">
        <v>162.54716981132</v>
      </c>
      <c r="Q218">
        <v>0.15614369562759201</v>
      </c>
    </row>
    <row r="219" spans="1:17" x14ac:dyDescent="0.3">
      <c r="A219" t="s">
        <v>527</v>
      </c>
      <c r="B219" t="s">
        <v>528</v>
      </c>
      <c r="C219" t="str">
        <f>IFERROR(VLOOKUP(Table1[[#This Row],[Ticker]],[1]!Table1[[Symbol]:[Industry]],2,FALSE),"-")</f>
        <v>-</v>
      </c>
      <c r="D219" t="s">
        <v>529</v>
      </c>
      <c r="E219">
        <v>38496.997450800001</v>
      </c>
      <c r="F219">
        <v>4266</v>
      </c>
      <c r="G219">
        <v>49.296791366248002</v>
      </c>
      <c r="H219">
        <v>-12.4092339792258</v>
      </c>
      <c r="I219">
        <v>20.286882843984301</v>
      </c>
      <c r="J219">
        <v>-2.5513230367814699</v>
      </c>
      <c r="K219">
        <v>4329.0556374419702</v>
      </c>
      <c r="L219">
        <v>3550.27585119585</v>
      </c>
      <c r="M219">
        <v>29.707826215356398</v>
      </c>
      <c r="N219">
        <v>0.72234127746841004</v>
      </c>
      <c r="O219">
        <v>18.136427566807299</v>
      </c>
      <c r="P219">
        <v>91.902834008097102</v>
      </c>
      <c r="Q219">
        <v>0.22937012422997199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Row],[Ticker]],[1]!Table1[[Symbol]:[Industry]],2,FALSE),"-")</f>
        <v>-</v>
      </c>
      <c r="D220" t="s">
        <v>191</v>
      </c>
      <c r="E220">
        <v>37533.067731839998</v>
      </c>
      <c r="F220">
        <v>2668.3</v>
      </c>
      <c r="G220">
        <v>31.9035274587226</v>
      </c>
      <c r="H220">
        <v>-10.3426343555166</v>
      </c>
      <c r="I220">
        <v>15.474564478060699</v>
      </c>
      <c r="J220">
        <v>-5.25223913233999</v>
      </c>
      <c r="K220">
        <v>2452.5806490211498</v>
      </c>
      <c r="L220">
        <v>2037.03967538962</v>
      </c>
      <c r="M220">
        <v>56.964305233006897</v>
      </c>
      <c r="N220">
        <v>0.69782518706732899</v>
      </c>
      <c r="O220">
        <v>14.7284788067308</v>
      </c>
      <c r="P220">
        <v>73.260608421804505</v>
      </c>
      <c r="Q220">
        <v>2.6654171472441E-2</v>
      </c>
    </row>
    <row r="221" spans="1:17" x14ac:dyDescent="0.3">
      <c r="A221" t="s">
        <v>532</v>
      </c>
      <c r="B221" t="s">
        <v>533</v>
      </c>
      <c r="C221" t="str">
        <f>IFERROR(VLOOKUP(Table1[[#This Row],[Ticker]],[1]!Table1[[Symbol]:[Industry]],2,FALSE),"-")</f>
        <v>-</v>
      </c>
      <c r="D221" t="s">
        <v>179</v>
      </c>
      <c r="E221">
        <v>37362.542699999998</v>
      </c>
      <c r="F221">
        <v>533.75</v>
      </c>
      <c r="G221">
        <v>-17.345903649546901</v>
      </c>
      <c r="H221">
        <v>6.3567985747672298</v>
      </c>
      <c r="I221">
        <v>6.3050456118369897</v>
      </c>
      <c r="J221">
        <v>0.236670348224465</v>
      </c>
      <c r="K221">
        <v>488.095433999666</v>
      </c>
      <c r="L221">
        <v>454.30272329031902</v>
      </c>
      <c r="M221">
        <v>66.1392828102273</v>
      </c>
      <c r="N221">
        <v>0.57194640195761703</v>
      </c>
      <c r="O221">
        <v>3.21311475409835</v>
      </c>
      <c r="P221">
        <v>42.068139472983702</v>
      </c>
      <c r="Q221">
        <v>-5.1535688351933999E-2</v>
      </c>
    </row>
    <row r="222" spans="1:17" x14ac:dyDescent="0.3">
      <c r="A222" t="s">
        <v>534</v>
      </c>
      <c r="B222" t="s">
        <v>535</v>
      </c>
      <c r="C222" t="str">
        <f>IFERROR(VLOOKUP(Table1[[#This Row],[Ticker]],[1]!Table1[[Symbol]:[Industry]],2,FALSE),"-")</f>
        <v>-</v>
      </c>
      <c r="D222" t="s">
        <v>536</v>
      </c>
      <c r="E222">
        <v>37336.17179814</v>
      </c>
      <c r="F222">
        <v>567.85</v>
      </c>
      <c r="G222">
        <v>-4.9648440936998597</v>
      </c>
      <c r="H222">
        <v>4.8046472908611797</v>
      </c>
      <c r="I222">
        <v>-7.2493718022928899</v>
      </c>
      <c r="J222">
        <v>-1.7803429078867701</v>
      </c>
      <c r="K222">
        <v>535.88367390322196</v>
      </c>
      <c r="L222">
        <v>508.23226181733901</v>
      </c>
      <c r="M222">
        <v>45.397740554989198</v>
      </c>
      <c r="N222">
        <v>0.52153397142812596</v>
      </c>
      <c r="O222">
        <v>4.6050893721933397</v>
      </c>
      <c r="P222">
        <v>34.8652179076119</v>
      </c>
      <c r="Q222">
        <v>-8.9417006050098002E-2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295</v>
      </c>
      <c r="E223">
        <v>36857.056785360001</v>
      </c>
      <c r="F223">
        <v>488.2</v>
      </c>
      <c r="G223">
        <v>23.923680434831201</v>
      </c>
      <c r="H223">
        <v>-7.9826170638029197</v>
      </c>
      <c r="I223">
        <v>0.35124759182892701</v>
      </c>
      <c r="J223">
        <v>2.97631339986106</v>
      </c>
      <c r="K223">
        <v>465.85718650848497</v>
      </c>
      <c r="L223">
        <v>418.73561632093202</v>
      </c>
      <c r="M223">
        <v>67.773596934741406</v>
      </c>
      <c r="N223">
        <v>1.37185191992741</v>
      </c>
      <c r="O223">
        <v>4.4346579270790603</v>
      </c>
      <c r="P223">
        <v>58.249594813614202</v>
      </c>
      <c r="Q223">
        <v>6.1293278847926999E-2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-</v>
      </c>
      <c r="D224" t="s">
        <v>49</v>
      </c>
      <c r="E224">
        <v>36440.07403104</v>
      </c>
      <c r="F224">
        <v>295.2</v>
      </c>
      <c r="G224">
        <v>-32.396874679935998</v>
      </c>
      <c r="H224">
        <v>-6.7998327409652903</v>
      </c>
      <c r="I224">
        <v>-9.2921860616839194</v>
      </c>
      <c r="J224">
        <v>-3.9724036912032399</v>
      </c>
      <c r="K224">
        <v>290.75502101110499</v>
      </c>
      <c r="L224">
        <v>281.17386426669299</v>
      </c>
      <c r="M224">
        <v>39.7339885880805</v>
      </c>
      <c r="N224">
        <v>0.69293928788956705</v>
      </c>
      <c r="O224">
        <v>10.2134146341463</v>
      </c>
      <c r="P224">
        <v>24.373288392669</v>
      </c>
      <c r="Q224">
        <v>5.9129624271768003E-2</v>
      </c>
    </row>
    <row r="225" spans="1:17" x14ac:dyDescent="0.3">
      <c r="A225" t="s">
        <v>541</v>
      </c>
      <c r="B225" t="s">
        <v>542</v>
      </c>
      <c r="C225" t="str">
        <f>IFERROR(VLOOKUP(Table1[[#This Row],[Ticker]],[1]!Table1[[Symbol]:[Industry]],2,FALSE),"-")</f>
        <v>-</v>
      </c>
      <c r="D225" t="s">
        <v>543</v>
      </c>
      <c r="E225">
        <v>36297.592458899999</v>
      </c>
      <c r="F225">
        <v>1334.75</v>
      </c>
      <c r="G225">
        <v>-1.0451978067066401</v>
      </c>
      <c r="H225">
        <v>10.267333545329601</v>
      </c>
      <c r="I225">
        <v>-5.5231224328234401</v>
      </c>
      <c r="J225">
        <v>0.54658718720119603</v>
      </c>
      <c r="K225">
        <v>1212.4833373592201</v>
      </c>
      <c r="L225">
        <v>1143.8191666510099</v>
      </c>
      <c r="M225">
        <v>71.103867034425406</v>
      </c>
      <c r="N225">
        <v>2.4313514243585099</v>
      </c>
      <c r="O225">
        <v>7.9752762689642296</v>
      </c>
      <c r="P225">
        <v>35.845504045595597</v>
      </c>
      <c r="Q225">
        <v>0.12756148184539901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77</v>
      </c>
      <c r="E226">
        <v>35950.067264865</v>
      </c>
      <c r="F226">
        <v>1916.85</v>
      </c>
      <c r="G226">
        <v>-31.502473873263099</v>
      </c>
      <c r="H226">
        <v>-4.1732470274411897</v>
      </c>
      <c r="I226">
        <v>-27.685231842803098</v>
      </c>
      <c r="J226">
        <v>0.84534184859966899</v>
      </c>
      <c r="K226">
        <v>1862.23004830949</v>
      </c>
      <c r="L226">
        <v>1970.5031171354201</v>
      </c>
      <c r="M226">
        <v>68.089444349965902</v>
      </c>
      <c r="N226">
        <v>0.88290052772788796</v>
      </c>
      <c r="O226">
        <v>26.807001069462899</v>
      </c>
      <c r="P226">
        <v>16.074240038754901</v>
      </c>
      <c r="Q226">
        <v>-6.8706974401713999E-2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37</v>
      </c>
      <c r="E227">
        <v>35843.620116059901</v>
      </c>
      <c r="F227">
        <v>1038.5999999999999</v>
      </c>
      <c r="G227">
        <v>-0.44616274127231698</v>
      </c>
      <c r="H227">
        <v>-1.01837608215149</v>
      </c>
      <c r="I227">
        <v>-2.0894392749806201E-2</v>
      </c>
      <c r="J227">
        <v>-1.9701073573422201</v>
      </c>
      <c r="K227">
        <v>992.01371200843596</v>
      </c>
      <c r="L227">
        <v>949.56616988240205</v>
      </c>
      <c r="M227">
        <v>68.198367522703506</v>
      </c>
      <c r="N227">
        <v>0.77339571369723104</v>
      </c>
      <c r="O227">
        <v>5.1415366839976997</v>
      </c>
      <c r="P227">
        <v>36.120576671035302</v>
      </c>
      <c r="Q227">
        <v>-6.5044920078884003E-2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550</v>
      </c>
      <c r="E228">
        <v>35839.661</v>
      </c>
      <c r="F228">
        <v>3262.6</v>
      </c>
      <c r="G228">
        <v>-10.91643096536</v>
      </c>
      <c r="H228">
        <v>-2.7961371019883701</v>
      </c>
      <c r="I228">
        <v>-22.749540763309199</v>
      </c>
      <c r="J228">
        <v>0.86699094050190695</v>
      </c>
      <c r="K228">
        <v>3257.7693054564402</v>
      </c>
      <c r="L228">
        <v>3255.0424373741798</v>
      </c>
      <c r="M228">
        <v>50.409497064426198</v>
      </c>
      <c r="N228">
        <v>0.707863976102454</v>
      </c>
      <c r="O228">
        <v>20.149573959418799</v>
      </c>
      <c r="P228">
        <v>31.768982229402202</v>
      </c>
      <c r="Q228">
        <v>6.4021043345313E-2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553</v>
      </c>
      <c r="E229">
        <v>35702.46523912</v>
      </c>
      <c r="F229">
        <v>983.9</v>
      </c>
      <c r="G229">
        <v>65.469850827566106</v>
      </c>
      <c r="H229">
        <v>15.8414794956965</v>
      </c>
      <c r="I229">
        <v>37.449524566476299</v>
      </c>
      <c r="J229">
        <v>-4.71683839684448</v>
      </c>
      <c r="K229">
        <v>868.96988937876404</v>
      </c>
      <c r="L229">
        <v>719.15563172634404</v>
      </c>
      <c r="M229">
        <v>59.851653079673397</v>
      </c>
      <c r="N229">
        <v>0.717883443844191</v>
      </c>
      <c r="O229">
        <v>8.2427075922349697</v>
      </c>
      <c r="P229">
        <v>107.136842105263</v>
      </c>
      <c r="Q229">
        <v>0.13046207230342999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173</v>
      </c>
      <c r="E230">
        <v>35309.246105074999</v>
      </c>
      <c r="F230">
        <v>192.25</v>
      </c>
      <c r="G230">
        <v>81.252937046798706</v>
      </c>
      <c r="H230">
        <v>-1.2524130010911301</v>
      </c>
      <c r="I230">
        <v>30.920505494420102</v>
      </c>
      <c r="J230">
        <v>-2.3730277340105199</v>
      </c>
      <c r="K230">
        <v>189.01102209429101</v>
      </c>
      <c r="L230">
        <v>154.88804697261901</v>
      </c>
      <c r="M230">
        <v>40.192072557455603</v>
      </c>
      <c r="N230">
        <v>0.78616122194901905</v>
      </c>
      <c r="O230">
        <v>8.7126137841352307</v>
      </c>
      <c r="P230">
        <v>123.027842227378</v>
      </c>
      <c r="Q230">
        <v>8.0049026175499E-2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391</v>
      </c>
      <c r="E231">
        <v>34927.376525270003</v>
      </c>
      <c r="F231">
        <v>549.95000000000005</v>
      </c>
      <c r="G231">
        <v>5.4028657343195299</v>
      </c>
      <c r="H231">
        <v>9.5803972854212294</v>
      </c>
      <c r="I231">
        <v>-5.5766828819802798</v>
      </c>
      <c r="J231">
        <v>1.50306233741288</v>
      </c>
      <c r="K231">
        <v>507.43641592970801</v>
      </c>
      <c r="L231">
        <v>469.4992038291</v>
      </c>
      <c r="M231">
        <v>68.874730344573294</v>
      </c>
      <c r="N231">
        <v>1.0754524955306399</v>
      </c>
      <c r="O231">
        <v>1.4455859623601901</v>
      </c>
      <c r="P231">
        <v>50.671232876712303</v>
      </c>
      <c r="Q231">
        <v>0.105522573610095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348</v>
      </c>
      <c r="E232">
        <v>34864.043453279999</v>
      </c>
      <c r="F232">
        <v>1695.6</v>
      </c>
      <c r="G232">
        <v>89.176547465014096</v>
      </c>
      <c r="H232">
        <v>-5.4112068733757397</v>
      </c>
      <c r="I232">
        <v>46.045458692282502</v>
      </c>
      <c r="J232">
        <v>-1.5316430048977701</v>
      </c>
      <c r="K232">
        <v>1606.99936342862</v>
      </c>
      <c r="L232">
        <v>1295.0191273088401</v>
      </c>
      <c r="M232">
        <v>49.958053302727002</v>
      </c>
      <c r="N232">
        <v>1.8889168421932401</v>
      </c>
      <c r="O232">
        <v>11.9249823071479</v>
      </c>
      <c r="P232">
        <v>141.64172723386</v>
      </c>
      <c r="Q232">
        <v>0.15990661807013701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182</v>
      </c>
      <c r="E233">
        <v>34566.434999999998</v>
      </c>
      <c r="F233">
        <v>791.9</v>
      </c>
      <c r="G233">
        <v>66.234314283697998</v>
      </c>
      <c r="H233">
        <v>3.1898672914426598</v>
      </c>
      <c r="I233">
        <v>40.146241876271297</v>
      </c>
      <c r="J233">
        <v>-2.4832248133003199</v>
      </c>
      <c r="K233">
        <v>669.81137912587803</v>
      </c>
      <c r="L233">
        <v>550.46893173846297</v>
      </c>
      <c r="M233">
        <v>76.754248810695202</v>
      </c>
      <c r="N233">
        <v>0.818557284463026</v>
      </c>
      <c r="O233">
        <v>2.6265942669529001</v>
      </c>
      <c r="P233">
        <v>93.146341463414601</v>
      </c>
      <c r="Q233">
        <v>7.4479835694579999E-3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220</v>
      </c>
      <c r="E234">
        <v>34531.696197625002</v>
      </c>
      <c r="F234">
        <v>8596.75</v>
      </c>
      <c r="G234">
        <v>132.431709515932</v>
      </c>
      <c r="H234">
        <v>2.1889000256455202</v>
      </c>
      <c r="I234">
        <v>44.8898129139193</v>
      </c>
      <c r="J234">
        <v>0.96284331631209397</v>
      </c>
      <c r="K234">
        <v>8223.8251998369706</v>
      </c>
      <c r="L234">
        <v>6653.8886543334702</v>
      </c>
      <c r="M234">
        <v>46.295957894967003</v>
      </c>
      <c r="N234">
        <v>0.76034297591262801</v>
      </c>
      <c r="O234">
        <v>5.8423241341204397</v>
      </c>
      <c r="P234">
        <v>160.25126769091</v>
      </c>
      <c r="Q234">
        <v>0.27164404409606702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37</v>
      </c>
      <c r="E235">
        <v>34320.528907079999</v>
      </c>
      <c r="F235">
        <v>586.20000000000005</v>
      </c>
      <c r="G235">
        <v>-33.416127025735001</v>
      </c>
      <c r="H235">
        <v>5.7219673587172402</v>
      </c>
      <c r="I235">
        <v>-12.4694280574759</v>
      </c>
      <c r="J235">
        <v>0.27895731379590699</v>
      </c>
      <c r="K235">
        <v>552.87112596263796</v>
      </c>
      <c r="L235">
        <v>559.768560123984</v>
      </c>
      <c r="M235">
        <v>68.572711435451495</v>
      </c>
      <c r="N235">
        <v>1.2848940818050301</v>
      </c>
      <c r="O235">
        <v>15.148413510747099</v>
      </c>
      <c r="P235">
        <v>28.891820580474899</v>
      </c>
      <c r="Q235">
        <v>-9.2717805874622E-2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77</v>
      </c>
      <c r="E236">
        <v>33785.929091004997</v>
      </c>
      <c r="F236">
        <v>4372.55</v>
      </c>
      <c r="G236">
        <v>7.1138190872632903</v>
      </c>
      <c r="H236">
        <v>-3.7607714199325999</v>
      </c>
      <c r="I236">
        <v>-6.0777180313446699</v>
      </c>
      <c r="J236">
        <v>-1.4326609073833501</v>
      </c>
      <c r="K236">
        <v>4224.9259803023097</v>
      </c>
      <c r="L236">
        <v>3945.9263205853099</v>
      </c>
      <c r="M236">
        <v>56.042968616292498</v>
      </c>
      <c r="N236">
        <v>0.613490449403708</v>
      </c>
      <c r="O236">
        <v>5.2006266366307896</v>
      </c>
      <c r="P236">
        <v>44.296675191815801</v>
      </c>
      <c r="Q236">
        <v>9.8424573372819998E-3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62</v>
      </c>
      <c r="E237">
        <v>33110.977529925003</v>
      </c>
      <c r="F237">
        <v>2009.75</v>
      </c>
      <c r="G237">
        <v>47.496574103454101</v>
      </c>
      <c r="H237">
        <v>5.9012139977151596</v>
      </c>
      <c r="I237">
        <v>-12.5047940703487</v>
      </c>
      <c r="J237">
        <v>1.1359425267972401</v>
      </c>
      <c r="K237">
        <v>1868.5544043437701</v>
      </c>
      <c r="L237">
        <v>1782.9813891095901</v>
      </c>
      <c r="M237">
        <v>61.2686595613376</v>
      </c>
      <c r="N237">
        <v>1.28011530216921</v>
      </c>
      <c r="O237">
        <v>9.1678069411618299</v>
      </c>
      <c r="P237">
        <v>75.019594182704793</v>
      </c>
      <c r="Q237">
        <v>-0.11630571294854999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529</v>
      </c>
      <c r="E238">
        <v>32915.14855374</v>
      </c>
      <c r="F238">
        <v>74.45</v>
      </c>
      <c r="G238">
        <v>1.57758382483842</v>
      </c>
      <c r="H238">
        <v>-4.5980480857970498</v>
      </c>
      <c r="I238">
        <v>5.4028852863044303</v>
      </c>
      <c r="J238">
        <v>2.3752360892680802</v>
      </c>
      <c r="K238">
        <v>71.830178833609097</v>
      </c>
      <c r="L238">
        <v>66.8818420090399</v>
      </c>
      <c r="M238">
        <v>54.960414708521803</v>
      </c>
      <c r="N238">
        <v>1.01134659544701</v>
      </c>
      <c r="O238">
        <v>7.4546675621222303</v>
      </c>
      <c r="P238">
        <v>29.2534722222222</v>
      </c>
      <c r="Q238">
        <v>5.4475128914433998E-2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257</v>
      </c>
      <c r="E239">
        <v>32864.3525868</v>
      </c>
      <c r="F239">
        <v>1727.25</v>
      </c>
      <c r="G239">
        <v>20.205405720284901</v>
      </c>
      <c r="H239">
        <v>-8.2851569037148796</v>
      </c>
      <c r="I239">
        <v>37.332122055184698</v>
      </c>
      <c r="J239">
        <v>1.47770667805093</v>
      </c>
      <c r="K239">
        <v>1626.40514753715</v>
      </c>
      <c r="L239">
        <v>1360.3712363336001</v>
      </c>
      <c r="M239">
        <v>60.8534979885263</v>
      </c>
      <c r="N239">
        <v>1.2442351915235601</v>
      </c>
      <c r="O239">
        <v>6.5942972933854502</v>
      </c>
      <c r="P239">
        <v>68.413611544461702</v>
      </c>
      <c r="Q239">
        <v>9.8101779087781005E-2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148</v>
      </c>
      <c r="E240">
        <v>32816.005865469997</v>
      </c>
      <c r="F240">
        <v>323.3</v>
      </c>
      <c r="G240">
        <v>27.209586911402599</v>
      </c>
      <c r="H240">
        <v>-5.18521275464244</v>
      </c>
      <c r="I240">
        <v>29.324440494366801</v>
      </c>
      <c r="J240">
        <v>-1.3234326169227699</v>
      </c>
      <c r="K240">
        <v>304.25368072308402</v>
      </c>
      <c r="L240">
        <v>260.95937868221398</v>
      </c>
      <c r="M240">
        <v>48.100341899845503</v>
      </c>
      <c r="N240">
        <v>0.77766621274701397</v>
      </c>
      <c r="O240">
        <v>4.9798948345190102</v>
      </c>
      <c r="P240">
        <v>67.556361751749094</v>
      </c>
      <c r="Q240">
        <v>1.6379154549865001E-2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244</v>
      </c>
      <c r="E241">
        <v>32430.825806559998</v>
      </c>
      <c r="F241">
        <v>6409.85</v>
      </c>
      <c r="G241">
        <v>144.53150287790501</v>
      </c>
      <c r="H241">
        <v>-13.278962641385901</v>
      </c>
      <c r="I241">
        <v>30.682750846344099</v>
      </c>
      <c r="J241">
        <v>-1.60811781261194</v>
      </c>
      <c r="K241">
        <v>6551.0888057619204</v>
      </c>
      <c r="L241">
        <v>5584.0646613681802</v>
      </c>
      <c r="M241">
        <v>37.182009515205799</v>
      </c>
      <c r="N241">
        <v>0.92710174939391998</v>
      </c>
      <c r="O241">
        <v>52.216510526767301</v>
      </c>
      <c r="P241">
        <v>175.26034397612301</v>
      </c>
      <c r="Q241">
        <v>0.14567213508190699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407</v>
      </c>
      <c r="E242">
        <v>32410.512477420001</v>
      </c>
      <c r="F242">
        <v>542.85</v>
      </c>
      <c r="G242">
        <v>172.465367257661</v>
      </c>
      <c r="H242">
        <v>-22.154073047803202</v>
      </c>
      <c r="I242">
        <v>26.966713364197901</v>
      </c>
      <c r="J242">
        <v>0.31824280800385102</v>
      </c>
      <c r="K242">
        <v>571.94480367019605</v>
      </c>
      <c r="L242">
        <v>450.64676585657497</v>
      </c>
      <c r="M242">
        <v>36.693798090628498</v>
      </c>
      <c r="N242">
        <v>0.62567171306673897</v>
      </c>
      <c r="O242">
        <v>33.001750023026602</v>
      </c>
      <c r="P242">
        <v>199.317664897649</v>
      </c>
      <c r="Q242">
        <v>5.9906301590911003E-2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295</v>
      </c>
      <c r="E243">
        <v>32335.790266619999</v>
      </c>
      <c r="F243">
        <v>1204.0999999999999</v>
      </c>
      <c r="G243">
        <v>46.423306995398796</v>
      </c>
      <c r="H243">
        <v>-16.778694537058399</v>
      </c>
      <c r="I243">
        <v>-2.0951431678716101</v>
      </c>
      <c r="J243">
        <v>-6.2037726958903896</v>
      </c>
      <c r="K243">
        <v>1272.1246318757001</v>
      </c>
      <c r="L243">
        <v>1134.879561187</v>
      </c>
      <c r="M243">
        <v>24.117748212339301</v>
      </c>
      <c r="N243">
        <v>0.56454206651826699</v>
      </c>
      <c r="O243">
        <v>25.728760069761599</v>
      </c>
      <c r="P243">
        <v>83.649813162510398</v>
      </c>
    </row>
    <row r="244" spans="1:17" hidden="1" x14ac:dyDescent="0.3">
      <c r="A244" t="s">
        <v>582</v>
      </c>
      <c r="B244" t="s">
        <v>583</v>
      </c>
      <c r="C244" t="str">
        <f>IFERROR(VLOOKUP(Table1[[#This Row],[Ticker]],[1]!Table1[[Symbol]:[Industry]],2,FALSE),"-")</f>
        <v>-</v>
      </c>
      <c r="D244" t="s">
        <v>135</v>
      </c>
      <c r="E244">
        <v>32216.064643341</v>
      </c>
      <c r="F244">
        <v>364.37</v>
      </c>
      <c r="G244">
        <v>-7.3496782928194797</v>
      </c>
      <c r="H244">
        <v>-5.8310944570564303</v>
      </c>
      <c r="I244">
        <v>-12.8526013806653</v>
      </c>
      <c r="J244">
        <v>-1.8863073591688899</v>
      </c>
      <c r="K244">
        <v>356.75205226315597</v>
      </c>
      <c r="L244">
        <v>347.42059765805197</v>
      </c>
      <c r="M244">
        <v>56.330526885428</v>
      </c>
      <c r="N244">
        <v>0.914139120636425</v>
      </c>
      <c r="O244">
        <v>9.5040755276230193</v>
      </c>
      <c r="P244">
        <v>28.299295774647799</v>
      </c>
      <c r="Q244">
        <v>-0.123824141917355</v>
      </c>
    </row>
    <row r="245" spans="1:17" x14ac:dyDescent="0.3">
      <c r="A245" t="s">
        <v>584</v>
      </c>
      <c r="B245" t="s">
        <v>585</v>
      </c>
      <c r="C245" t="str">
        <f>IFERROR(VLOOKUP(Table1[[#This Row],[Ticker]],[1]!Table1[[Symbol]:[Industry]],2,FALSE),"-")</f>
        <v>-</v>
      </c>
      <c r="D245" t="s">
        <v>46</v>
      </c>
      <c r="E245">
        <v>32142.6</v>
      </c>
      <c r="F245">
        <v>178.57</v>
      </c>
      <c r="G245">
        <v>303.16080293656501</v>
      </c>
      <c r="H245">
        <v>9.7346965848734293</v>
      </c>
      <c r="I245">
        <v>89.226425109972695</v>
      </c>
      <c r="J245">
        <v>-3.54854098206477</v>
      </c>
      <c r="K245">
        <v>160.602241962395</v>
      </c>
      <c r="L245">
        <v>120.745982195127</v>
      </c>
      <c r="M245">
        <v>46.7353327349959</v>
      </c>
      <c r="N245">
        <v>1.7003941307272401</v>
      </c>
      <c r="O245">
        <v>11.0488883911071</v>
      </c>
      <c r="P245">
        <v>333.94896719319502</v>
      </c>
      <c r="Q245">
        <v>0.11736631222634999</v>
      </c>
    </row>
    <row r="246" spans="1:17" x14ac:dyDescent="0.3">
      <c r="A246" t="s">
        <v>586</v>
      </c>
      <c r="B246" t="s">
        <v>587</v>
      </c>
      <c r="C246" t="str">
        <f>IFERROR(VLOOKUP(Table1[[#This Row],[Ticker]],[1]!Table1[[Symbol]:[Industry]],2,FALSE),"-")</f>
        <v>-</v>
      </c>
      <c r="D246" t="s">
        <v>49</v>
      </c>
      <c r="E246">
        <v>31816.699645274999</v>
      </c>
      <c r="F246">
        <v>413.25</v>
      </c>
      <c r="G246">
        <v>-14.1905527000291</v>
      </c>
      <c r="H246">
        <v>-10.853793387116401</v>
      </c>
      <c r="I246">
        <v>-31.287740446696901</v>
      </c>
      <c r="J246">
        <v>-0.29344243509263801</v>
      </c>
      <c r="K246">
        <v>433.386895223615</v>
      </c>
      <c r="L246">
        <v>432.21621214266798</v>
      </c>
      <c r="M246">
        <v>48.747860079425998</v>
      </c>
      <c r="N246">
        <v>1.95372965673642</v>
      </c>
      <c r="O246">
        <v>25.759225650332699</v>
      </c>
      <c r="P246">
        <v>22.881355932203299</v>
      </c>
      <c r="Q246">
        <v>9.6916711293217994E-2</v>
      </c>
    </row>
    <row r="247" spans="1:17" x14ac:dyDescent="0.3">
      <c r="A247" t="s">
        <v>588</v>
      </c>
      <c r="B247" t="s">
        <v>589</v>
      </c>
      <c r="C247" t="str">
        <f>IFERROR(VLOOKUP(Table1[[#This Row],[Ticker]],[1]!Table1[[Symbol]:[Industry]],2,FALSE),"-")</f>
        <v>-</v>
      </c>
      <c r="D247" t="s">
        <v>590</v>
      </c>
      <c r="E247">
        <v>31574.059754400001</v>
      </c>
      <c r="F247">
        <v>801.2</v>
      </c>
      <c r="G247">
        <v>32.168895246140998</v>
      </c>
      <c r="H247">
        <v>0.94463922273227596</v>
      </c>
      <c r="I247">
        <v>3.8215034261861902</v>
      </c>
      <c r="J247">
        <v>1.5878102552953901</v>
      </c>
      <c r="K247">
        <v>739.33611263543798</v>
      </c>
      <c r="L247">
        <v>659.36220438133898</v>
      </c>
      <c r="M247">
        <v>57.862013416417</v>
      </c>
      <c r="N247">
        <v>0.99044484501530805</v>
      </c>
      <c r="O247">
        <v>2.7770843734398398</v>
      </c>
      <c r="P247">
        <v>59.936121369398101</v>
      </c>
      <c r="Q247">
        <v>1.390454607302E-2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24</v>
      </c>
      <c r="E248">
        <v>31563.738521216899</v>
      </c>
      <c r="F248">
        <v>195.93</v>
      </c>
      <c r="G248">
        <v>-34.150788055408</v>
      </c>
      <c r="H248">
        <v>-3.4806330629126898</v>
      </c>
      <c r="I248">
        <v>-29.4704477234223</v>
      </c>
      <c r="J248">
        <v>0.394896563273055</v>
      </c>
      <c r="K248">
        <v>196.596324975485</v>
      </c>
      <c r="L248">
        <v>206.85603820450501</v>
      </c>
      <c r="M248">
        <v>43.828115418985703</v>
      </c>
      <c r="N248">
        <v>1.05990156182314</v>
      </c>
      <c r="O248">
        <v>34.282651967539401</v>
      </c>
      <c r="P248">
        <v>15.832101684894999</v>
      </c>
      <c r="Q248">
        <v>-0.10094647632378401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595</v>
      </c>
      <c r="E249">
        <v>31477.195249500001</v>
      </c>
      <c r="F249">
        <v>4304.3</v>
      </c>
      <c r="G249">
        <v>-15.5505742523472</v>
      </c>
      <c r="H249">
        <v>2.75606178703852</v>
      </c>
      <c r="I249">
        <v>-10.623944367435801</v>
      </c>
      <c r="J249">
        <v>1.26162271279718</v>
      </c>
      <c r="K249">
        <v>4307.8519540018797</v>
      </c>
      <c r="L249">
        <v>4272.6700030348002</v>
      </c>
      <c r="M249">
        <v>47.949375343204999</v>
      </c>
      <c r="N249">
        <v>1.8318949131478901</v>
      </c>
      <c r="O249">
        <v>22.400854958994401</v>
      </c>
      <c r="P249">
        <v>17.581336902778101</v>
      </c>
      <c r="Q249">
        <v>5.928127201744E-3</v>
      </c>
    </row>
    <row r="250" spans="1:17" hidden="1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37</v>
      </c>
      <c r="E250">
        <v>31221.567653599999</v>
      </c>
      <c r="F250">
        <v>340.4</v>
      </c>
      <c r="G250">
        <v>-14.3368627963947</v>
      </c>
      <c r="H250">
        <v>-5.24667695884584</v>
      </c>
      <c r="I250">
        <v>-4.3138549164108397</v>
      </c>
      <c r="J250">
        <v>-9.9659647580793305</v>
      </c>
      <c r="M250">
        <v>45.899107495924099</v>
      </c>
      <c r="O250">
        <v>10.1645123384253</v>
      </c>
      <c r="P250">
        <v>22.204272123496601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595</v>
      </c>
      <c r="E251">
        <v>31141.977624359999</v>
      </c>
      <c r="F251">
        <v>2300.4</v>
      </c>
      <c r="G251">
        <v>186.466885000426</v>
      </c>
      <c r="H251">
        <v>-19.321602300005399</v>
      </c>
      <c r="I251">
        <v>-15.438176168609299</v>
      </c>
      <c r="J251">
        <v>1.9302829444237499</v>
      </c>
      <c r="K251">
        <v>2541.3840566527301</v>
      </c>
      <c r="L251">
        <v>2243.05902268302</v>
      </c>
      <c r="M251">
        <v>30.3023303017488</v>
      </c>
      <c r="N251">
        <v>0.908143100610451</v>
      </c>
      <c r="O251">
        <v>41.918796731003297</v>
      </c>
      <c r="P251">
        <v>217.012333769723</v>
      </c>
      <c r="Q251">
        <v>0.16026634383230001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62</v>
      </c>
      <c r="E252">
        <v>31135.85015405</v>
      </c>
      <c r="F252">
        <v>1227.25</v>
      </c>
      <c r="G252">
        <v>29.1036867702094</v>
      </c>
      <c r="H252">
        <v>-2.3659065298832802</v>
      </c>
      <c r="I252">
        <v>-2.06853868992641</v>
      </c>
      <c r="J252">
        <v>-3.0982396611451701</v>
      </c>
      <c r="K252">
        <v>1202.96899556689</v>
      </c>
      <c r="L252">
        <v>1141.90832651408</v>
      </c>
      <c r="M252">
        <v>69.822616142576294</v>
      </c>
      <c r="N252">
        <v>0.86240571393150001</v>
      </c>
      <c r="O252">
        <v>12.006518639234001</v>
      </c>
      <c r="P252">
        <v>57.319574413536699</v>
      </c>
      <c r="Q252">
        <v>-4.2110504494014003E-2</v>
      </c>
    </row>
    <row r="253" spans="1:17" hidden="1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441</v>
      </c>
      <c r="E253">
        <v>31086.314999999999</v>
      </c>
      <c r="F253">
        <v>885.65</v>
      </c>
      <c r="G253">
        <v>120.845903688051</v>
      </c>
      <c r="H253">
        <v>3.6839671522503101</v>
      </c>
      <c r="I253">
        <v>119.676718736689</v>
      </c>
      <c r="J253">
        <v>-3.6919571935097899</v>
      </c>
      <c r="K253">
        <v>775.03696787291403</v>
      </c>
      <c r="L253">
        <v>551.97009908610198</v>
      </c>
      <c r="M253">
        <v>53.631347012601999</v>
      </c>
      <c r="N253">
        <v>0.39546199463547899</v>
      </c>
      <c r="O253">
        <v>9.5240783605261701</v>
      </c>
      <c r="P253">
        <v>216.30357142857099</v>
      </c>
      <c r="Q253">
        <v>9.0376850852856003E-2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606</v>
      </c>
      <c r="E254">
        <v>30964.1091204</v>
      </c>
      <c r="F254">
        <v>320.2</v>
      </c>
      <c r="G254">
        <v>141.36586737167599</v>
      </c>
      <c r="H254">
        <v>-7.5772182857218304</v>
      </c>
      <c r="I254">
        <v>10.5321275797575</v>
      </c>
      <c r="J254">
        <v>-4.4400581872697797</v>
      </c>
      <c r="K254">
        <v>335.80693769482099</v>
      </c>
      <c r="L254">
        <v>279.33665879444197</v>
      </c>
      <c r="M254">
        <v>35.040535645107902</v>
      </c>
      <c r="N254">
        <v>0.667579666093577</v>
      </c>
      <c r="O254">
        <v>29.856339787632699</v>
      </c>
      <c r="P254">
        <v>171.701315231226</v>
      </c>
      <c r="Q254">
        <v>7.0946468577987004E-2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213</v>
      </c>
      <c r="E255">
        <v>30759.130218599999</v>
      </c>
      <c r="F255">
        <v>766.5</v>
      </c>
      <c r="G255">
        <v>-27.429003380993599</v>
      </c>
      <c r="H255">
        <v>0.61697176947208998</v>
      </c>
      <c r="I255">
        <v>-5.5291293225440103</v>
      </c>
      <c r="J255">
        <v>-1.34503095075392</v>
      </c>
      <c r="K255">
        <v>713.20030395761398</v>
      </c>
      <c r="L255">
        <v>710.03449924659003</v>
      </c>
      <c r="M255">
        <v>81.157904645965203</v>
      </c>
      <c r="N255">
        <v>1.27629970795031</v>
      </c>
      <c r="O255">
        <v>12.2309197651663</v>
      </c>
      <c r="P255">
        <v>26.141693409034801</v>
      </c>
      <c r="Q255">
        <v>-3.0560883495923001E-2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191</v>
      </c>
      <c r="E256">
        <v>29957.022817919998</v>
      </c>
      <c r="F256">
        <v>15793.8</v>
      </c>
      <c r="G256">
        <v>-0.61774007032367295</v>
      </c>
      <c r="H256">
        <v>-14.0235759077319</v>
      </c>
      <c r="I256">
        <v>-22.421155952784002</v>
      </c>
      <c r="J256">
        <v>-3.6885576151018702</v>
      </c>
      <c r="K256">
        <v>15642.8426038446</v>
      </c>
      <c r="L256">
        <v>14829.8185951778</v>
      </c>
      <c r="M256">
        <v>41.820348471136903</v>
      </c>
      <c r="N256">
        <v>0.23498036261152799</v>
      </c>
      <c r="O256">
        <v>15.5516721751573</v>
      </c>
      <c r="P256">
        <v>35.174019282697301</v>
      </c>
      <c r="Q256">
        <v>6.8392846811632005E-2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363</v>
      </c>
      <c r="E257">
        <v>29855.031715599998</v>
      </c>
      <c r="F257">
        <v>6643</v>
      </c>
      <c r="G257">
        <v>16.159806754188399</v>
      </c>
      <c r="H257">
        <v>2.1850056843735102</v>
      </c>
      <c r="I257">
        <v>-0.78572592784934303</v>
      </c>
      <c r="J257">
        <v>-1.56874251737677</v>
      </c>
      <c r="K257">
        <v>6119.1681998267704</v>
      </c>
      <c r="L257">
        <v>5587.6798168299902</v>
      </c>
      <c r="M257">
        <v>64.875558676951002</v>
      </c>
      <c r="N257">
        <v>1.2122283321820599</v>
      </c>
      <c r="O257">
        <v>5.0263435194942003</v>
      </c>
      <c r="P257">
        <v>52.682809106266497</v>
      </c>
      <c r="Q257">
        <v>-4.2535461020486998E-2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168</v>
      </c>
      <c r="E258">
        <v>29812.281661845002</v>
      </c>
      <c r="F258">
        <v>885.45</v>
      </c>
      <c r="G258">
        <v>56.743967490351203</v>
      </c>
      <c r="H258">
        <v>3.0366473761539199</v>
      </c>
      <c r="I258">
        <v>-6.9847819102234903</v>
      </c>
      <c r="J258">
        <v>-3.813931132565</v>
      </c>
      <c r="K258">
        <v>854.41965792660005</v>
      </c>
      <c r="L258">
        <v>767.26167997722996</v>
      </c>
      <c r="M258">
        <v>46.404370823615203</v>
      </c>
      <c r="N258">
        <v>1.0145573904290499</v>
      </c>
      <c r="O258">
        <v>11.807555480264201</v>
      </c>
      <c r="P258">
        <v>88.996798292422596</v>
      </c>
      <c r="Q258">
        <v>2.7487380633812002E-2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257</v>
      </c>
      <c r="E259">
        <v>29493.64169507</v>
      </c>
      <c r="F259">
        <v>3921.05</v>
      </c>
      <c r="G259">
        <v>-8.1661672220722394</v>
      </c>
      <c r="H259">
        <v>-20.423864759535999</v>
      </c>
      <c r="I259">
        <v>3.6052455617558401</v>
      </c>
      <c r="J259">
        <v>-9.0114588042208794</v>
      </c>
      <c r="K259">
        <v>4029.7555204586902</v>
      </c>
      <c r="L259">
        <v>3475.2531365998502</v>
      </c>
      <c r="M259">
        <v>19.818315158541601</v>
      </c>
      <c r="N259">
        <v>0.58265520887634603</v>
      </c>
      <c r="O259">
        <v>22.872699914563601</v>
      </c>
      <c r="P259">
        <v>55.319865319865301</v>
      </c>
      <c r="Q259">
        <v>8.8362129336757994E-2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135</v>
      </c>
      <c r="E260">
        <v>29450.168084415</v>
      </c>
      <c r="F260">
        <v>1274.1500000000001</v>
      </c>
      <c r="G260">
        <v>90.9477749774844</v>
      </c>
      <c r="H260">
        <v>-10.4675859065684</v>
      </c>
      <c r="I260">
        <v>12.906280033100799</v>
      </c>
      <c r="J260">
        <v>-5.8793495094250297</v>
      </c>
      <c r="K260">
        <v>1264.1433303337201</v>
      </c>
      <c r="L260">
        <v>1010.4659346317</v>
      </c>
      <c r="M260">
        <v>39.908070150871701</v>
      </c>
      <c r="N260">
        <v>0.77114601735619104</v>
      </c>
      <c r="O260">
        <v>14.044657222462</v>
      </c>
      <c r="P260">
        <v>130.531934141487</v>
      </c>
      <c r="Q260">
        <v>0.165706559887948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191</v>
      </c>
      <c r="E261">
        <v>29445.288488099999</v>
      </c>
      <c r="F261">
        <v>1401.3</v>
      </c>
      <c r="G261">
        <v>-14.271651279483301</v>
      </c>
      <c r="H261">
        <v>-0.52254818907119505</v>
      </c>
      <c r="I261">
        <v>-5.71871994022775</v>
      </c>
      <c r="J261">
        <v>-4.1296603046910096</v>
      </c>
      <c r="K261">
        <v>1290.6977194486001</v>
      </c>
      <c r="L261">
        <v>1200.2783396514301</v>
      </c>
      <c r="M261">
        <v>64.8820492257193</v>
      </c>
      <c r="N261">
        <v>0.703445165304873</v>
      </c>
      <c r="O261">
        <v>7.4680653678726996</v>
      </c>
      <c r="P261">
        <v>39.703903095558502</v>
      </c>
      <c r="Q261">
        <v>5.1482706380278999E-2</v>
      </c>
    </row>
    <row r="262" spans="1:17" x14ac:dyDescent="0.3">
      <c r="A262" t="s">
        <v>621</v>
      </c>
      <c r="B262" t="s">
        <v>622</v>
      </c>
      <c r="C262" t="str">
        <f>IFERROR(VLOOKUP(Table1[[#This Row],[Ticker]],[1]!Table1[[Symbol]:[Industry]],2,FALSE),"-")</f>
        <v>-</v>
      </c>
      <c r="D262" t="s">
        <v>46</v>
      </c>
      <c r="E262">
        <v>29419.332347200001</v>
      </c>
      <c r="F262">
        <v>312.8</v>
      </c>
      <c r="G262">
        <v>236.03980424807199</v>
      </c>
      <c r="H262">
        <v>13.6805001202986</v>
      </c>
      <c r="I262">
        <v>37.7400758611603</v>
      </c>
      <c r="J262">
        <v>-1.5910635490460301</v>
      </c>
      <c r="K262">
        <v>278.635336131901</v>
      </c>
      <c r="L262">
        <v>218.48405354784501</v>
      </c>
      <c r="M262">
        <v>53.624967519768198</v>
      </c>
      <c r="N262">
        <v>2.2614255242200798</v>
      </c>
      <c r="O262">
        <v>12.404092071611201</v>
      </c>
      <c r="P262">
        <v>273.49253731343202</v>
      </c>
      <c r="Q262">
        <v>0.18562637232516899</v>
      </c>
    </row>
    <row r="263" spans="1:17" x14ac:dyDescent="0.3">
      <c r="A263" t="s">
        <v>623</v>
      </c>
      <c r="B263" t="s">
        <v>624</v>
      </c>
      <c r="C263" t="str">
        <f>IFERROR(VLOOKUP(Table1[[#This Row],[Ticker]],[1]!Table1[[Symbol]:[Industry]],2,FALSE),"-")</f>
        <v>-</v>
      </c>
      <c r="D263" t="s">
        <v>257</v>
      </c>
      <c r="E263">
        <v>29339.139200000001</v>
      </c>
      <c r="F263">
        <v>2649.85</v>
      </c>
      <c r="G263">
        <v>-3.6876650092277199</v>
      </c>
      <c r="H263">
        <v>-7.3054905988365801</v>
      </c>
      <c r="I263">
        <v>0.93659971511279805</v>
      </c>
      <c r="J263">
        <v>-6.0306904001982904</v>
      </c>
      <c r="K263">
        <v>2595.7176360830599</v>
      </c>
      <c r="L263">
        <v>2308.9679380316502</v>
      </c>
      <c r="M263">
        <v>33.417359348253697</v>
      </c>
      <c r="N263">
        <v>1.02506170644317</v>
      </c>
      <c r="O263">
        <v>11.704436100156601</v>
      </c>
      <c r="P263">
        <v>41.310260238907802</v>
      </c>
      <c r="Q263">
        <v>6.8511998726499004E-2</v>
      </c>
    </row>
    <row r="264" spans="1:17" x14ac:dyDescent="0.3">
      <c r="A264" t="s">
        <v>625</v>
      </c>
      <c r="B264" t="s">
        <v>626</v>
      </c>
      <c r="C264" t="str">
        <f>IFERROR(VLOOKUP(Table1[[#This Row],[Ticker]],[1]!Table1[[Symbol]:[Industry]],2,FALSE),"-")</f>
        <v>-</v>
      </c>
      <c r="D264" t="s">
        <v>627</v>
      </c>
      <c r="E264">
        <v>29238.769560000001</v>
      </c>
      <c r="F264">
        <v>855.4</v>
      </c>
      <c r="G264">
        <v>5.9302624768574699</v>
      </c>
      <c r="H264">
        <v>-3.1720584397388598</v>
      </c>
      <c r="I264">
        <v>-4.5872734879647696</v>
      </c>
      <c r="J264">
        <v>-2.5138079971498501</v>
      </c>
      <c r="K264">
        <v>852.35287828353205</v>
      </c>
      <c r="L264">
        <v>797.22890106955504</v>
      </c>
      <c r="M264">
        <v>44.472971753719101</v>
      </c>
      <c r="N264">
        <v>1.3247050565742899</v>
      </c>
      <c r="O264">
        <v>9.1886836567687702</v>
      </c>
      <c r="P264">
        <v>39.089430894308897</v>
      </c>
      <c r="Q264">
        <v>7.7960725064680006E-2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Row],[Ticker]],[1]!Table1[[Symbol]:[Industry]],2,FALSE),"-")</f>
        <v>-</v>
      </c>
      <c r="D265" t="s">
        <v>630</v>
      </c>
      <c r="E265">
        <v>29148.50526423</v>
      </c>
      <c r="F265">
        <v>303.35000000000002</v>
      </c>
      <c r="G265">
        <v>148.32649901183399</v>
      </c>
      <c r="H265">
        <v>-3.8843384294620802</v>
      </c>
      <c r="I265">
        <v>-28.1475305371657</v>
      </c>
      <c r="J265">
        <v>-0.28961886969438699</v>
      </c>
      <c r="K265">
        <v>303.26589440178702</v>
      </c>
      <c r="L265">
        <v>271.486255276897</v>
      </c>
      <c r="M265">
        <v>38.048072145120301</v>
      </c>
      <c r="N265">
        <v>0.80430287492807295</v>
      </c>
      <c r="O265">
        <v>26.685346958958299</v>
      </c>
      <c r="P265">
        <v>180.49006010170999</v>
      </c>
      <c r="Q265">
        <v>7.0131921998469002E-2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262</v>
      </c>
      <c r="E266">
        <v>29009.721239999999</v>
      </c>
      <c r="F266">
        <v>2532.4499999999998</v>
      </c>
      <c r="G266">
        <v>293.735819929039</v>
      </c>
      <c r="H266">
        <v>50.383683551571202</v>
      </c>
      <c r="I266">
        <v>171.68414941963599</v>
      </c>
      <c r="J266">
        <v>-0.325844546417973</v>
      </c>
      <c r="K266">
        <v>1853.95144668956</v>
      </c>
      <c r="L266">
        <v>1177.2262166328601</v>
      </c>
      <c r="M266">
        <v>60.566624132854002</v>
      </c>
      <c r="N266">
        <v>0.898742804095787</v>
      </c>
      <c r="O266">
        <v>11.899543919919401</v>
      </c>
      <c r="P266">
        <v>338.86145048089401</v>
      </c>
      <c r="Q266">
        <v>0.213287047564268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191</v>
      </c>
      <c r="E267">
        <v>28983.80165338</v>
      </c>
      <c r="F267">
        <v>13055.45</v>
      </c>
      <c r="G267">
        <v>196.22729607917299</v>
      </c>
      <c r="H267">
        <v>2.8996573523056899</v>
      </c>
      <c r="I267">
        <v>44.8208275174619</v>
      </c>
      <c r="J267">
        <v>-9.9973859074280007</v>
      </c>
      <c r="K267">
        <v>12059.2285173808</v>
      </c>
      <c r="L267">
        <v>9062.1894829169196</v>
      </c>
      <c r="M267">
        <v>39.219014266328301</v>
      </c>
      <c r="N267">
        <v>0.477941320473943</v>
      </c>
      <c r="O267">
        <v>11.875117288182301</v>
      </c>
      <c r="P267">
        <v>232.31617707407599</v>
      </c>
      <c r="Q267">
        <v>0.16849180596645999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463</v>
      </c>
      <c r="E268">
        <v>28667.262763319999</v>
      </c>
      <c r="F268">
        <v>1566.3</v>
      </c>
      <c r="G268">
        <v>118.62634758628499</v>
      </c>
      <c r="H268">
        <v>11.4382265969963</v>
      </c>
      <c r="I268">
        <v>77.504835171070795</v>
      </c>
      <c r="J268">
        <v>-8.8339269355157999</v>
      </c>
      <c r="K268">
        <v>1411.71650955668</v>
      </c>
      <c r="L268">
        <v>1030.82866938342</v>
      </c>
      <c r="M268">
        <v>37.921261411930999</v>
      </c>
      <c r="N268">
        <v>0.29517423715227198</v>
      </c>
      <c r="O268">
        <v>13.3850475643235</v>
      </c>
      <c r="P268">
        <v>161.48580968280399</v>
      </c>
      <c r="Q268">
        <v>7.6680338935393999E-2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Row],[Ticker]],[1]!Table1[[Symbol]:[Industry]],2,FALSE),"-")</f>
        <v>-</v>
      </c>
      <c r="D269" t="s">
        <v>257</v>
      </c>
      <c r="E269">
        <v>28572.670715849999</v>
      </c>
      <c r="F269">
        <v>5779.5</v>
      </c>
      <c r="G269">
        <v>-16.473882773405599</v>
      </c>
      <c r="H269">
        <v>-21.023344325335099</v>
      </c>
      <c r="I269">
        <v>9.8049206187329006</v>
      </c>
      <c r="J269">
        <v>-4.8360987933535604</v>
      </c>
      <c r="K269">
        <v>5962.6435636082797</v>
      </c>
      <c r="L269">
        <v>5209.8630553068497</v>
      </c>
      <c r="M269">
        <v>15.7981392625531</v>
      </c>
      <c r="N269">
        <v>0.63450571799434297</v>
      </c>
      <c r="O269">
        <v>27.173630936932199</v>
      </c>
      <c r="P269">
        <v>43.607901602683498</v>
      </c>
      <c r="Q269">
        <v>6.8432097958655999E-2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Row],[Ticker]],[1]!Table1[[Symbol]:[Industry]],2,FALSE),"-")</f>
        <v>-</v>
      </c>
      <c r="D270" t="s">
        <v>62</v>
      </c>
      <c r="E270">
        <v>28538.105236740001</v>
      </c>
      <c r="F270">
        <v>2285.1</v>
      </c>
      <c r="G270">
        <v>35.639029728904703</v>
      </c>
      <c r="H270">
        <v>-11.3773085169691</v>
      </c>
      <c r="I270">
        <v>-12.3489644181101</v>
      </c>
      <c r="J270">
        <v>-3.4582154554515498</v>
      </c>
      <c r="K270">
        <v>2290.3700553368899</v>
      </c>
      <c r="L270">
        <v>2101.6297685281802</v>
      </c>
      <c r="M270">
        <v>55.565898917105898</v>
      </c>
      <c r="N270">
        <v>1.51029497041654</v>
      </c>
      <c r="O270">
        <v>11.154872872084299</v>
      </c>
      <c r="P270">
        <v>64.277498202731806</v>
      </c>
      <c r="Q270">
        <v>1.9363263671284998E-2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Row],[Ticker]],[1]!Table1[[Symbol]:[Industry]],2,FALSE),"-")</f>
        <v>-</v>
      </c>
      <c r="D271" t="s">
        <v>643</v>
      </c>
      <c r="E271">
        <v>28333.285227699998</v>
      </c>
      <c r="F271">
        <v>445.3</v>
      </c>
      <c r="G271">
        <v>-72.592019848903206</v>
      </c>
      <c r="H271">
        <v>0.58861600727224295</v>
      </c>
      <c r="I271">
        <v>-56.520818217883203</v>
      </c>
      <c r="J271">
        <v>-3.9119141644273498</v>
      </c>
      <c r="K271">
        <v>415.13856289841601</v>
      </c>
      <c r="L271">
        <v>518.38832580210999</v>
      </c>
      <c r="M271">
        <v>48.932290576994902</v>
      </c>
      <c r="N271">
        <v>1.15816661910906</v>
      </c>
      <c r="O271">
        <v>124.18594206153099</v>
      </c>
      <c r="P271">
        <v>43.645161290322498</v>
      </c>
      <c r="Q271">
        <v>-9.6436824748674002E-2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382</v>
      </c>
      <c r="E272">
        <v>28241.118693134998</v>
      </c>
      <c r="F272">
        <v>382.05</v>
      </c>
      <c r="G272">
        <v>-31.4892950043475</v>
      </c>
      <c r="H272">
        <v>-11.304387585045699</v>
      </c>
      <c r="I272">
        <v>-20.150515797103001</v>
      </c>
      <c r="J272">
        <v>-3.6895149535745499</v>
      </c>
      <c r="K272">
        <v>402.93751908975401</v>
      </c>
      <c r="L272">
        <v>417.743344364937</v>
      </c>
      <c r="M272">
        <v>35.143592376433404</v>
      </c>
      <c r="N272">
        <v>1.2251280912859499</v>
      </c>
      <c r="O272">
        <v>27.731972254940398</v>
      </c>
      <c r="P272">
        <v>7.8627893845285097</v>
      </c>
      <c r="Q272">
        <v>-8.5170397081508004E-2</v>
      </c>
    </row>
    <row r="273" spans="1:17" hidden="1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648</v>
      </c>
      <c r="E273">
        <v>28176.584478919998</v>
      </c>
      <c r="F273">
        <v>1238.95</v>
      </c>
      <c r="G273">
        <v>159.76216388628799</v>
      </c>
      <c r="H273">
        <v>-4.7269690742425201</v>
      </c>
      <c r="I273">
        <v>157.641668932231</v>
      </c>
      <c r="J273">
        <v>-3.3293207627502501</v>
      </c>
      <c r="K273">
        <v>1123.6631321873199</v>
      </c>
      <c r="M273">
        <v>47.178304197753697</v>
      </c>
      <c r="N273">
        <v>0.93839775181497798</v>
      </c>
      <c r="O273">
        <v>17.030550062552901</v>
      </c>
      <c r="P273">
        <v>236.671195652173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407</v>
      </c>
      <c r="E274">
        <v>28069.91390707</v>
      </c>
      <c r="F274">
        <v>1494.85</v>
      </c>
      <c r="G274">
        <v>36.895410289483301</v>
      </c>
      <c r="H274">
        <v>9.33867310471528</v>
      </c>
      <c r="I274">
        <v>31.387203055190199</v>
      </c>
      <c r="J274">
        <v>-1.3253131942867999</v>
      </c>
      <c r="K274">
        <v>1307.3624747952699</v>
      </c>
      <c r="L274">
        <v>1124.98361827442</v>
      </c>
      <c r="M274">
        <v>66.316715840157897</v>
      </c>
      <c r="N274">
        <v>1.43087832156565</v>
      </c>
      <c r="O274">
        <v>10.3655885205873</v>
      </c>
      <c r="P274">
        <v>68.890520845102202</v>
      </c>
      <c r="Q274">
        <v>8.1142407593221999E-2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62</v>
      </c>
      <c r="E275">
        <v>28052.432037629998</v>
      </c>
      <c r="F275">
        <v>1807.35</v>
      </c>
      <c r="G275">
        <v>18.487786483017601</v>
      </c>
      <c r="H275">
        <v>-9.1117219334289796</v>
      </c>
      <c r="I275">
        <v>-2.2422053579458598</v>
      </c>
      <c r="J275">
        <v>2.8058589627136401</v>
      </c>
      <c r="K275">
        <v>1769.62685232071</v>
      </c>
      <c r="L275">
        <v>1627.5898449214999</v>
      </c>
      <c r="M275">
        <v>65.481780956637294</v>
      </c>
      <c r="N275">
        <v>0.92311008357287105</v>
      </c>
      <c r="O275">
        <v>7.3394749218469002</v>
      </c>
      <c r="P275">
        <v>52.673593512417597</v>
      </c>
      <c r="Q275">
        <v>5.7553315586053998E-2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348</v>
      </c>
      <c r="E276">
        <v>27773.574106299999</v>
      </c>
      <c r="F276">
        <v>431.75</v>
      </c>
      <c r="G276">
        <v>23.6608508644814</v>
      </c>
      <c r="H276">
        <v>-4.7282361356156803</v>
      </c>
      <c r="I276">
        <v>23.988594268391299</v>
      </c>
      <c r="J276">
        <v>-0.52357608894572305</v>
      </c>
      <c r="K276">
        <v>397.20954797212499</v>
      </c>
      <c r="L276">
        <v>339.63065052639098</v>
      </c>
      <c r="M276">
        <v>66.273421723933097</v>
      </c>
      <c r="N276">
        <v>0.83570224931085602</v>
      </c>
      <c r="O276">
        <v>2.3624782860451599</v>
      </c>
      <c r="P276">
        <v>65.263157894736807</v>
      </c>
      <c r="Q276">
        <v>-6.0195332254958003E-2</v>
      </c>
    </row>
    <row r="277" spans="1:17" hidden="1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130</v>
      </c>
      <c r="E277">
        <v>27704.333711159899</v>
      </c>
      <c r="F277">
        <v>455.85</v>
      </c>
      <c r="G277">
        <v>109.395533942369</v>
      </c>
      <c r="H277">
        <v>-5.1793439810077997</v>
      </c>
      <c r="I277">
        <v>8.8235783197303697</v>
      </c>
      <c r="J277">
        <v>-1.4648351679256999</v>
      </c>
      <c r="K277">
        <v>451.38989362680701</v>
      </c>
      <c r="L277">
        <v>397.067042325432</v>
      </c>
      <c r="M277">
        <v>41.8103500105032</v>
      </c>
      <c r="N277">
        <v>1.1520507985081101</v>
      </c>
      <c r="O277">
        <v>26.6535044422507</v>
      </c>
      <c r="P277">
        <v>139.92105263157799</v>
      </c>
      <c r="Q277">
        <v>4.2607145349124999E-2</v>
      </c>
    </row>
    <row r="278" spans="1:17" hidden="1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122</v>
      </c>
      <c r="E278">
        <v>27542.8233382</v>
      </c>
      <c r="F278">
        <v>1236.5</v>
      </c>
      <c r="G278">
        <v>1.9481223197639099</v>
      </c>
      <c r="H278">
        <v>7.83605108352568</v>
      </c>
      <c r="I278">
        <v>-8.7214012423543892</v>
      </c>
      <c r="J278">
        <v>7.3459596793031103</v>
      </c>
      <c r="K278">
        <v>1088.9076828602799</v>
      </c>
      <c r="L278">
        <v>1072.2970896230099</v>
      </c>
      <c r="M278">
        <v>82.869024218603201</v>
      </c>
      <c r="N278">
        <v>2.12991911614473</v>
      </c>
      <c r="O278">
        <v>13.2228063081277</v>
      </c>
      <c r="P278">
        <v>28.8087921245898</v>
      </c>
      <c r="Q278">
        <v>-1.302854897856E-3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661</v>
      </c>
      <c r="E279">
        <v>27212.447431144999</v>
      </c>
      <c r="F279">
        <v>641.04999999999995</v>
      </c>
      <c r="G279">
        <v>235.881696199424</v>
      </c>
      <c r="H279">
        <v>-9.76980202761629</v>
      </c>
      <c r="I279">
        <v>50.6701674751206</v>
      </c>
      <c r="J279">
        <v>-6.5084788839860099</v>
      </c>
      <c r="K279">
        <v>616.39239552300603</v>
      </c>
      <c r="L279">
        <v>441.375753246979</v>
      </c>
      <c r="M279">
        <v>29.655632741742501</v>
      </c>
      <c r="N279">
        <v>0.70021485717704202</v>
      </c>
      <c r="O279">
        <v>16.699165431713599</v>
      </c>
      <c r="P279">
        <v>263.92279307408398</v>
      </c>
      <c r="Q279">
        <v>0.24819649170614499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168</v>
      </c>
      <c r="E280">
        <v>27018.177063290001</v>
      </c>
      <c r="F280">
        <v>1060.55</v>
      </c>
      <c r="G280">
        <v>-19.295183316231299</v>
      </c>
      <c r="H280">
        <v>-9.0757883912810406</v>
      </c>
      <c r="I280">
        <v>-16.0902688035757</v>
      </c>
      <c r="J280">
        <v>-2.45641393903181</v>
      </c>
      <c r="K280">
        <v>1084.6029387860401</v>
      </c>
      <c r="L280">
        <v>1058.0690789753201</v>
      </c>
      <c r="M280">
        <v>32.447778787384898</v>
      </c>
      <c r="N280">
        <v>0.80472391107377494</v>
      </c>
      <c r="O280">
        <v>27.198151902314802</v>
      </c>
      <c r="P280">
        <v>13.670953912111401</v>
      </c>
      <c r="Q280">
        <v>1.3132694706295E-2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220</v>
      </c>
      <c r="E281">
        <v>26056.841639179998</v>
      </c>
      <c r="F281">
        <v>4076.6</v>
      </c>
      <c r="G281">
        <v>104.05656977731</v>
      </c>
      <c r="H281">
        <v>3.4005210987774701</v>
      </c>
      <c r="I281">
        <v>37.028811780590701</v>
      </c>
      <c r="J281">
        <v>-1.6296061397878701</v>
      </c>
      <c r="K281">
        <v>3634.3910647185699</v>
      </c>
      <c r="L281">
        <v>2850.1783979731599</v>
      </c>
      <c r="M281">
        <v>51.663218337961297</v>
      </c>
      <c r="N281">
        <v>1.17907233581108</v>
      </c>
      <c r="O281">
        <v>12.2050237943384</v>
      </c>
      <c r="P281">
        <v>141.93471810089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182</v>
      </c>
      <c r="E282">
        <v>25984.918370564999</v>
      </c>
      <c r="F282">
        <v>7974.45</v>
      </c>
      <c r="G282">
        <v>13.2148081955857</v>
      </c>
      <c r="H282">
        <v>-6.1415340174959896</v>
      </c>
      <c r="I282">
        <v>6.1173391256449996</v>
      </c>
      <c r="J282">
        <v>2.5181453538771099</v>
      </c>
      <c r="K282">
        <v>7278.4241811085903</v>
      </c>
      <c r="L282">
        <v>6638.8213001367903</v>
      </c>
      <c r="M282">
        <v>83.376739613139804</v>
      </c>
      <c r="N282">
        <v>0.65123508490132997</v>
      </c>
      <c r="O282">
        <v>1.5618632005969</v>
      </c>
      <c r="P282">
        <v>47.6066635816751</v>
      </c>
      <c r="Q282">
        <v>-2.3304778730031998E-2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348</v>
      </c>
      <c r="E283">
        <v>25948.461030750001</v>
      </c>
      <c r="F283">
        <v>2045.25</v>
      </c>
      <c r="G283">
        <v>17.046830150798002</v>
      </c>
      <c r="H283">
        <v>9.9264301576811196</v>
      </c>
      <c r="I283">
        <v>32.564969711161297</v>
      </c>
      <c r="J283">
        <v>-1.6005972291471798E-2</v>
      </c>
      <c r="K283">
        <v>1770.43858013661</v>
      </c>
      <c r="L283">
        <v>1546.61269011951</v>
      </c>
      <c r="M283">
        <v>67.807355139548505</v>
      </c>
      <c r="N283">
        <v>0.58286856274725296</v>
      </c>
      <c r="O283">
        <v>7.5174184085075204</v>
      </c>
      <c r="P283">
        <v>72.434870584267699</v>
      </c>
      <c r="Q283">
        <v>-7.5766387191847001E-2</v>
      </c>
    </row>
    <row r="284" spans="1:17" hidden="1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62</v>
      </c>
      <c r="E284">
        <v>25878.108786950001</v>
      </c>
      <c r="F284">
        <v>1368.5</v>
      </c>
      <c r="G284">
        <v>-24.890762905531599</v>
      </c>
      <c r="H284">
        <v>-2.46116128845529</v>
      </c>
      <c r="I284">
        <v>-14.8677550255476</v>
      </c>
      <c r="J284">
        <v>-0.90337665681878798</v>
      </c>
      <c r="O284">
        <v>2.9375228352210399</v>
      </c>
      <c r="P284">
        <v>3.2791215425832898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269</v>
      </c>
      <c r="E285">
        <v>25798.290019487999</v>
      </c>
      <c r="F285">
        <v>260.82</v>
      </c>
      <c r="G285">
        <v>75.206526537783802</v>
      </c>
      <c r="H285">
        <v>26.407548894725601</v>
      </c>
      <c r="I285">
        <v>31.4265635389397</v>
      </c>
      <c r="J285">
        <v>5.1738686249502903</v>
      </c>
      <c r="K285">
        <v>220.20730507253</v>
      </c>
      <c r="L285">
        <v>188.70194258493501</v>
      </c>
      <c r="M285">
        <v>67.657670456994694</v>
      </c>
      <c r="N285">
        <v>2.4432684948843799</v>
      </c>
      <c r="O285">
        <v>6.4680622651637201</v>
      </c>
      <c r="P285">
        <v>102.264443582784</v>
      </c>
      <c r="Q285">
        <v>4.3348233355503002E-2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312</v>
      </c>
      <c r="E286">
        <v>25652.43874564</v>
      </c>
      <c r="F286">
        <v>410.2</v>
      </c>
      <c r="G286">
        <v>66.058775019581802</v>
      </c>
      <c r="H286">
        <v>-12.3389296711696</v>
      </c>
      <c r="I286">
        <v>28.021493877172599</v>
      </c>
      <c r="J286">
        <v>-5.0917680647424701</v>
      </c>
      <c r="K286">
        <v>434.89673642506898</v>
      </c>
      <c r="L286">
        <v>372.22833935357698</v>
      </c>
      <c r="M286">
        <v>25.015156204888601</v>
      </c>
      <c r="N286">
        <v>0.64884154237895797</v>
      </c>
      <c r="O286">
        <v>22.428083861530901</v>
      </c>
      <c r="P286">
        <v>100.048768593026</v>
      </c>
      <c r="Q286">
        <v>0.138129071322007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550</v>
      </c>
      <c r="E287">
        <v>25526.649553395</v>
      </c>
      <c r="F287">
        <v>704.15</v>
      </c>
      <c r="G287">
        <v>25.8514146651274</v>
      </c>
      <c r="H287">
        <v>-1.70997293152314</v>
      </c>
      <c r="I287">
        <v>-0.42324547882721902</v>
      </c>
      <c r="J287">
        <v>-1.9586529606034699</v>
      </c>
      <c r="K287">
        <v>685.85341776686801</v>
      </c>
      <c r="L287">
        <v>640.87661662938501</v>
      </c>
      <c r="M287">
        <v>51.556638529197798</v>
      </c>
      <c r="N287">
        <v>0.48705112678433699</v>
      </c>
      <c r="O287">
        <v>9.2451892352481693</v>
      </c>
      <c r="P287">
        <v>60.764840182648399</v>
      </c>
      <c r="Q287">
        <v>-6.9746719493402998E-2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553</v>
      </c>
      <c r="E288">
        <v>25301.974744949999</v>
      </c>
      <c r="F288">
        <v>781.5</v>
      </c>
      <c r="G288">
        <v>0.42904657713643601</v>
      </c>
      <c r="H288">
        <v>2.1201349951508099</v>
      </c>
      <c r="I288">
        <v>-13.218226722096301</v>
      </c>
      <c r="J288">
        <v>-3.9578238715780598</v>
      </c>
      <c r="K288">
        <v>751.80775290080601</v>
      </c>
      <c r="L288">
        <v>716.63835249003205</v>
      </c>
      <c r="M288">
        <v>61.9926989403071</v>
      </c>
      <c r="N288">
        <v>0.61354430744286903</v>
      </c>
      <c r="O288">
        <v>10.870121561100399</v>
      </c>
      <c r="P288">
        <v>28.567903265608201</v>
      </c>
      <c r="Q288">
        <v>-4.6541554997308998E-2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295</v>
      </c>
      <c r="E289">
        <v>25233.123500400001</v>
      </c>
      <c r="F289">
        <v>1242.4000000000001</v>
      </c>
      <c r="G289">
        <v>-5.6269670591956897</v>
      </c>
      <c r="H289">
        <v>-5.7441494021113702</v>
      </c>
      <c r="I289">
        <v>-16.346230378240701</v>
      </c>
      <c r="J289">
        <v>-1.3469936734288499</v>
      </c>
      <c r="K289">
        <v>1234.9620746327701</v>
      </c>
      <c r="L289">
        <v>1192.1454446617799</v>
      </c>
      <c r="M289">
        <v>57.260957136585297</v>
      </c>
      <c r="N289">
        <v>1.20224827696915</v>
      </c>
      <c r="O289">
        <v>16.2990985189954</v>
      </c>
      <c r="P289">
        <v>27.635093486747401</v>
      </c>
      <c r="Q289">
        <v>9.6372407948002003E-2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627</v>
      </c>
      <c r="E290">
        <v>25226.2987061399</v>
      </c>
      <c r="F290">
        <v>1038.6500000000001</v>
      </c>
      <c r="G290">
        <v>-42.883629167486703</v>
      </c>
      <c r="H290">
        <v>-12.662760353621699</v>
      </c>
      <c r="I290">
        <v>-22.852186231324001</v>
      </c>
      <c r="J290">
        <v>-0.81002888577685705</v>
      </c>
      <c r="K290">
        <v>1058.4532462622799</v>
      </c>
      <c r="L290">
        <v>1095.5206122847601</v>
      </c>
      <c r="M290">
        <v>39.421813215989999</v>
      </c>
      <c r="N290">
        <v>0.48865693511376501</v>
      </c>
      <c r="O290">
        <v>43.2532614451451</v>
      </c>
      <c r="P290">
        <v>17.2225043733423</v>
      </c>
      <c r="Q290">
        <v>-1.9664465343502999E-2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269</v>
      </c>
      <c r="E291">
        <v>25216.842582720001</v>
      </c>
      <c r="F291">
        <v>505.2</v>
      </c>
      <c r="G291">
        <v>-0.88413529048433004</v>
      </c>
      <c r="H291">
        <v>-7.19487418809977</v>
      </c>
      <c r="I291">
        <v>10.744315018229599</v>
      </c>
      <c r="J291">
        <v>-1.13410159025218</v>
      </c>
      <c r="K291">
        <v>468.060799775308</v>
      </c>
      <c r="L291">
        <v>425.99604014177203</v>
      </c>
      <c r="M291">
        <v>61.564091891025001</v>
      </c>
      <c r="N291">
        <v>0.77742513263610402</v>
      </c>
      <c r="O291">
        <v>2.4742676167854398</v>
      </c>
      <c r="P291">
        <v>50.3124070217197</v>
      </c>
      <c r="Q291">
        <v>-3.0661857819906001E-2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688</v>
      </c>
      <c r="E292">
        <v>24957.402119999999</v>
      </c>
      <c r="F292">
        <v>2259.75</v>
      </c>
      <c r="G292">
        <v>117.118117362711</v>
      </c>
      <c r="H292">
        <v>-7.3183174118254701</v>
      </c>
      <c r="I292">
        <v>47.139156445206901</v>
      </c>
      <c r="J292">
        <v>-1.38191942628065</v>
      </c>
      <c r="K292">
        <v>2134.3658749389801</v>
      </c>
      <c r="L292">
        <v>1675.2461336167701</v>
      </c>
      <c r="M292">
        <v>55.811739721255201</v>
      </c>
      <c r="N292">
        <v>1.04347428454836</v>
      </c>
      <c r="O292">
        <v>7.0914924217280602</v>
      </c>
      <c r="P292">
        <v>149.66854491216401</v>
      </c>
      <c r="Q292">
        <v>0.12664285973971101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295</v>
      </c>
      <c r="E293">
        <v>24876.657231249999</v>
      </c>
      <c r="F293">
        <v>2988.95</v>
      </c>
      <c r="G293">
        <v>0.83069601538679905</v>
      </c>
      <c r="H293">
        <v>4.5004891918102601</v>
      </c>
      <c r="I293">
        <v>6.1541448089292299</v>
      </c>
      <c r="J293">
        <v>-0.220422492787749</v>
      </c>
      <c r="K293">
        <v>2726.8597659039101</v>
      </c>
      <c r="L293">
        <v>2503.7905153280799</v>
      </c>
      <c r="M293">
        <v>77.710155720465494</v>
      </c>
      <c r="N293">
        <v>1.2256022899624901</v>
      </c>
      <c r="O293">
        <v>2.2098061192057301</v>
      </c>
      <c r="P293">
        <v>53.776302927406398</v>
      </c>
      <c r="Q293">
        <v>-5.3515969889454999E-2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62</v>
      </c>
      <c r="E294">
        <v>24639.580649799998</v>
      </c>
      <c r="F294">
        <v>457</v>
      </c>
      <c r="G294">
        <v>3.8647287499154901</v>
      </c>
      <c r="H294">
        <v>1.4478896110842601</v>
      </c>
      <c r="I294">
        <v>-5.44846898369779</v>
      </c>
      <c r="J294">
        <v>-3.91338819854121</v>
      </c>
      <c r="K294">
        <v>443.35527834880702</v>
      </c>
      <c r="L294">
        <v>417.646592874416</v>
      </c>
      <c r="M294">
        <v>48.121716049366597</v>
      </c>
      <c r="N294">
        <v>1.71482910844642</v>
      </c>
      <c r="O294">
        <v>5.9737417943107101</v>
      </c>
      <c r="P294">
        <v>39.265579765351198</v>
      </c>
      <c r="Q294">
        <v>-9.6952821831630995E-2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400</v>
      </c>
      <c r="E295">
        <v>24602.642459999999</v>
      </c>
      <c r="F295">
        <v>3510.05</v>
      </c>
      <c r="G295">
        <v>11.180054118686799</v>
      </c>
      <c r="H295">
        <v>1.6311713902291201</v>
      </c>
      <c r="I295">
        <v>-8.5941418320872192</v>
      </c>
      <c r="J295">
        <v>-2.9262295416311499</v>
      </c>
      <c r="K295">
        <v>3448.8387911012001</v>
      </c>
      <c r="L295">
        <v>3127.5684482603201</v>
      </c>
      <c r="M295">
        <v>30.1224207222327</v>
      </c>
      <c r="N295">
        <v>1.0131059166154801</v>
      </c>
      <c r="O295">
        <v>12.214925713308901</v>
      </c>
      <c r="P295">
        <v>40.832948823399597</v>
      </c>
      <c r="Q295">
        <v>9.6684421473210005E-2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630</v>
      </c>
      <c r="E296">
        <v>24589.210419999999</v>
      </c>
      <c r="F296">
        <v>1438</v>
      </c>
      <c r="G296">
        <v>51.438602638953498</v>
      </c>
      <c r="H296">
        <v>-0.97994511321356503</v>
      </c>
      <c r="I296">
        <v>53.899888904630799</v>
      </c>
      <c r="J296">
        <v>1.38431192141485</v>
      </c>
      <c r="K296">
        <v>1284.51560512321</v>
      </c>
      <c r="L296">
        <v>998.87015334629302</v>
      </c>
      <c r="M296">
        <v>62.386616995671801</v>
      </c>
      <c r="N296">
        <v>0.40922930070423302</v>
      </c>
      <c r="O296">
        <v>3.9638386648122399</v>
      </c>
      <c r="P296">
        <v>120.806142034548</v>
      </c>
      <c r="Q296">
        <v>0.16627783646257799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595</v>
      </c>
      <c r="E297">
        <v>24368.877499999999</v>
      </c>
      <c r="F297">
        <v>2331.9499999999998</v>
      </c>
      <c r="G297">
        <v>67.920041735598701</v>
      </c>
      <c r="H297">
        <v>7.4375788703256598</v>
      </c>
      <c r="I297">
        <v>12.527691834201899</v>
      </c>
      <c r="J297">
        <v>1.2575687780131899</v>
      </c>
      <c r="K297">
        <v>2176.3704342886799</v>
      </c>
      <c r="L297">
        <v>1875.52816252612</v>
      </c>
      <c r="M297">
        <v>52.412904396508601</v>
      </c>
      <c r="N297">
        <v>0.83003344853768402</v>
      </c>
      <c r="O297">
        <v>8.8638264113724592</v>
      </c>
      <c r="P297">
        <v>110.58834153609899</v>
      </c>
      <c r="Q297">
        <v>4.0673435165017001E-2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529</v>
      </c>
      <c r="E298">
        <v>24052.770788149999</v>
      </c>
      <c r="F298">
        <v>1572.7</v>
      </c>
      <c r="G298">
        <v>49.808839200250802</v>
      </c>
      <c r="H298">
        <v>-3.0229934405076202</v>
      </c>
      <c r="I298">
        <v>32.833237979026002</v>
      </c>
      <c r="J298">
        <v>1.7934296607225599</v>
      </c>
      <c r="K298">
        <v>1457.8463318136501</v>
      </c>
      <c r="L298">
        <v>1160.54029823561</v>
      </c>
      <c r="M298">
        <v>43.058670174887801</v>
      </c>
      <c r="N298">
        <v>0.35076578959114602</v>
      </c>
      <c r="O298">
        <v>8.0943600178037691</v>
      </c>
      <c r="P298">
        <v>89.196992481202997</v>
      </c>
      <c r="Q298">
        <v>0.112290862249147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191</v>
      </c>
      <c r="E299">
        <v>24037.868228619998</v>
      </c>
      <c r="F299">
        <v>2032.85</v>
      </c>
      <c r="G299">
        <v>18.923013137677</v>
      </c>
      <c r="H299">
        <v>-4.2398548813976102</v>
      </c>
      <c r="I299">
        <v>-7.9775620489520698</v>
      </c>
      <c r="J299">
        <v>-8.9923144947361706</v>
      </c>
      <c r="K299">
        <v>2055.0822250556398</v>
      </c>
      <c r="L299">
        <v>1764.9284528149999</v>
      </c>
      <c r="M299">
        <v>32.202750412379302</v>
      </c>
      <c r="N299">
        <v>0.933512530992058</v>
      </c>
      <c r="O299">
        <v>19.455444326930099</v>
      </c>
      <c r="P299">
        <v>82.588584003233507</v>
      </c>
      <c r="Q299">
        <v>0.21278246472629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168</v>
      </c>
      <c r="E300">
        <v>23899.733269600001</v>
      </c>
      <c r="F300">
        <v>5521.4</v>
      </c>
      <c r="G300">
        <v>86.688957984986601</v>
      </c>
      <c r="H300">
        <v>7.2523221263601503</v>
      </c>
      <c r="I300">
        <v>71.470939230681395</v>
      </c>
      <c r="J300">
        <v>-0.69830101488731999</v>
      </c>
      <c r="K300">
        <v>4868.8575622044</v>
      </c>
      <c r="L300">
        <v>3801.7288749167301</v>
      </c>
      <c r="M300">
        <v>56.0543923217597</v>
      </c>
      <c r="N300">
        <v>0.97678959201212801</v>
      </c>
      <c r="O300">
        <v>6.8569565689861198</v>
      </c>
      <c r="P300">
        <v>127.218106995884</v>
      </c>
      <c r="Q300">
        <v>6.1962264485957E-2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67</v>
      </c>
      <c r="E301">
        <v>23280.993462089999</v>
      </c>
      <c r="F301">
        <v>175.63</v>
      </c>
      <c r="G301">
        <v>108.75086017360201</v>
      </c>
      <c r="H301">
        <v>13.5357317860074</v>
      </c>
      <c r="I301">
        <v>8.6522358103088806</v>
      </c>
      <c r="J301">
        <v>-5.94293700300185</v>
      </c>
      <c r="K301">
        <v>158.10308023935201</v>
      </c>
      <c r="L301">
        <v>131.08562018797301</v>
      </c>
      <c r="M301">
        <v>52.145943768265802</v>
      </c>
      <c r="N301">
        <v>1.6180921020952701</v>
      </c>
      <c r="O301">
        <v>9.7192962477936593</v>
      </c>
      <c r="P301">
        <v>135.11378848728199</v>
      </c>
      <c r="Q301">
        <v>7.3783551983247E-2</v>
      </c>
    </row>
    <row r="302" spans="1:17" hidden="1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62</v>
      </c>
      <c r="E302">
        <v>23258.37568746</v>
      </c>
      <c r="F302">
        <v>5084.05</v>
      </c>
      <c r="G302">
        <v>6.0932183564061502</v>
      </c>
      <c r="H302">
        <v>-1.0702257125585199</v>
      </c>
      <c r="I302">
        <v>4.0549490612834402</v>
      </c>
      <c r="J302">
        <v>-2.4921960551237698</v>
      </c>
      <c r="K302">
        <v>4665.8735610608201</v>
      </c>
      <c r="L302">
        <v>4381.5643553051696</v>
      </c>
      <c r="M302">
        <v>73.826015910518606</v>
      </c>
      <c r="N302">
        <v>1.8228935611061201</v>
      </c>
      <c r="O302">
        <v>1.6905813278783599</v>
      </c>
      <c r="P302">
        <v>33.787268756085297</v>
      </c>
      <c r="Q302">
        <v>-0.115182792092849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711</v>
      </c>
      <c r="E303">
        <v>23025.673136879999</v>
      </c>
      <c r="F303">
        <v>101.48</v>
      </c>
      <c r="G303">
        <v>103.80647892848</v>
      </c>
      <c r="H303">
        <v>3.9224126617499002</v>
      </c>
      <c r="I303">
        <v>32.331228454545602</v>
      </c>
      <c r="J303">
        <v>0.69026597999559502</v>
      </c>
      <c r="K303">
        <v>93.593092585259299</v>
      </c>
      <c r="L303">
        <v>77.736896932357894</v>
      </c>
      <c r="M303">
        <v>50.681017208567297</v>
      </c>
      <c r="N303">
        <v>0.85356767194660699</v>
      </c>
      <c r="O303">
        <v>3.9613716988569001</v>
      </c>
      <c r="P303">
        <v>143.64945978391299</v>
      </c>
      <c r="Q303">
        <v>2.0612820630179999E-2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191</v>
      </c>
      <c r="E304">
        <v>23014.018600705</v>
      </c>
      <c r="F304">
        <v>606.65</v>
      </c>
      <c r="G304">
        <v>-10.0794942193482</v>
      </c>
      <c r="H304">
        <v>1.0693367089997201</v>
      </c>
      <c r="I304">
        <v>7.3225811717642202</v>
      </c>
      <c r="J304">
        <v>-0.41883889517094097</v>
      </c>
      <c r="K304">
        <v>561.863149181533</v>
      </c>
      <c r="L304">
        <v>502.693331543721</v>
      </c>
      <c r="M304">
        <v>56.936574673334299</v>
      </c>
      <c r="N304">
        <v>0.58248205980171297</v>
      </c>
      <c r="O304">
        <v>2.5962251710211799</v>
      </c>
      <c r="P304">
        <v>49.127335299901603</v>
      </c>
      <c r="Q304">
        <v>8.4621570669466004E-2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46</v>
      </c>
      <c r="E305">
        <v>22914.2864181</v>
      </c>
      <c r="F305">
        <v>891.3</v>
      </c>
      <c r="G305">
        <v>22.996069598655801</v>
      </c>
      <c r="H305">
        <v>-10.840867176224201</v>
      </c>
      <c r="I305">
        <v>27.855417190393801</v>
      </c>
      <c r="J305">
        <v>-1.5243884582674601</v>
      </c>
      <c r="K305">
        <v>835.68360796925197</v>
      </c>
      <c r="L305">
        <v>719.18605648783205</v>
      </c>
      <c r="M305">
        <v>54.781437591150599</v>
      </c>
      <c r="N305">
        <v>1.0943448979005099</v>
      </c>
      <c r="O305">
        <v>8.6951643666554492</v>
      </c>
      <c r="P305">
        <v>62.0398145623125</v>
      </c>
      <c r="Q305">
        <v>6.1379098436109003E-2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62</v>
      </c>
      <c r="E306">
        <v>22574.112465450002</v>
      </c>
      <c r="F306">
        <v>1260.3499999999999</v>
      </c>
      <c r="G306">
        <v>51.039860949904899</v>
      </c>
      <c r="H306">
        <v>-2.10397436890015</v>
      </c>
      <c r="I306">
        <v>36.7340685223379</v>
      </c>
      <c r="J306">
        <v>5.5912609129358897</v>
      </c>
      <c r="K306">
        <v>1130.70029257342</v>
      </c>
      <c r="L306">
        <v>966.735441373257</v>
      </c>
      <c r="M306">
        <v>68.100086381275204</v>
      </c>
      <c r="N306">
        <v>1.22987461163126</v>
      </c>
      <c r="O306">
        <v>4.0187249573531103</v>
      </c>
      <c r="P306">
        <v>78.002965892239203</v>
      </c>
      <c r="Q306">
        <v>-2.6098849675023999E-2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288</v>
      </c>
      <c r="E307">
        <v>22565.798246999999</v>
      </c>
      <c r="F307">
        <v>1687.6</v>
      </c>
      <c r="G307">
        <v>-4.24718089108777</v>
      </c>
      <c r="H307">
        <v>-6.3330599712170699</v>
      </c>
      <c r="I307">
        <v>-10.8658586790407</v>
      </c>
      <c r="J307">
        <v>-3.1267855059712697E-2</v>
      </c>
      <c r="K307">
        <v>1705.3457398169801</v>
      </c>
      <c r="L307">
        <v>1590.5425150242399</v>
      </c>
      <c r="M307">
        <v>44.312464648587898</v>
      </c>
      <c r="N307">
        <v>0.73503329756568503</v>
      </c>
      <c r="O307">
        <v>11.7030101919886</v>
      </c>
      <c r="P307">
        <v>47.872946330777602</v>
      </c>
      <c r="Q307">
        <v>5.8707434934614999E-2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49</v>
      </c>
      <c r="E308">
        <v>22405.557104650001</v>
      </c>
      <c r="F308">
        <v>766.1</v>
      </c>
      <c r="G308">
        <v>-9.1058688404695491</v>
      </c>
      <c r="H308">
        <v>-10.393135120737901</v>
      </c>
      <c r="I308">
        <v>-13.3953969433651</v>
      </c>
      <c r="J308">
        <v>-7.7013753400629996</v>
      </c>
      <c r="K308">
        <v>778.662280024815</v>
      </c>
      <c r="L308">
        <v>731.90533949095698</v>
      </c>
      <c r="M308">
        <v>34.598235497659701</v>
      </c>
      <c r="N308">
        <v>1.08203655869563</v>
      </c>
      <c r="O308">
        <v>14.4171779141104</v>
      </c>
      <c r="P308">
        <v>27.672693942171399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-</v>
      </c>
      <c r="D309" t="s">
        <v>627</v>
      </c>
      <c r="E309">
        <v>22247.602483850002</v>
      </c>
      <c r="F309">
        <v>709.75</v>
      </c>
      <c r="G309">
        <v>182.80714246303299</v>
      </c>
      <c r="H309">
        <v>6.6648443867084897</v>
      </c>
      <c r="I309">
        <v>13.6895121410558</v>
      </c>
      <c r="J309">
        <v>-2.9558348833825798</v>
      </c>
      <c r="K309">
        <v>642.61221817759395</v>
      </c>
      <c r="L309">
        <v>554.83767378500704</v>
      </c>
      <c r="M309">
        <v>61.617553442128802</v>
      </c>
      <c r="N309">
        <v>1.41949055956083</v>
      </c>
      <c r="O309">
        <v>10.2148643888693</v>
      </c>
      <c r="P309">
        <v>231.271878646441</v>
      </c>
      <c r="Q309">
        <v>0.136244623951123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Row],[Ticker]],[1]!Table1[[Symbol]:[Industry]],2,FALSE),"-")</f>
        <v>-</v>
      </c>
      <c r="D310" t="s">
        <v>43</v>
      </c>
      <c r="E310">
        <v>22226.309224500001</v>
      </c>
      <c r="F310">
        <v>4292.25</v>
      </c>
      <c r="G310">
        <v>135.83304318380101</v>
      </c>
      <c r="H310">
        <v>2.2848705239984901</v>
      </c>
      <c r="I310">
        <v>86.062521603790302</v>
      </c>
      <c r="J310">
        <v>9.2537841592039598</v>
      </c>
      <c r="K310">
        <v>3976.31077451907</v>
      </c>
      <c r="L310">
        <v>3091.1814371280998</v>
      </c>
      <c r="M310">
        <v>51.119491427223302</v>
      </c>
      <c r="N310">
        <v>2.2362130058210798</v>
      </c>
      <c r="O310">
        <v>12.325703302463699</v>
      </c>
      <c r="P310">
        <v>164.95370370370301</v>
      </c>
      <c r="Q310">
        <v>0.13452489951701499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Row],[Ticker]],[1]!Table1[[Symbol]:[Industry]],2,FALSE),"-")</f>
        <v>-</v>
      </c>
      <c r="D311" t="s">
        <v>62</v>
      </c>
      <c r="E311">
        <v>22205.70111188</v>
      </c>
      <c r="F311">
        <v>872.3</v>
      </c>
      <c r="G311">
        <v>54.091749980676198</v>
      </c>
      <c r="H311">
        <v>11.5481243580083</v>
      </c>
      <c r="I311">
        <v>12.5823980149245</v>
      </c>
      <c r="J311">
        <v>1.86455105014022</v>
      </c>
      <c r="K311">
        <v>741.29845172405396</v>
      </c>
      <c r="L311">
        <v>657.59296016159499</v>
      </c>
      <c r="M311">
        <v>76.573288945823805</v>
      </c>
      <c r="N311">
        <v>1.02731911926602</v>
      </c>
      <c r="O311">
        <v>1.99472658489052</v>
      </c>
      <c r="P311">
        <v>82.623259708991895</v>
      </c>
      <c r="Q311">
        <v>4.1576787695299003E-2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Row],[Ticker]],[1]!Table1[[Symbol]:[Industry]],2,FALSE),"-")</f>
        <v>-</v>
      </c>
      <c r="D312" t="s">
        <v>100</v>
      </c>
      <c r="E312">
        <v>22198.103266800001</v>
      </c>
      <c r="F312">
        <v>274.60000000000002</v>
      </c>
      <c r="G312">
        <v>-38.390250251816099</v>
      </c>
      <c r="H312">
        <v>-6.5982012265428898</v>
      </c>
      <c r="I312">
        <v>-35.051434028970498</v>
      </c>
      <c r="J312">
        <v>-4.2295817185814499</v>
      </c>
      <c r="K312">
        <v>276.55834093310301</v>
      </c>
      <c r="L312">
        <v>291.89475089507499</v>
      </c>
      <c r="M312">
        <v>46.973156176536598</v>
      </c>
      <c r="N312">
        <v>1.74696273822041</v>
      </c>
      <c r="O312">
        <v>30.1165331391114</v>
      </c>
      <c r="P312">
        <v>9.0331546555489393</v>
      </c>
      <c r="Q312">
        <v>-0.14132937928926201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Row],[Ticker]],[1]!Table1[[Symbol]:[Industry]],2,FALSE),"-")</f>
        <v>-</v>
      </c>
      <c r="D313" t="s">
        <v>732</v>
      </c>
      <c r="E313">
        <v>21741.943115999999</v>
      </c>
      <c r="F313">
        <v>1365.2</v>
      </c>
      <c r="G313">
        <v>-24.7142672983999</v>
      </c>
      <c r="H313">
        <v>1.61465897996245</v>
      </c>
      <c r="I313">
        <v>-17.575995743603201</v>
      </c>
      <c r="J313">
        <v>-5.1321074621829803</v>
      </c>
      <c r="K313">
        <v>1344.0129464799099</v>
      </c>
      <c r="L313">
        <v>1291.8920042949201</v>
      </c>
      <c r="M313">
        <v>35.267568045720999</v>
      </c>
      <c r="N313">
        <v>0.75925039378589498</v>
      </c>
      <c r="O313">
        <v>11.617345443890899</v>
      </c>
      <c r="P313">
        <v>22.952222272256499</v>
      </c>
      <c r="Q313">
        <v>2.2801588014009998E-3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661</v>
      </c>
      <c r="E314">
        <v>21673.04948424</v>
      </c>
      <c r="F314">
        <v>1609.3</v>
      </c>
      <c r="G314">
        <v>172.13659712067101</v>
      </c>
      <c r="H314">
        <v>7.9809858605393798</v>
      </c>
      <c r="I314">
        <v>37.223543194999003</v>
      </c>
      <c r="J314">
        <v>-4.0824046873121702</v>
      </c>
      <c r="K314">
        <v>1495.56662963197</v>
      </c>
      <c r="L314">
        <v>1100.9014407385901</v>
      </c>
      <c r="M314">
        <v>30.731078341349001</v>
      </c>
      <c r="N314">
        <v>0.47870414747603401</v>
      </c>
      <c r="O314">
        <v>17.874231032125699</v>
      </c>
      <c r="P314">
        <v>199.04301774598099</v>
      </c>
      <c r="Q314">
        <v>0.26833195392231302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407</v>
      </c>
      <c r="E315">
        <v>21600.10394334</v>
      </c>
      <c r="F315">
        <v>962.7</v>
      </c>
      <c r="G315">
        <v>-26.1108001097782</v>
      </c>
      <c r="H315">
        <v>4.8172980196404698</v>
      </c>
      <c r="I315">
        <v>-8.0695017628789891</v>
      </c>
      <c r="J315">
        <v>5.2262304126022601</v>
      </c>
      <c r="K315">
        <v>893.51782601692901</v>
      </c>
      <c r="L315">
        <v>904.92155039396903</v>
      </c>
      <c r="M315">
        <v>64.771941848841905</v>
      </c>
      <c r="N315">
        <v>1.0125371753557799</v>
      </c>
      <c r="O315">
        <v>18.411758595616501</v>
      </c>
      <c r="P315">
        <v>30.695085528101998</v>
      </c>
      <c r="Q315">
        <v>-7.5254132708251001E-2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257</v>
      </c>
      <c r="E316">
        <v>21519.334396959999</v>
      </c>
      <c r="F316">
        <v>680.6</v>
      </c>
      <c r="G316">
        <v>-4.4754900147791403</v>
      </c>
      <c r="H316">
        <v>-4.8684240802229599</v>
      </c>
      <c r="I316">
        <v>9.5431110847677001</v>
      </c>
      <c r="J316">
        <v>-4.1344320319922101</v>
      </c>
      <c r="K316">
        <v>680.11219073607799</v>
      </c>
      <c r="L316">
        <v>610.34402916546003</v>
      </c>
      <c r="M316">
        <v>30.518726495039399</v>
      </c>
      <c r="N316">
        <v>0.65996706792658399</v>
      </c>
      <c r="O316">
        <v>17.389068468997898</v>
      </c>
      <c r="P316">
        <v>46.997840172786098</v>
      </c>
      <c r="Q316">
        <v>0.104064032367863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40</v>
      </c>
      <c r="E317">
        <v>21453.458927250002</v>
      </c>
      <c r="F317">
        <v>971.25</v>
      </c>
      <c r="G317">
        <v>-2.89964776891604</v>
      </c>
      <c r="H317">
        <v>7.0091275410259701</v>
      </c>
      <c r="I317">
        <v>-3.91775394728755</v>
      </c>
      <c r="J317">
        <v>0.89414736407184103</v>
      </c>
      <c r="K317">
        <v>910.85584497822401</v>
      </c>
      <c r="M317">
        <v>57.638479645213401</v>
      </c>
      <c r="N317">
        <v>1.0178932498914399</v>
      </c>
      <c r="O317">
        <v>5.5341055341055299</v>
      </c>
      <c r="P317">
        <v>36.564960629921202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235</v>
      </c>
      <c r="E318">
        <v>21389.28483384</v>
      </c>
      <c r="F318">
        <v>1316.7</v>
      </c>
      <c r="G318">
        <v>108.314192829692</v>
      </c>
      <c r="H318">
        <v>2.3288449225197101</v>
      </c>
      <c r="I318">
        <v>67.344717851956602</v>
      </c>
      <c r="J318">
        <v>-6.5121499357506298</v>
      </c>
      <c r="K318">
        <v>1220.5702477238699</v>
      </c>
      <c r="L318">
        <v>990.81568654738601</v>
      </c>
      <c r="M318">
        <v>58.232920798421802</v>
      </c>
      <c r="N318">
        <v>1.43645408380607</v>
      </c>
      <c r="O318">
        <v>7.0858965595807604</v>
      </c>
      <c r="P318">
        <v>137.993673746046</v>
      </c>
      <c r="Q318">
        <v>0.115148853256743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536</v>
      </c>
      <c r="E319">
        <v>21239.542203823999</v>
      </c>
      <c r="F319">
        <v>176.08</v>
      </c>
      <c r="G319">
        <v>-35.741958167876597</v>
      </c>
      <c r="H319">
        <v>-7.3154752448079998</v>
      </c>
      <c r="I319">
        <v>-19.546960881443098</v>
      </c>
      <c r="J319">
        <v>4.2642147129326098</v>
      </c>
      <c r="K319">
        <v>165.56225525537599</v>
      </c>
      <c r="L319">
        <v>169.84811303780799</v>
      </c>
      <c r="M319">
        <v>74.692418277868796</v>
      </c>
      <c r="N319">
        <v>1.03032175738597</v>
      </c>
      <c r="O319">
        <v>29.202635165833701</v>
      </c>
      <c r="P319">
        <v>23.782073813708202</v>
      </c>
      <c r="Q319">
        <v>2.6588675630015001E-2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62</v>
      </c>
      <c r="E320">
        <v>21168.86563918</v>
      </c>
      <c r="F320">
        <v>1076.95</v>
      </c>
      <c r="G320">
        <v>38.779620245041798</v>
      </c>
      <c r="H320">
        <v>13.784290158328099</v>
      </c>
      <c r="I320">
        <v>-1.03526813787408</v>
      </c>
      <c r="J320">
        <v>6.9117008815700798</v>
      </c>
      <c r="K320">
        <v>952.79587297060596</v>
      </c>
      <c r="L320">
        <v>891.02590161657497</v>
      </c>
      <c r="M320">
        <v>78.060893724700193</v>
      </c>
      <c r="N320">
        <v>3.12761286409112</v>
      </c>
      <c r="O320">
        <v>3.90454524351175</v>
      </c>
      <c r="P320">
        <v>64.119170984455906</v>
      </c>
      <c r="Q320">
        <v>-3.1361968696147997E-2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168</v>
      </c>
      <c r="E321">
        <v>20974.01184445</v>
      </c>
      <c r="F321">
        <v>7123.9</v>
      </c>
      <c r="G321">
        <v>-19.4272792697856</v>
      </c>
      <c r="H321">
        <v>6.7046965675614096</v>
      </c>
      <c r="I321">
        <v>-7.6578591746835496</v>
      </c>
      <c r="J321">
        <v>0.87387086637599898</v>
      </c>
      <c r="K321">
        <v>6402.3739641316797</v>
      </c>
      <c r="L321">
        <v>6435.9386085017304</v>
      </c>
      <c r="M321">
        <v>84.664316410075202</v>
      </c>
      <c r="N321">
        <v>1.31408740560471</v>
      </c>
      <c r="O321">
        <v>6.5413607714875202</v>
      </c>
      <c r="P321">
        <v>37.663893639429098</v>
      </c>
      <c r="Q321">
        <v>-0.122481352203236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163</v>
      </c>
      <c r="E322">
        <v>20915.463091328002</v>
      </c>
      <c r="F322">
        <v>160.41999999999999</v>
      </c>
      <c r="G322">
        <v>216.83326017986701</v>
      </c>
      <c r="H322">
        <v>8.7580971732310893</v>
      </c>
      <c r="I322">
        <v>28.706904946287199</v>
      </c>
      <c r="J322">
        <v>1.2554480788609299</v>
      </c>
      <c r="K322">
        <v>149.80626983382299</v>
      </c>
      <c r="L322">
        <v>120.178749984479</v>
      </c>
      <c r="M322">
        <v>54.159559285682398</v>
      </c>
      <c r="N322">
        <v>2.55528410924398</v>
      </c>
      <c r="O322">
        <v>10.3353696546565</v>
      </c>
      <c r="P322">
        <v>248.739130434782</v>
      </c>
      <c r="Q322">
        <v>0.15356654651089699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135</v>
      </c>
      <c r="E323">
        <v>20783.638859265</v>
      </c>
      <c r="F323">
        <v>1479.15</v>
      </c>
      <c r="G323">
        <v>196.99245532274</v>
      </c>
      <c r="H323">
        <v>0.66724682430371995</v>
      </c>
      <c r="I323">
        <v>15.9009449506861</v>
      </c>
      <c r="J323">
        <v>-7.1400287904863298</v>
      </c>
      <c r="K323">
        <v>1383.12702862384</v>
      </c>
      <c r="L323">
        <v>1087.7523942785999</v>
      </c>
      <c r="M323">
        <v>51.787201937980598</v>
      </c>
      <c r="N323">
        <v>0.98254145882452204</v>
      </c>
      <c r="O323">
        <v>5.7364026636919698</v>
      </c>
      <c r="P323">
        <v>233.14189189189099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595</v>
      </c>
      <c r="E324">
        <v>20706.502820129899</v>
      </c>
      <c r="F324">
        <v>4067.85</v>
      </c>
      <c r="G324">
        <v>123.36109730176599</v>
      </c>
      <c r="H324">
        <v>-4.7225452481712402</v>
      </c>
      <c r="I324">
        <v>11.8293495431016</v>
      </c>
      <c r="J324">
        <v>3.8250840619064599</v>
      </c>
      <c r="K324">
        <v>3819.66370371229</v>
      </c>
      <c r="L324">
        <v>3305.7027412858502</v>
      </c>
      <c r="M324">
        <v>69.274457650469898</v>
      </c>
      <c r="N324">
        <v>0.82475056156376103</v>
      </c>
      <c r="O324">
        <v>4.9694556092284499</v>
      </c>
      <c r="P324">
        <v>164.48959687906299</v>
      </c>
      <c r="Q324">
        <v>8.7996581588714998E-2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21</v>
      </c>
      <c r="E325">
        <v>20687.811879345001</v>
      </c>
      <c r="F325">
        <v>749.45</v>
      </c>
      <c r="G325">
        <v>65.461327530802393</v>
      </c>
      <c r="H325">
        <v>1.99791920725784</v>
      </c>
      <c r="I325">
        <v>-19.206774523455699</v>
      </c>
      <c r="J325">
        <v>2.0633710986884402</v>
      </c>
      <c r="K325">
        <v>688.20689863141695</v>
      </c>
      <c r="L325">
        <v>649.93875578957</v>
      </c>
      <c r="M325">
        <v>74.139293116422195</v>
      </c>
      <c r="N325">
        <v>1.1893597159407701</v>
      </c>
      <c r="O325">
        <v>14.9976649542998</v>
      </c>
      <c r="P325">
        <v>99.800053319114895</v>
      </c>
      <c r="Q325">
        <v>5.4643044094944998E-2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49</v>
      </c>
      <c r="E326">
        <v>20682.178709165</v>
      </c>
      <c r="F326">
        <v>1297.1500000000001</v>
      </c>
      <c r="G326">
        <v>-26.336123717498001</v>
      </c>
      <c r="H326">
        <v>-19.861710899437501</v>
      </c>
      <c r="I326">
        <v>-36.878545417264903</v>
      </c>
      <c r="J326">
        <v>-0.577441438411046</v>
      </c>
      <c r="K326">
        <v>1374.95782693567</v>
      </c>
      <c r="L326">
        <v>1421.25566315471</v>
      </c>
      <c r="M326">
        <v>43.895869789789998</v>
      </c>
      <c r="N326">
        <v>1.48778418120488</v>
      </c>
      <c r="O326">
        <v>38.4573873491886</v>
      </c>
      <c r="P326">
        <v>8.9950424334089796</v>
      </c>
      <c r="Q326">
        <v>4.5868694619040001E-2</v>
      </c>
    </row>
    <row r="327" spans="1:17" hidden="1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543</v>
      </c>
      <c r="E327">
        <v>20668.12610265</v>
      </c>
      <c r="F327">
        <v>830.25</v>
      </c>
      <c r="G327">
        <v>-37.230727977476498</v>
      </c>
      <c r="H327">
        <v>-4.8074838970942499</v>
      </c>
      <c r="I327">
        <v>-20.5015891548769</v>
      </c>
      <c r="J327">
        <v>-1.2470413502083899</v>
      </c>
      <c r="K327">
        <v>827.86500217246601</v>
      </c>
      <c r="L327">
        <v>852.33046280652195</v>
      </c>
      <c r="M327">
        <v>51.631403855601398</v>
      </c>
      <c r="N327">
        <v>1.53574947307544</v>
      </c>
      <c r="O327">
        <v>17.314062029509099</v>
      </c>
      <c r="P327">
        <v>9.4955489614243191</v>
      </c>
      <c r="Q327">
        <v>-0.16452674667375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135</v>
      </c>
      <c r="E328">
        <v>20656.5287295899</v>
      </c>
      <c r="F328">
        <v>1931.35</v>
      </c>
      <c r="G328">
        <v>229.896148421313</v>
      </c>
      <c r="H328">
        <v>-13.515709053361199</v>
      </c>
      <c r="I328">
        <v>18.975015316008001</v>
      </c>
      <c r="J328">
        <v>-5.9086854616759599</v>
      </c>
      <c r="K328">
        <v>1898.2616509408999</v>
      </c>
      <c r="L328">
        <v>1449.54086584571</v>
      </c>
      <c r="M328">
        <v>42.4628438739214</v>
      </c>
      <c r="N328">
        <v>0.49949804677804199</v>
      </c>
      <c r="O328">
        <v>11.880467728376299</v>
      </c>
      <c r="P328">
        <v>258.78502197668899</v>
      </c>
      <c r="Q328">
        <v>0.11104600921112499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130</v>
      </c>
      <c r="E329">
        <v>20567.485574614999</v>
      </c>
      <c r="F329">
        <v>14242.55</v>
      </c>
      <c r="G329">
        <v>231.10926105760399</v>
      </c>
      <c r="H329">
        <v>-9.3723495626679707</v>
      </c>
      <c r="I329">
        <v>83.441821008742593</v>
      </c>
      <c r="J329">
        <v>-7.0557537282133396</v>
      </c>
      <c r="K329">
        <v>12041.3075112934</v>
      </c>
      <c r="L329">
        <v>8476.4142804414805</v>
      </c>
      <c r="M329">
        <v>49.766159856362897</v>
      </c>
      <c r="N329">
        <v>0.61196281586632695</v>
      </c>
      <c r="O329">
        <v>10.2478137693039</v>
      </c>
      <c r="P329">
        <v>274.40491055585397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407</v>
      </c>
      <c r="E330">
        <v>20527.692328339999</v>
      </c>
      <c r="F330">
        <v>4170.55</v>
      </c>
      <c r="G330">
        <v>57.798610044634501</v>
      </c>
      <c r="H330">
        <v>11.926839769766</v>
      </c>
      <c r="I330">
        <v>33.225150863617898</v>
      </c>
      <c r="J330">
        <v>-0.45549951534176603</v>
      </c>
      <c r="K330">
        <v>3629.4883870573399</v>
      </c>
      <c r="L330">
        <v>3102.71914899883</v>
      </c>
      <c r="M330">
        <v>71.622787205387695</v>
      </c>
      <c r="N330">
        <v>1.5822479173488799</v>
      </c>
      <c r="O330">
        <v>3.76928702449317</v>
      </c>
      <c r="P330">
        <v>87.020179372197305</v>
      </c>
      <c r="Q330">
        <v>-1.2247956438399E-2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400</v>
      </c>
      <c r="E331">
        <v>20509.472228850002</v>
      </c>
      <c r="F331">
        <v>331.7</v>
      </c>
      <c r="G331">
        <v>59.832151185199301</v>
      </c>
      <c r="H331">
        <v>-8.4062976722926095</v>
      </c>
      <c r="I331">
        <v>27.233811359168101</v>
      </c>
      <c r="J331">
        <v>-5.5630045280038003E-2</v>
      </c>
      <c r="K331">
        <v>313.34775491832897</v>
      </c>
      <c r="L331">
        <v>259.96512315060897</v>
      </c>
      <c r="M331">
        <v>62.842254917801903</v>
      </c>
      <c r="N331">
        <v>0.60833500899300497</v>
      </c>
      <c r="O331">
        <v>7.2957491709375804</v>
      </c>
      <c r="P331">
        <v>87.772431361449193</v>
      </c>
      <c r="Q331">
        <v>5.7662366428015997E-2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363</v>
      </c>
      <c r="E332">
        <v>20499.374776004999</v>
      </c>
      <c r="F332">
        <v>511.65</v>
      </c>
      <c r="G332">
        <v>67.278449995388598</v>
      </c>
      <c r="H332">
        <v>13.153844739657799</v>
      </c>
      <c r="I332">
        <v>18.174058876044601</v>
      </c>
      <c r="J332">
        <v>-1.41704989637914</v>
      </c>
      <c r="K332">
        <v>462.42626881167502</v>
      </c>
      <c r="L332">
        <v>386.61309981145303</v>
      </c>
      <c r="M332">
        <v>55.187882481935901</v>
      </c>
      <c r="N332">
        <v>0.94287329794401598</v>
      </c>
      <c r="O332">
        <v>12.254470829668699</v>
      </c>
      <c r="P332">
        <v>104.619076184763</v>
      </c>
      <c r="Q332">
        <v>3.7390145234418998E-2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483</v>
      </c>
      <c r="E333">
        <v>20497.75593652</v>
      </c>
      <c r="F333">
        <v>789.2</v>
      </c>
      <c r="G333">
        <v>-0.70527514023524396</v>
      </c>
      <c r="H333">
        <v>-9.8088457293732496</v>
      </c>
      <c r="I333">
        <v>-23.3809594503524</v>
      </c>
      <c r="J333">
        <v>-2.5787414386676999</v>
      </c>
      <c r="K333">
        <v>781.45804219824004</v>
      </c>
      <c r="L333">
        <v>733.77910482742197</v>
      </c>
      <c r="M333">
        <v>42.877079556457801</v>
      </c>
      <c r="N333">
        <v>0.61379697030439695</v>
      </c>
      <c r="O333">
        <v>15.7754688291941</v>
      </c>
      <c r="P333">
        <v>31.9511787326534</v>
      </c>
      <c r="Q333">
        <v>1.6301406065757001E-2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269</v>
      </c>
      <c r="E334">
        <v>20448.799577289999</v>
      </c>
      <c r="F334">
        <v>414.35</v>
      </c>
      <c r="G334">
        <v>161.168711982536</v>
      </c>
      <c r="H334">
        <v>13.7878561037385</v>
      </c>
      <c r="I334">
        <v>-5.3562168966639199</v>
      </c>
      <c r="J334">
        <v>-3.0918089617884301</v>
      </c>
      <c r="K334">
        <v>382.46662278159698</v>
      </c>
      <c r="L334">
        <v>322.21576110090399</v>
      </c>
      <c r="M334">
        <v>51.596528658507196</v>
      </c>
      <c r="N334">
        <v>1.56772505811048</v>
      </c>
      <c r="O334">
        <v>6.8903101242910401</v>
      </c>
      <c r="P334">
        <v>210.374531835206</v>
      </c>
      <c r="Q334">
        <v>0.189028412345112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285</v>
      </c>
      <c r="E335">
        <v>20336.99525073</v>
      </c>
      <c r="F335">
        <v>1849.85</v>
      </c>
      <c r="G335">
        <v>1.3668190789539501</v>
      </c>
      <c r="H335">
        <v>-8.0729093820591302</v>
      </c>
      <c r="I335">
        <v>-31.490699751140902</v>
      </c>
      <c r="J335">
        <v>0.35900564853339301</v>
      </c>
      <c r="K335">
        <v>1843.9464959434699</v>
      </c>
      <c r="L335">
        <v>1832.5237725366301</v>
      </c>
      <c r="M335">
        <v>58.485449331478598</v>
      </c>
      <c r="N335">
        <v>1.4435633306859299</v>
      </c>
      <c r="O335">
        <v>32.926994080601098</v>
      </c>
      <c r="P335">
        <v>30.261953383564499</v>
      </c>
      <c r="Q335">
        <v>4.8753354875090998E-2</v>
      </c>
    </row>
    <row r="336" spans="1:17" hidden="1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244</v>
      </c>
      <c r="E336">
        <v>20332.641197174999</v>
      </c>
      <c r="F336">
        <v>705.75</v>
      </c>
      <c r="G336">
        <v>59.463257846163899</v>
      </c>
      <c r="H336">
        <v>-0.63255283304897603</v>
      </c>
      <c r="I336">
        <v>31.782519611131502</v>
      </c>
      <c r="J336">
        <v>5.8141696439173902</v>
      </c>
      <c r="K336">
        <v>616.66307054895697</v>
      </c>
      <c r="L336">
        <v>523.20046661713002</v>
      </c>
      <c r="M336">
        <v>78.700487209057499</v>
      </c>
      <c r="N336">
        <v>1.0451137371363</v>
      </c>
      <c r="O336">
        <v>3.7761246900460401</v>
      </c>
      <c r="P336">
        <v>85.6992500986712</v>
      </c>
      <c r="Q336">
        <v>-3.3549207924080997E-2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781</v>
      </c>
      <c r="E337">
        <v>20246.6099874049</v>
      </c>
      <c r="F337">
        <v>2109.65</v>
      </c>
      <c r="G337">
        <v>64.840117500191695</v>
      </c>
      <c r="H337">
        <v>1.3480767689705899</v>
      </c>
      <c r="I337">
        <v>29.8121014092719</v>
      </c>
      <c r="J337">
        <v>-2.3758526511336502</v>
      </c>
      <c r="K337">
        <v>1915.02966242002</v>
      </c>
      <c r="L337">
        <v>1621.4261523802099</v>
      </c>
      <c r="M337">
        <v>60.046871214931102</v>
      </c>
      <c r="N337">
        <v>1.0418479247328101</v>
      </c>
      <c r="O337">
        <v>6.0175858554736497</v>
      </c>
      <c r="P337">
        <v>93.324169530355107</v>
      </c>
      <c r="Q337">
        <v>6.2218822838790003E-2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135</v>
      </c>
      <c r="E338">
        <v>20173.740000000002</v>
      </c>
      <c r="F338">
        <v>149.85</v>
      </c>
      <c r="G338">
        <v>4.8617667482736104</v>
      </c>
      <c r="H338">
        <v>6.0293587897486498</v>
      </c>
      <c r="I338">
        <v>-1.9124269808602701</v>
      </c>
      <c r="J338">
        <v>-0.43155862850827598</v>
      </c>
      <c r="K338">
        <v>138.315767211886</v>
      </c>
      <c r="L338">
        <v>129.66029285239</v>
      </c>
      <c r="M338">
        <v>53.328059728626101</v>
      </c>
      <c r="N338">
        <v>1.4846380981179199</v>
      </c>
      <c r="O338">
        <v>2.5358692025358698</v>
      </c>
      <c r="P338">
        <v>32.026431718061602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135</v>
      </c>
      <c r="E339">
        <v>20155.501969815999</v>
      </c>
      <c r="F339">
        <v>340.43</v>
      </c>
      <c r="G339">
        <v>-14.0865857025218</v>
      </c>
      <c r="H339">
        <v>-5.3819632872445302</v>
      </c>
      <c r="I339">
        <v>-12.6165540211099</v>
      </c>
      <c r="J339">
        <v>-0.97463574474336201</v>
      </c>
      <c r="K339">
        <v>339.99217044367799</v>
      </c>
      <c r="L339">
        <v>334.73430385210202</v>
      </c>
      <c r="M339">
        <v>42.778347382377802</v>
      </c>
      <c r="N339">
        <v>0.73117807963983505</v>
      </c>
      <c r="O339">
        <v>7.2173427723761101</v>
      </c>
      <c r="P339">
        <v>15.0101351351351</v>
      </c>
      <c r="Q339">
        <v>-0.10379904096142301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661</v>
      </c>
      <c r="E340">
        <v>20086.808130000001</v>
      </c>
      <c r="F340">
        <v>4823.3999999999996</v>
      </c>
      <c r="G340">
        <v>177.24652059881799</v>
      </c>
      <c r="H340">
        <v>-0.45242130415908999</v>
      </c>
      <c r="I340">
        <v>37.850586883886997</v>
      </c>
      <c r="J340">
        <v>-0.65742963036228996</v>
      </c>
      <c r="K340">
        <v>4385.9477189660001</v>
      </c>
      <c r="L340">
        <v>3396.1095078991202</v>
      </c>
      <c r="M340">
        <v>48.790859916785202</v>
      </c>
      <c r="N340">
        <v>1.6524324712170799</v>
      </c>
      <c r="O340">
        <v>13.7786623543558</v>
      </c>
      <c r="P340">
        <v>204.31545741324899</v>
      </c>
      <c r="Q340">
        <v>0.147789533526762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529</v>
      </c>
      <c r="E341">
        <v>20085.124020830001</v>
      </c>
      <c r="F341">
        <v>1780.3</v>
      </c>
      <c r="G341">
        <v>23.0211151596138</v>
      </c>
      <c r="H341">
        <v>-5.1942631957016596</v>
      </c>
      <c r="I341">
        <v>6.5625027604528299</v>
      </c>
      <c r="J341">
        <v>-5.2530758368769899</v>
      </c>
      <c r="K341">
        <v>1735.50567445807</v>
      </c>
      <c r="L341">
        <v>1575.22632172761</v>
      </c>
      <c r="M341">
        <v>47.721324793208701</v>
      </c>
      <c r="N341">
        <v>0.78490274814385896</v>
      </c>
      <c r="O341">
        <v>6.8331180138178897</v>
      </c>
      <c r="P341">
        <v>56.606263194933099</v>
      </c>
    </row>
    <row r="342" spans="1:17" hidden="1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550</v>
      </c>
      <c r="E342">
        <v>20063.96474544</v>
      </c>
      <c r="F342">
        <v>1935.45</v>
      </c>
      <c r="G342">
        <v>-20.2652746443203</v>
      </c>
      <c r="H342">
        <v>-2.9672279640288202</v>
      </c>
      <c r="I342">
        <v>-2.8755697079950902</v>
      </c>
      <c r="J342">
        <v>-1.7410328002314901</v>
      </c>
      <c r="K342">
        <v>1821.0220831263</v>
      </c>
      <c r="L342">
        <v>1751.65649834392</v>
      </c>
      <c r="M342">
        <v>60.909252357504499</v>
      </c>
      <c r="N342">
        <v>0.62141282448027402</v>
      </c>
      <c r="O342">
        <v>2.56012813557571</v>
      </c>
      <c r="P342">
        <v>32.365613459171101</v>
      </c>
      <c r="Q342">
        <v>-6.0069935120253999E-2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553</v>
      </c>
      <c r="E343">
        <v>20019.692876345001</v>
      </c>
      <c r="F343">
        <v>471.95</v>
      </c>
      <c r="G343">
        <v>-38.284947187937199</v>
      </c>
      <c r="H343">
        <v>-1.7840520078354201</v>
      </c>
      <c r="I343">
        <v>-39.692937782616397</v>
      </c>
      <c r="J343">
        <v>-2.3027745495252998</v>
      </c>
      <c r="K343">
        <v>465.61297214375901</v>
      </c>
      <c r="L343">
        <v>484.32967326697002</v>
      </c>
      <c r="M343">
        <v>34.846722735771799</v>
      </c>
      <c r="N343">
        <v>0.68621301514157595</v>
      </c>
      <c r="O343">
        <v>45.147276363040703</v>
      </c>
      <c r="P343">
        <v>55.103851715525103</v>
      </c>
      <c r="Q343">
        <v>4.369653000386E-2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382</v>
      </c>
      <c r="E344">
        <v>20018.190158770001</v>
      </c>
      <c r="F344">
        <v>8436.5499999999993</v>
      </c>
      <c r="G344">
        <v>-10.643234260207899</v>
      </c>
      <c r="H344">
        <v>5.6154312174279397</v>
      </c>
      <c r="I344">
        <v>6.0995898639353801</v>
      </c>
      <c r="J344">
        <v>3.5106178224126601</v>
      </c>
      <c r="K344">
        <v>7730.7503779237504</v>
      </c>
      <c r="L344">
        <v>7008.1701979477502</v>
      </c>
      <c r="M344">
        <v>53.048702881823502</v>
      </c>
      <c r="N344">
        <v>0.72677190991215102</v>
      </c>
      <c r="O344">
        <v>6.4416141669284297</v>
      </c>
      <c r="P344">
        <v>53.766449167061502</v>
      </c>
      <c r="Q344">
        <v>1.108902085312E-2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220</v>
      </c>
      <c r="E345">
        <v>19960.872068100001</v>
      </c>
      <c r="F345">
        <v>459.05</v>
      </c>
      <c r="G345">
        <v>34.760112587075596</v>
      </c>
      <c r="H345">
        <v>8.2510783206608895</v>
      </c>
      <c r="I345">
        <v>41.330849536343102</v>
      </c>
      <c r="J345">
        <v>-5.3752471133698201</v>
      </c>
      <c r="K345">
        <v>413.54388763473003</v>
      </c>
      <c r="L345">
        <v>346.94494828458801</v>
      </c>
      <c r="M345">
        <v>54.714967158487902</v>
      </c>
      <c r="N345">
        <v>0.69136454201708097</v>
      </c>
      <c r="O345">
        <v>14.9221217732273</v>
      </c>
      <c r="P345">
        <v>66.171945701357402</v>
      </c>
      <c r="Q345">
        <v>5.0536596034494001E-2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46</v>
      </c>
      <c r="E346">
        <v>19930.989936059999</v>
      </c>
      <c r="F346">
        <v>317.45</v>
      </c>
      <c r="G346">
        <v>103.296577505945</v>
      </c>
      <c r="H346">
        <v>-4.8801701148740904</v>
      </c>
      <c r="I346">
        <v>45.873249673708898</v>
      </c>
      <c r="J346">
        <v>-2.7469496298706702</v>
      </c>
      <c r="K346">
        <v>307.046742178844</v>
      </c>
      <c r="L346">
        <v>238.96272528310701</v>
      </c>
      <c r="M346">
        <v>36.201329835255898</v>
      </c>
      <c r="N346">
        <v>0.58862203935299495</v>
      </c>
      <c r="O346">
        <v>9.7653173728146001</v>
      </c>
      <c r="P346">
        <v>133.935151068533</v>
      </c>
      <c r="Q346">
        <v>0.137471081748301</v>
      </c>
    </row>
    <row r="347" spans="1:17" hidden="1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49</v>
      </c>
      <c r="E347">
        <v>19871.497147950002</v>
      </c>
      <c r="F347">
        <v>465.9</v>
      </c>
      <c r="G347">
        <v>15.8388211767948</v>
      </c>
      <c r="H347">
        <v>2.1765366211635602</v>
      </c>
      <c r="I347">
        <v>25.861829056778699</v>
      </c>
      <c r="J347">
        <v>5.1687899547754004</v>
      </c>
      <c r="M347">
        <v>80.549402065027095</v>
      </c>
      <c r="O347">
        <v>3.8849538527581098</v>
      </c>
      <c r="P347">
        <v>59.554794520547901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163</v>
      </c>
      <c r="E348">
        <v>19760.818296645</v>
      </c>
      <c r="F348">
        <v>621.65</v>
      </c>
      <c r="G348">
        <v>29.9310006967197</v>
      </c>
      <c r="H348">
        <v>4.82676654986117</v>
      </c>
      <c r="I348">
        <v>40.7752593159789</v>
      </c>
      <c r="J348">
        <v>0.10540621814920299</v>
      </c>
      <c r="K348">
        <v>592.57801246296697</v>
      </c>
      <c r="L348">
        <v>500.34737772371898</v>
      </c>
      <c r="M348">
        <v>46.999573225928501</v>
      </c>
      <c r="N348">
        <v>0.326767345614219</v>
      </c>
      <c r="O348">
        <v>8.7589479610713497</v>
      </c>
      <c r="P348">
        <v>99.246794871794805</v>
      </c>
      <c r="Q348">
        <v>0.152489411962489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62</v>
      </c>
      <c r="E349">
        <v>19747.524860123998</v>
      </c>
      <c r="F349">
        <v>149.51</v>
      </c>
      <c r="G349">
        <v>27.443295587595699</v>
      </c>
      <c r="H349">
        <v>-9.0064581607755194</v>
      </c>
      <c r="I349">
        <v>-8.72467390638624</v>
      </c>
      <c r="J349">
        <v>-2.3658630526389199</v>
      </c>
      <c r="K349">
        <v>151.406321840657</v>
      </c>
      <c r="L349">
        <v>135.50598478448899</v>
      </c>
      <c r="M349">
        <v>31.722778519304999</v>
      </c>
      <c r="N349">
        <v>0.47001108132741398</v>
      </c>
      <c r="O349">
        <v>11.497558691726301</v>
      </c>
      <c r="P349">
        <v>70.8685714285714</v>
      </c>
    </row>
    <row r="350" spans="1:17" hidden="1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E350">
        <v>19741.49318075</v>
      </c>
      <c r="F350">
        <v>1895.5</v>
      </c>
      <c r="G350">
        <v>569.35458181195099</v>
      </c>
      <c r="H350">
        <v>-11.188558161235401</v>
      </c>
      <c r="I350">
        <v>241.735274831243</v>
      </c>
      <c r="J350">
        <v>-3.7472131047276398</v>
      </c>
      <c r="K350">
        <v>2028.1451657022601</v>
      </c>
      <c r="L350">
        <v>1409.11198673537</v>
      </c>
      <c r="M350">
        <v>37.340820491523097</v>
      </c>
      <c r="N350">
        <v>0.64101625762952796</v>
      </c>
      <c r="O350">
        <v>60.261144816670999</v>
      </c>
      <c r="P350">
        <v>737.53092965712199</v>
      </c>
      <c r="Q350">
        <v>0.30451823162249603</v>
      </c>
    </row>
    <row r="351" spans="1:17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543</v>
      </c>
      <c r="E351">
        <v>19670.4973593</v>
      </c>
      <c r="F351">
        <v>1530.45</v>
      </c>
      <c r="G351">
        <v>-35.150615222828399</v>
      </c>
      <c r="H351">
        <v>4.4976776728018003E-2</v>
      </c>
      <c r="I351">
        <v>-14.6491114998688</v>
      </c>
      <c r="J351">
        <v>-2.89769099284957</v>
      </c>
      <c r="K351">
        <v>1456.1957932548301</v>
      </c>
      <c r="L351">
        <v>1479.3158925483699</v>
      </c>
      <c r="M351">
        <v>62.039533471461397</v>
      </c>
      <c r="N351">
        <v>0.83794644443866695</v>
      </c>
      <c r="O351">
        <v>15.747002515599901</v>
      </c>
      <c r="P351">
        <v>20.602836879432601</v>
      </c>
      <c r="Q351">
        <v>-9.1934085494865994E-2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812</v>
      </c>
      <c r="E352">
        <v>19552.160643399999</v>
      </c>
      <c r="F352">
        <v>1394.8</v>
      </c>
      <c r="G352">
        <v>4.5696695531006499</v>
      </c>
      <c r="H352">
        <v>6.4460728201108397</v>
      </c>
      <c r="I352">
        <v>-4.4781983209436902</v>
      </c>
      <c r="J352">
        <v>-1.8269461935250599</v>
      </c>
      <c r="K352">
        <v>1274.2643157376399</v>
      </c>
      <c r="L352">
        <v>1169.18476111315</v>
      </c>
      <c r="M352">
        <v>56.906949915826701</v>
      </c>
      <c r="N352">
        <v>1.27655912903251</v>
      </c>
      <c r="O352">
        <v>5.0293948953254999</v>
      </c>
      <c r="P352">
        <v>41.1526590092597</v>
      </c>
      <c r="Q352">
        <v>3.0563985304682E-2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553</v>
      </c>
      <c r="E353">
        <v>19448.208234000002</v>
      </c>
      <c r="F353">
        <v>2158.8000000000002</v>
      </c>
      <c r="G353">
        <v>26.191203509530698</v>
      </c>
      <c r="H353">
        <v>-20.9111303907045</v>
      </c>
      <c r="I353">
        <v>-50.030279773247202</v>
      </c>
      <c r="J353">
        <v>-2.6634424439936102</v>
      </c>
      <c r="K353">
        <v>2497.7484348368298</v>
      </c>
      <c r="L353">
        <v>2567.9594928347001</v>
      </c>
      <c r="M353">
        <v>23.116441884497998</v>
      </c>
      <c r="N353">
        <v>1.24532059399901</v>
      </c>
      <c r="O353">
        <v>80.470631832499507</v>
      </c>
      <c r="P353">
        <v>48.677685950413199</v>
      </c>
      <c r="Q353">
        <v>4.5436394518706E-2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49</v>
      </c>
      <c r="E354">
        <v>19325.797732528001</v>
      </c>
      <c r="F354">
        <v>228.32</v>
      </c>
      <c r="G354">
        <v>52.866012101121797</v>
      </c>
      <c r="H354">
        <v>13.087584503467999</v>
      </c>
      <c r="I354">
        <v>18.9083904010329</v>
      </c>
      <c r="J354">
        <v>6.4305469450596203E-2</v>
      </c>
      <c r="K354">
        <v>197.04202296707999</v>
      </c>
      <c r="L354">
        <v>175.30404629457601</v>
      </c>
      <c r="M354">
        <v>78.644507774883607</v>
      </c>
      <c r="N354">
        <v>1.28152044391932</v>
      </c>
      <c r="O354">
        <v>0.62631394533987295</v>
      </c>
      <c r="P354">
        <v>82.8754505406487</v>
      </c>
      <c r="Q354">
        <v>-8.1183376670430005E-3</v>
      </c>
    </row>
    <row r="355" spans="1:17" hidden="1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819</v>
      </c>
      <c r="E355">
        <v>19321.02494091</v>
      </c>
      <c r="F355">
        <v>1779.3</v>
      </c>
      <c r="G355">
        <v>0.94480852486312705</v>
      </c>
      <c r="H355">
        <v>6.3336520867223696</v>
      </c>
      <c r="I355">
        <v>10.967816404846999</v>
      </c>
      <c r="J355">
        <v>-7.1523087628270803</v>
      </c>
      <c r="M355">
        <v>44.799321558342399</v>
      </c>
      <c r="O355">
        <v>8.9445287472601702</v>
      </c>
      <c r="P355">
        <v>44.4647424187065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21</v>
      </c>
      <c r="E356">
        <v>19271.856171060001</v>
      </c>
      <c r="F356">
        <v>694.35</v>
      </c>
      <c r="G356">
        <v>7.1842134479972</v>
      </c>
      <c r="H356">
        <v>13.781083743956</v>
      </c>
      <c r="I356">
        <v>-24.891716841795098</v>
      </c>
      <c r="J356">
        <v>7.8365912025234401</v>
      </c>
      <c r="K356">
        <v>618.12705143185894</v>
      </c>
      <c r="L356">
        <v>629.37293356545297</v>
      </c>
      <c r="M356">
        <v>68.964351296805702</v>
      </c>
      <c r="N356">
        <v>1.6071173805911501</v>
      </c>
      <c r="O356">
        <v>25.297040397494001</v>
      </c>
      <c r="P356">
        <v>47.859880749574103</v>
      </c>
      <c r="Q356">
        <v>8.8846500761819006E-2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407</v>
      </c>
      <c r="E357">
        <v>19157.6780545</v>
      </c>
      <c r="F357">
        <v>1056.2</v>
      </c>
      <c r="G357">
        <v>152.51504068221601</v>
      </c>
      <c r="H357">
        <v>-10.5025837828055</v>
      </c>
      <c r="I357">
        <v>-5.0340504921558997</v>
      </c>
      <c r="J357">
        <v>-9.2767730198920102</v>
      </c>
      <c r="K357">
        <v>1021.6323863406</v>
      </c>
      <c r="L357">
        <v>822.294829490712</v>
      </c>
      <c r="M357">
        <v>54.940063539151701</v>
      </c>
      <c r="N357">
        <v>0.46797722286128401</v>
      </c>
      <c r="O357">
        <v>11.721264911948399</v>
      </c>
      <c r="P357">
        <v>193.34814609081999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441</v>
      </c>
      <c r="E358">
        <v>19101.532305994999</v>
      </c>
      <c r="F358">
        <v>1337.95</v>
      </c>
      <c r="G358">
        <v>45.187101650051702</v>
      </c>
      <c r="H358">
        <v>5.4607954490355102</v>
      </c>
      <c r="I358">
        <v>23.915804646083298</v>
      </c>
      <c r="J358">
        <v>-3.40628685302541</v>
      </c>
      <c r="K358">
        <v>1194.94823344006</v>
      </c>
      <c r="L358">
        <v>1006.75851694582</v>
      </c>
      <c r="M358">
        <v>52.382760964260697</v>
      </c>
      <c r="N358">
        <v>2.4985306958677498</v>
      </c>
      <c r="O358">
        <v>15.3780036623192</v>
      </c>
      <c r="P358">
        <v>84.544827586206793</v>
      </c>
      <c r="Q358">
        <v>0.14470003602829501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27</v>
      </c>
      <c r="E359">
        <v>19023.401711437</v>
      </c>
      <c r="F359">
        <v>97.31</v>
      </c>
      <c r="G359">
        <v>7.1771052282866901</v>
      </c>
      <c r="H359">
        <v>-2.35246885534516</v>
      </c>
      <c r="I359">
        <v>-6.6468993074558096</v>
      </c>
      <c r="J359">
        <v>6.3025462896900901</v>
      </c>
      <c r="K359">
        <v>78.394624409938302</v>
      </c>
      <c r="L359">
        <v>82.354665407925907</v>
      </c>
      <c r="M359">
        <v>92.032373059416201</v>
      </c>
      <c r="N359">
        <v>3.4433359772087999</v>
      </c>
      <c r="O359">
        <v>12.1159181995683</v>
      </c>
      <c r="P359">
        <v>49.5926210607225</v>
      </c>
      <c r="Q359">
        <v>8.1839903019013005E-2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130</v>
      </c>
      <c r="E360">
        <v>18963.620462235001</v>
      </c>
      <c r="F360">
        <v>682.05</v>
      </c>
      <c r="G360">
        <v>55.384427329277798</v>
      </c>
      <c r="H360">
        <v>0.87828484865314405</v>
      </c>
      <c r="I360">
        <v>-11.703381974537701</v>
      </c>
      <c r="J360">
        <v>0.20663061172365699</v>
      </c>
      <c r="K360">
        <v>660.13091808712397</v>
      </c>
      <c r="L360">
        <v>586.56300123638596</v>
      </c>
      <c r="M360">
        <v>45.448456880933499</v>
      </c>
      <c r="N360">
        <v>1.03144335869001</v>
      </c>
      <c r="O360">
        <v>9.2735136720181792</v>
      </c>
      <c r="P360">
        <v>83.199033037872596</v>
      </c>
      <c r="Q360">
        <v>2.5996883345241001E-2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627</v>
      </c>
      <c r="E361">
        <v>18900.8261254799</v>
      </c>
      <c r="F361">
        <v>37.56</v>
      </c>
      <c r="G361">
        <v>-11.2407933183752</v>
      </c>
      <c r="H361">
        <v>-9.3670584930204797</v>
      </c>
      <c r="I361">
        <v>-33.457324326032598</v>
      </c>
      <c r="J361">
        <v>-2.1781327867891198</v>
      </c>
      <c r="K361">
        <v>38.354997177581602</v>
      </c>
      <c r="L361">
        <v>38.550904719086503</v>
      </c>
      <c r="M361">
        <v>37.320592094912797</v>
      </c>
      <c r="N361">
        <v>0.64793815156311896</v>
      </c>
      <c r="O361">
        <v>40.841320553780598</v>
      </c>
      <c r="P361">
        <v>18.860759493670798</v>
      </c>
      <c r="Q361">
        <v>6.4462019457134007E-2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163</v>
      </c>
      <c r="E362">
        <v>18886.82772465</v>
      </c>
      <c r="F362">
        <v>789.9</v>
      </c>
      <c r="G362">
        <v>144.28806491070901</v>
      </c>
      <c r="H362">
        <v>-10.3175159874336</v>
      </c>
      <c r="I362">
        <v>67.376227940879005</v>
      </c>
      <c r="J362">
        <v>-9.69448251920657</v>
      </c>
      <c r="K362">
        <v>826.48645910584401</v>
      </c>
      <c r="L362">
        <v>629.86373008285102</v>
      </c>
      <c r="M362">
        <v>22.8726773812073</v>
      </c>
      <c r="N362">
        <v>1.0471291920721999</v>
      </c>
      <c r="O362">
        <v>24.0663375110773</v>
      </c>
      <c r="P362">
        <v>190.297684674751</v>
      </c>
      <c r="Q362">
        <v>0.165572894727118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257</v>
      </c>
      <c r="E363">
        <v>18743.036694359998</v>
      </c>
      <c r="F363">
        <v>1292.0999999999999</v>
      </c>
      <c r="G363">
        <v>182.50428281778699</v>
      </c>
      <c r="H363">
        <v>-9.3905224240474201</v>
      </c>
      <c r="I363">
        <v>69.718189408823307</v>
      </c>
      <c r="J363">
        <v>-5.2994946738491402</v>
      </c>
      <c r="K363">
        <v>1265.83361123385</v>
      </c>
      <c r="L363">
        <v>933.09610691615705</v>
      </c>
      <c r="M363">
        <v>24.872765841076699</v>
      </c>
      <c r="N363">
        <v>0.41998859732881899</v>
      </c>
      <c r="O363">
        <v>12.220416376441401</v>
      </c>
      <c r="P363">
        <v>216.84649337910699</v>
      </c>
      <c r="Q363">
        <v>0.15153462996273401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111</v>
      </c>
      <c r="E364">
        <v>18666.267286242</v>
      </c>
      <c r="F364">
        <v>71.42</v>
      </c>
      <c r="G364">
        <v>439.00628737539898</v>
      </c>
      <c r="H364">
        <v>8.7020145222312308</v>
      </c>
      <c r="I364">
        <v>111.53493505002599</v>
      </c>
      <c r="J364">
        <v>17.573507880954502</v>
      </c>
      <c r="K364">
        <v>60.363935306485999</v>
      </c>
      <c r="L364">
        <v>44.726078356295901</v>
      </c>
      <c r="M364">
        <v>64.998208783062097</v>
      </c>
      <c r="N364">
        <v>1.9387081911036701</v>
      </c>
      <c r="O364">
        <v>10.473256790814901</v>
      </c>
      <c r="P364">
        <v>473.65461847389503</v>
      </c>
      <c r="Q364">
        <v>0.13230393582974501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407</v>
      </c>
      <c r="E365">
        <v>18519.8198467</v>
      </c>
      <c r="F365">
        <v>115.75</v>
      </c>
      <c r="G365">
        <v>-21.440141354781598</v>
      </c>
      <c r="H365">
        <v>-4.4518543912653898</v>
      </c>
      <c r="I365">
        <v>-22.095854541721799</v>
      </c>
      <c r="J365">
        <v>-2.9825760488478799</v>
      </c>
      <c r="K365">
        <v>117.92559847438901</v>
      </c>
      <c r="L365">
        <v>115.731083438111</v>
      </c>
      <c r="M365">
        <v>31.6367471627124</v>
      </c>
      <c r="N365">
        <v>0.50962236142230699</v>
      </c>
      <c r="O365">
        <v>18.358531317494599</v>
      </c>
      <c r="P365">
        <v>10.2380952380952</v>
      </c>
      <c r="Q365">
        <v>8.1674525485778998E-2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77</v>
      </c>
      <c r="E366">
        <v>18498.1489683</v>
      </c>
      <c r="F366">
        <v>782.85</v>
      </c>
      <c r="G366">
        <v>-40.514040031155503</v>
      </c>
      <c r="H366">
        <v>-14.169498025964501</v>
      </c>
      <c r="I366">
        <v>-33.224086937914798</v>
      </c>
      <c r="J366">
        <v>-3.6711445222596302</v>
      </c>
      <c r="K366">
        <v>815.33979078494895</v>
      </c>
      <c r="L366">
        <v>852.29192851883704</v>
      </c>
      <c r="M366">
        <v>27.483329168333899</v>
      </c>
      <c r="N366">
        <v>1.1769450918846101</v>
      </c>
      <c r="O366">
        <v>35.1727661748738</v>
      </c>
      <c r="P366">
        <v>11.8357142857142</v>
      </c>
      <c r="Q366">
        <v>-0.121041054490201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257</v>
      </c>
      <c r="E367">
        <v>18262.46480148</v>
      </c>
      <c r="F367">
        <v>2299.8000000000002</v>
      </c>
      <c r="G367">
        <v>200.379779252199</v>
      </c>
      <c r="H367">
        <v>-6.3589519498820897</v>
      </c>
      <c r="I367">
        <v>148.10725568890899</v>
      </c>
      <c r="J367">
        <v>-10.3331187930425</v>
      </c>
      <c r="K367">
        <v>1979.3390619931999</v>
      </c>
      <c r="L367">
        <v>1349.66663620862</v>
      </c>
      <c r="M367">
        <v>51.902650130652802</v>
      </c>
      <c r="N367">
        <v>0.75223487931607402</v>
      </c>
      <c r="O367">
        <v>16.7058005043916</v>
      </c>
      <c r="P367">
        <v>237.51100675080701</v>
      </c>
      <c r="Q367">
        <v>0.14288185623388799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40</v>
      </c>
      <c r="E368">
        <v>18250.2696068</v>
      </c>
      <c r="F368">
        <v>497</v>
      </c>
      <c r="G368">
        <v>85.014527477228796</v>
      </c>
      <c r="H368">
        <v>2.8447297187677298</v>
      </c>
      <c r="I368">
        <v>-19.711504092752801</v>
      </c>
      <c r="J368">
        <v>-2.32844309247323</v>
      </c>
      <c r="K368">
        <v>455.59742462746101</v>
      </c>
      <c r="L368">
        <v>421.313292541311</v>
      </c>
      <c r="M368">
        <v>63.754717353296797</v>
      </c>
      <c r="N368">
        <v>0.80349014492838</v>
      </c>
      <c r="O368">
        <v>11.468812877263501</v>
      </c>
      <c r="P368">
        <v>112.166488794023</v>
      </c>
      <c r="Q368">
        <v>0.10831817787659501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18</v>
      </c>
      <c r="E369">
        <v>18167.1908</v>
      </c>
      <c r="F369">
        <v>1220</v>
      </c>
      <c r="G369">
        <v>153.19315626427999</v>
      </c>
      <c r="H369">
        <v>16.408420420195601</v>
      </c>
      <c r="I369">
        <v>24.23234137171</v>
      </c>
      <c r="J369">
        <v>16.6298325440318</v>
      </c>
      <c r="K369">
        <v>985.001342627383</v>
      </c>
      <c r="L369">
        <v>820.54132130204005</v>
      </c>
      <c r="M369">
        <v>88.910674362840794</v>
      </c>
      <c r="N369">
        <v>2.3869728116782101</v>
      </c>
      <c r="O369">
        <v>4.5081967213114797</v>
      </c>
      <c r="P369">
        <v>250.67548146018899</v>
      </c>
      <c r="Q369">
        <v>0.19684248831468801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550</v>
      </c>
      <c r="E370">
        <v>18152.482739999999</v>
      </c>
      <c r="F370">
        <v>3661</v>
      </c>
      <c r="G370">
        <v>-42.074290690320403</v>
      </c>
      <c r="H370">
        <v>-1.61219782113961</v>
      </c>
      <c r="I370">
        <v>-7.9583300956571597</v>
      </c>
      <c r="J370">
        <v>-2.54225076995351</v>
      </c>
      <c r="K370">
        <v>3513.1715010814501</v>
      </c>
      <c r="L370">
        <v>3556.9088544003498</v>
      </c>
      <c r="M370">
        <v>56.583394009193299</v>
      </c>
      <c r="N370">
        <v>0.74361046050533797</v>
      </c>
      <c r="O370">
        <v>29.042611308385599</v>
      </c>
      <c r="P370">
        <v>27.297067056103199</v>
      </c>
      <c r="Q370">
        <v>-6.7247515809171002E-2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179</v>
      </c>
      <c r="E371">
        <v>18108.364112719999</v>
      </c>
      <c r="F371">
        <v>320.95</v>
      </c>
      <c r="G371">
        <v>-16.4491450888878</v>
      </c>
      <c r="H371">
        <v>0.212449946422828</v>
      </c>
      <c r="I371">
        <v>-12.982978046647199</v>
      </c>
      <c r="J371">
        <v>-0.79103932423983403</v>
      </c>
      <c r="K371">
        <v>309.08498073291798</v>
      </c>
      <c r="L371">
        <v>312.00724298563699</v>
      </c>
      <c r="M371">
        <v>70.529519880735904</v>
      </c>
      <c r="N371">
        <v>0.59334851380496101</v>
      </c>
      <c r="O371">
        <v>26.7331360024926</v>
      </c>
      <c r="P371">
        <v>26.110019646365402</v>
      </c>
      <c r="Q371">
        <v>-5.3533048835475001E-2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400</v>
      </c>
      <c r="E372">
        <v>18011.194643210001</v>
      </c>
      <c r="F372">
        <v>565.9</v>
      </c>
      <c r="G372">
        <v>39.840775130060997</v>
      </c>
      <c r="H372">
        <v>-5.2850107224481002</v>
      </c>
      <c r="I372">
        <v>-3.6956335882142701</v>
      </c>
      <c r="J372">
        <v>-1.1090503322863201</v>
      </c>
      <c r="K372">
        <v>546.42756205319597</v>
      </c>
      <c r="L372">
        <v>473.14244767874499</v>
      </c>
      <c r="M372">
        <v>59.569971734864502</v>
      </c>
      <c r="N372">
        <v>0.927283101508666</v>
      </c>
      <c r="O372">
        <v>5.6723802792012696</v>
      </c>
      <c r="P372">
        <v>88.444888444888406</v>
      </c>
      <c r="Q372">
        <v>0.13623438801086701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21</v>
      </c>
      <c r="E373">
        <v>17913.8518062</v>
      </c>
      <c r="F373">
        <v>790.3</v>
      </c>
      <c r="G373">
        <v>47.596104337934598</v>
      </c>
      <c r="H373">
        <v>5.2251623755245902</v>
      </c>
      <c r="I373">
        <v>26.316678360838001</v>
      </c>
      <c r="J373">
        <v>3.6171124445321898</v>
      </c>
      <c r="K373">
        <v>693.96870715945101</v>
      </c>
      <c r="L373">
        <v>588.37046406099705</v>
      </c>
      <c r="M373">
        <v>70.501489265196895</v>
      </c>
      <c r="N373">
        <v>1.4205099089384201</v>
      </c>
      <c r="O373">
        <v>6.2254839934202204</v>
      </c>
      <c r="P373">
        <v>83.769329147773504</v>
      </c>
      <c r="Q373">
        <v>6.7549921694739001E-2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49</v>
      </c>
      <c r="E374">
        <v>17806.329295619998</v>
      </c>
      <c r="F374">
        <v>215.85</v>
      </c>
      <c r="G374">
        <v>-17.043180605311701</v>
      </c>
      <c r="H374">
        <v>-10.8490796427507</v>
      </c>
      <c r="I374">
        <v>-25.052540327682198</v>
      </c>
      <c r="J374">
        <v>-4.8149063895058202</v>
      </c>
      <c r="K374">
        <v>218.36779392791701</v>
      </c>
      <c r="L374">
        <v>212.79985879329399</v>
      </c>
      <c r="M374">
        <v>45.887813900917699</v>
      </c>
      <c r="N374">
        <v>0.72762458823249798</v>
      </c>
      <c r="O374">
        <v>34.005096131572799</v>
      </c>
      <c r="P374">
        <v>17.934708373172999</v>
      </c>
      <c r="Q374">
        <v>3.453211856018E-2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62</v>
      </c>
      <c r="E375">
        <v>17745.000522479899</v>
      </c>
      <c r="F375">
        <v>1696.2</v>
      </c>
      <c r="G375">
        <v>54.332210829378504</v>
      </c>
      <c r="H375">
        <v>5.5718933256942504</v>
      </c>
      <c r="I375">
        <v>8.5580237219943598</v>
      </c>
      <c r="J375">
        <v>-2.4503980562902701</v>
      </c>
      <c r="K375">
        <v>1571.81353582406</v>
      </c>
      <c r="L375">
        <v>1402.0169201599799</v>
      </c>
      <c r="M375">
        <v>64.633467210310997</v>
      </c>
      <c r="N375">
        <v>0.46745579129953801</v>
      </c>
      <c r="O375">
        <v>6.0606060606060499</v>
      </c>
      <c r="P375">
        <v>88.4561968779512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80</v>
      </c>
      <c r="E376">
        <v>17648.666307404899</v>
      </c>
      <c r="F376">
        <v>3152.45</v>
      </c>
      <c r="G376">
        <v>26.614321356026402</v>
      </c>
      <c r="H376">
        <v>5.75879683444776</v>
      </c>
      <c r="I376">
        <v>47.500667980704101</v>
      </c>
      <c r="J376">
        <v>0.56007049156352195</v>
      </c>
      <c r="K376">
        <v>3006.29163205333</v>
      </c>
      <c r="L376">
        <v>2500.2685311545201</v>
      </c>
      <c r="M376">
        <v>43.490180274356298</v>
      </c>
      <c r="N376">
        <v>1.65411267862552</v>
      </c>
      <c r="O376">
        <v>15.941569255658299</v>
      </c>
      <c r="P376">
        <v>81.697406340057597</v>
      </c>
      <c r="Q376">
        <v>0.16171926079492899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122</v>
      </c>
      <c r="E377">
        <v>17604.371075800002</v>
      </c>
      <c r="F377">
        <v>703.1</v>
      </c>
      <c r="G377">
        <v>39.352107044415099</v>
      </c>
      <c r="H377">
        <v>-9.5605121538345692</v>
      </c>
      <c r="I377">
        <v>6.1300194142144697</v>
      </c>
      <c r="J377">
        <v>-1.11097344104895</v>
      </c>
      <c r="K377">
        <v>657.11086443750105</v>
      </c>
      <c r="L377">
        <v>562.26491620651302</v>
      </c>
      <c r="M377">
        <v>47.183575834167897</v>
      </c>
      <c r="N377">
        <v>0.62277349841948204</v>
      </c>
      <c r="O377">
        <v>6.2437775565353304</v>
      </c>
      <c r="P377">
        <v>69.687462290334196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643</v>
      </c>
      <c r="E378">
        <v>17594.904166140001</v>
      </c>
      <c r="F378">
        <v>732.2</v>
      </c>
      <c r="G378">
        <v>53.377680106594802</v>
      </c>
      <c r="H378">
        <v>-1.55512175620242</v>
      </c>
      <c r="I378">
        <v>25.170818958264299</v>
      </c>
      <c r="J378">
        <v>-0.69183240006145996</v>
      </c>
      <c r="K378">
        <v>707.68497361485095</v>
      </c>
      <c r="L378">
        <v>626.66082551850195</v>
      </c>
      <c r="M378">
        <v>49.095171831856398</v>
      </c>
      <c r="N378">
        <v>2.5477153171143598</v>
      </c>
      <c r="O378">
        <v>12.8038787216607</v>
      </c>
      <c r="P378">
        <v>79.658937553674306</v>
      </c>
      <c r="Q378">
        <v>9.3024714453761995E-2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Row],[Ticker]],[1]!Table1[[Symbol]:[Industry]],2,FALSE),"-")</f>
        <v>-</v>
      </c>
      <c r="D379" t="s">
        <v>145</v>
      </c>
      <c r="E379">
        <v>17500.895805779899</v>
      </c>
      <c r="F379">
        <v>2919.3</v>
      </c>
      <c r="G379">
        <v>-24.599792827164102</v>
      </c>
      <c r="H379">
        <v>5.7871107969225504</v>
      </c>
      <c r="I379">
        <v>1.74887773295454</v>
      </c>
      <c r="J379">
        <v>2.4421727790071399</v>
      </c>
      <c r="K379">
        <v>2670.6008799790302</v>
      </c>
      <c r="L379">
        <v>2664.91269040115</v>
      </c>
      <c r="M379">
        <v>79.887719457085097</v>
      </c>
      <c r="N379">
        <v>1.2346385930743</v>
      </c>
      <c r="O379">
        <v>14.258555133079801</v>
      </c>
      <c r="P379">
        <v>30.910313901345301</v>
      </c>
      <c r="Q379">
        <v>-7.6397477049497994E-2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Row],[Ticker]],[1]!Table1[[Symbol]:[Industry]],2,FALSE),"-")</f>
        <v>-</v>
      </c>
      <c r="D380" t="s">
        <v>407</v>
      </c>
      <c r="E380">
        <v>17425.723756560001</v>
      </c>
      <c r="F380">
        <v>4922.3999999999996</v>
      </c>
      <c r="G380">
        <v>62.838532018628499</v>
      </c>
      <c r="H380">
        <v>-9.3369497129116894</v>
      </c>
      <c r="I380">
        <v>22.933771599601801</v>
      </c>
      <c r="J380">
        <v>-0.49185743027476903</v>
      </c>
      <c r="K380">
        <v>4900.88074365171</v>
      </c>
      <c r="L380">
        <v>3984.025660324</v>
      </c>
      <c r="M380">
        <v>54.144943907129701</v>
      </c>
      <c r="N380">
        <v>0.94480352337786599</v>
      </c>
      <c r="O380">
        <v>11.734113440598</v>
      </c>
      <c r="P380">
        <v>134.39999999999901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Row],[Ticker]],[1]!Table1[[Symbol]:[Industry]],2,FALSE),"-")</f>
        <v>-</v>
      </c>
      <c r="D381" t="s">
        <v>463</v>
      </c>
      <c r="E381">
        <v>17204.104323489999</v>
      </c>
      <c r="F381">
        <v>620.65</v>
      </c>
      <c r="G381">
        <v>244.95862057108101</v>
      </c>
      <c r="H381">
        <v>15.0879328465209</v>
      </c>
      <c r="I381">
        <v>14.124632611209201</v>
      </c>
      <c r="J381">
        <v>8.1283762349593207</v>
      </c>
      <c r="K381">
        <v>529.64116307150096</v>
      </c>
      <c r="L381">
        <v>441.88343246731199</v>
      </c>
      <c r="M381">
        <v>69.097064119123601</v>
      </c>
      <c r="N381">
        <v>2.5079447741558401</v>
      </c>
      <c r="O381">
        <v>10.311769918633599</v>
      </c>
      <c r="P381">
        <v>277.18018839258502</v>
      </c>
      <c r="Q381">
        <v>0.218532911794169</v>
      </c>
    </row>
    <row r="382" spans="1:17" x14ac:dyDescent="0.3">
      <c r="A382" t="s">
        <v>872</v>
      </c>
      <c r="B382" t="s">
        <v>873</v>
      </c>
      <c r="C382" t="str">
        <f>IFERROR(VLOOKUP(Table1[[#This Row],[Ticker]],[1]!Table1[[Symbol]:[Industry]],2,FALSE),"-")</f>
        <v>-</v>
      </c>
      <c r="D382" t="s">
        <v>130</v>
      </c>
      <c r="E382">
        <v>17101.89473272</v>
      </c>
      <c r="F382">
        <v>652.4</v>
      </c>
      <c r="G382">
        <v>87.902982530915807</v>
      </c>
      <c r="H382">
        <v>14.2814218677886</v>
      </c>
      <c r="I382">
        <v>-6.7225879761818597</v>
      </c>
      <c r="J382">
        <v>-3.0891107254649501</v>
      </c>
      <c r="K382">
        <v>584.78195751519104</v>
      </c>
      <c r="L382">
        <v>518.21949308167405</v>
      </c>
      <c r="M382">
        <v>68.150765378704406</v>
      </c>
      <c r="N382">
        <v>1.1355688212741899</v>
      </c>
      <c r="O382">
        <v>2.8433476394849899</v>
      </c>
      <c r="P382">
        <v>113.90163934426199</v>
      </c>
      <c r="Q382">
        <v>0.13644555979666101</v>
      </c>
    </row>
    <row r="383" spans="1:17" x14ac:dyDescent="0.3">
      <c r="A383" t="s">
        <v>874</v>
      </c>
      <c r="B383" t="s">
        <v>875</v>
      </c>
      <c r="C383" t="str">
        <f>IFERROR(VLOOKUP(Table1[[#This Row],[Ticker]],[1]!Table1[[Symbol]:[Industry]],2,FALSE),"-")</f>
        <v>-</v>
      </c>
      <c r="D383" t="s">
        <v>295</v>
      </c>
      <c r="E383">
        <v>17083.931829825</v>
      </c>
      <c r="F383">
        <v>2134.75</v>
      </c>
      <c r="G383">
        <v>-14.442997726787899</v>
      </c>
      <c r="H383">
        <v>-2.4911737403769401</v>
      </c>
      <c r="I383">
        <v>-9.9977944089218802</v>
      </c>
      <c r="J383">
        <v>-4.1969800573212304</v>
      </c>
      <c r="K383">
        <v>2048.0332439038598</v>
      </c>
      <c r="L383">
        <v>1977.0711475707201</v>
      </c>
      <c r="M383">
        <v>56.104311226621398</v>
      </c>
      <c r="N383">
        <v>0.863667942847546</v>
      </c>
      <c r="O383">
        <v>10.382948823047199</v>
      </c>
      <c r="P383">
        <v>21.985714285714199</v>
      </c>
      <c r="Q383">
        <v>3.7306002611344001E-2</v>
      </c>
    </row>
    <row r="384" spans="1:17" x14ac:dyDescent="0.3">
      <c r="A384" t="s">
        <v>876</v>
      </c>
      <c r="B384" t="s">
        <v>877</v>
      </c>
      <c r="C384" t="str">
        <f>IFERROR(VLOOKUP(Table1[[#This Row],[Ticker]],[1]!Table1[[Symbol]:[Industry]],2,FALSE),"-")</f>
        <v>-</v>
      </c>
      <c r="D384" t="s">
        <v>179</v>
      </c>
      <c r="E384">
        <v>17062.3794828299</v>
      </c>
      <c r="F384">
        <v>1727.35</v>
      </c>
      <c r="G384">
        <v>37.3250653312952</v>
      </c>
      <c r="H384">
        <v>13.2182395189924</v>
      </c>
      <c r="I384">
        <v>17.159155016692999</v>
      </c>
      <c r="J384">
        <v>0.29971082299219798</v>
      </c>
      <c r="K384">
        <v>1528.6022519284099</v>
      </c>
      <c r="L384">
        <v>1340.25943892537</v>
      </c>
      <c r="M384">
        <v>66.208304043544302</v>
      </c>
      <c r="N384">
        <v>1.1908617720479699</v>
      </c>
      <c r="O384">
        <v>7.5838712478652299</v>
      </c>
      <c r="P384">
        <v>77.976405131111207</v>
      </c>
      <c r="Q384">
        <v>1.5658682004427001E-2</v>
      </c>
    </row>
    <row r="385" spans="1:17" x14ac:dyDescent="0.3">
      <c r="A385" t="s">
        <v>878</v>
      </c>
      <c r="B385" t="s">
        <v>879</v>
      </c>
      <c r="C385" t="str">
        <f>IFERROR(VLOOKUP(Table1[[#This Row],[Ticker]],[1]!Table1[[Symbol]:[Industry]],2,FALSE),"-")</f>
        <v>-</v>
      </c>
      <c r="D385" t="s">
        <v>257</v>
      </c>
      <c r="E385">
        <v>17043.6608146</v>
      </c>
      <c r="F385">
        <v>4896.5</v>
      </c>
      <c r="G385">
        <v>102.313888353921</v>
      </c>
      <c r="H385">
        <v>-1.87297798039998</v>
      </c>
      <c r="I385">
        <v>34.528606205969098</v>
      </c>
      <c r="J385">
        <v>0.38619743286609298</v>
      </c>
      <c r="K385">
        <v>4689.4637905720001</v>
      </c>
      <c r="L385">
        <v>3937.5477583720099</v>
      </c>
      <c r="M385">
        <v>52.146756741021697</v>
      </c>
      <c r="N385">
        <v>1.2666532640225101</v>
      </c>
      <c r="O385">
        <v>8.2405800061268195</v>
      </c>
      <c r="P385">
        <v>133.91296039745799</v>
      </c>
      <c r="Q385">
        <v>0.17746271244140199</v>
      </c>
    </row>
    <row r="386" spans="1:17" x14ac:dyDescent="0.3">
      <c r="A386" t="s">
        <v>880</v>
      </c>
      <c r="B386" t="s">
        <v>881</v>
      </c>
      <c r="C386" t="str">
        <f>IFERROR(VLOOKUP(Table1[[#This Row],[Ticker]],[1]!Table1[[Symbol]:[Industry]],2,FALSE),"-")</f>
        <v>-</v>
      </c>
      <c r="D386" t="s">
        <v>630</v>
      </c>
      <c r="E386">
        <v>16990.000473407999</v>
      </c>
      <c r="F386">
        <v>117.84</v>
      </c>
      <c r="G386">
        <v>55.853177807991699</v>
      </c>
      <c r="H386">
        <v>-9.37928662570841</v>
      </c>
      <c r="I386">
        <v>23.735095160073602</v>
      </c>
      <c r="J386">
        <v>-5.3333983120093897</v>
      </c>
      <c r="K386">
        <v>112.217143702968</v>
      </c>
      <c r="L386">
        <v>95.697104284846702</v>
      </c>
      <c r="M386">
        <v>42.551866416716003</v>
      </c>
      <c r="N386">
        <v>1.2875216555253699</v>
      </c>
      <c r="O386">
        <v>14.9015614392396</v>
      </c>
      <c r="P386">
        <v>91.609756097560904</v>
      </c>
      <c r="Q386">
        <v>3.6126475605754001E-2</v>
      </c>
    </row>
    <row r="387" spans="1:17" x14ac:dyDescent="0.3">
      <c r="A387" t="s">
        <v>882</v>
      </c>
      <c r="B387" t="s">
        <v>883</v>
      </c>
      <c r="C387" t="str">
        <f>IFERROR(VLOOKUP(Table1[[#This Row],[Ticker]],[1]!Table1[[Symbol]:[Industry]],2,FALSE),"-")</f>
        <v>-</v>
      </c>
      <c r="D387" t="s">
        <v>550</v>
      </c>
      <c r="E387">
        <v>16956.628014850001</v>
      </c>
      <c r="F387">
        <v>901.75</v>
      </c>
      <c r="G387">
        <v>78.992541258027899</v>
      </c>
      <c r="H387">
        <v>16.910629476672302</v>
      </c>
      <c r="I387">
        <v>52.196152056644699</v>
      </c>
      <c r="J387">
        <v>0.645516405520703</v>
      </c>
      <c r="K387">
        <v>766.92178877200001</v>
      </c>
      <c r="L387">
        <v>646.26105890110296</v>
      </c>
      <c r="M387">
        <v>77.3046433795204</v>
      </c>
      <c r="N387">
        <v>1.8729787655452399</v>
      </c>
      <c r="O387">
        <v>2.7557527030773499</v>
      </c>
      <c r="P387">
        <v>120.476772616136</v>
      </c>
      <c r="Q387">
        <v>0.10616525621495999</v>
      </c>
    </row>
    <row r="388" spans="1:17" x14ac:dyDescent="0.3">
      <c r="A388" t="s">
        <v>884</v>
      </c>
      <c r="B388" t="s">
        <v>885</v>
      </c>
      <c r="C388" t="str">
        <f>IFERROR(VLOOKUP(Table1[[#This Row],[Ticker]],[1]!Table1[[Symbol]:[Industry]],2,FALSE),"-")</f>
        <v>-</v>
      </c>
      <c r="D388" t="s">
        <v>130</v>
      </c>
      <c r="E388">
        <v>16947.693630549998</v>
      </c>
      <c r="F388">
        <v>57.83</v>
      </c>
      <c r="G388">
        <v>1.1025776749379801</v>
      </c>
      <c r="H388">
        <v>-7.2761494021113799</v>
      </c>
      <c r="I388">
        <v>4.9234816848963403</v>
      </c>
      <c r="J388">
        <v>-0.42221752859293099</v>
      </c>
      <c r="K388">
        <v>59.415698736161403</v>
      </c>
      <c r="L388">
        <v>55.920817427659998</v>
      </c>
      <c r="M388">
        <v>42.7926451653017</v>
      </c>
      <c r="N388">
        <v>0.978007312682729</v>
      </c>
      <c r="O388">
        <v>27.4425038907141</v>
      </c>
      <c r="P388">
        <v>47.713920817369001</v>
      </c>
    </row>
    <row r="389" spans="1:17" x14ac:dyDescent="0.3">
      <c r="A389" t="s">
        <v>886</v>
      </c>
      <c r="B389" t="s">
        <v>887</v>
      </c>
      <c r="C389" t="str">
        <f>IFERROR(VLOOKUP(Table1[[#This Row],[Ticker]],[1]!Table1[[Symbol]:[Industry]],2,FALSE),"-")</f>
        <v>-</v>
      </c>
      <c r="D389" t="s">
        <v>627</v>
      </c>
      <c r="E389">
        <v>16919.396037866001</v>
      </c>
      <c r="F389">
        <v>175.87</v>
      </c>
      <c r="G389">
        <v>50.027897253073498</v>
      </c>
      <c r="H389">
        <v>13.476831858535901</v>
      </c>
      <c r="I389">
        <v>2.43827677602907</v>
      </c>
      <c r="J389">
        <v>2.2031450928005198</v>
      </c>
      <c r="K389">
        <v>152.10314225314301</v>
      </c>
      <c r="L389">
        <v>141.804972055973</v>
      </c>
      <c r="M389">
        <v>78.702655061244201</v>
      </c>
      <c r="N389">
        <v>2.6271492365988101</v>
      </c>
      <c r="O389">
        <v>1.6603172798089301</v>
      </c>
      <c r="P389">
        <v>79.918158567774896</v>
      </c>
      <c r="Q389">
        <v>1.3803021092601999E-2</v>
      </c>
    </row>
    <row r="390" spans="1:17" x14ac:dyDescent="0.3">
      <c r="A390" t="s">
        <v>888</v>
      </c>
      <c r="B390" t="s">
        <v>889</v>
      </c>
      <c r="C390" t="str">
        <f>IFERROR(VLOOKUP(Table1[[#This Row],[Ticker]],[1]!Table1[[Symbol]:[Industry]],2,FALSE),"-")</f>
        <v>-</v>
      </c>
      <c r="D390" t="s">
        <v>890</v>
      </c>
      <c r="E390">
        <v>16903.825896689999</v>
      </c>
      <c r="F390">
        <v>526.70000000000005</v>
      </c>
      <c r="G390">
        <v>249.030126483907</v>
      </c>
      <c r="H390">
        <v>23.623039473902502</v>
      </c>
      <c r="I390">
        <v>29.540733751011999</v>
      </c>
      <c r="J390">
        <v>5.5776372423398097</v>
      </c>
      <c r="K390">
        <v>460.65367188231897</v>
      </c>
      <c r="L390">
        <v>365.22983052006902</v>
      </c>
      <c r="M390">
        <v>51.749854996941799</v>
      </c>
      <c r="N390">
        <v>2.36953705495353</v>
      </c>
      <c r="O390">
        <v>17.296373647237498</v>
      </c>
      <c r="P390">
        <v>282.77616279069701</v>
      </c>
      <c r="Q390">
        <v>0.11396610921570199</v>
      </c>
    </row>
    <row r="391" spans="1:17" x14ac:dyDescent="0.3">
      <c r="A391" t="s">
        <v>891</v>
      </c>
      <c r="B391" t="s">
        <v>892</v>
      </c>
      <c r="C391" t="str">
        <f>IFERROR(VLOOKUP(Table1[[#This Row],[Ticker]],[1]!Table1[[Symbol]:[Industry]],2,FALSE),"-")</f>
        <v>-</v>
      </c>
      <c r="D391" t="s">
        <v>893</v>
      </c>
      <c r="E391">
        <v>16890.8335804079</v>
      </c>
      <c r="F391">
        <v>245.16</v>
      </c>
      <c r="G391">
        <v>52.009137634442702</v>
      </c>
      <c r="H391">
        <v>19.8519294156226</v>
      </c>
      <c r="I391">
        <v>8.4190305681664697</v>
      </c>
      <c r="J391">
        <v>3.7112039653980999</v>
      </c>
      <c r="K391">
        <v>216.36354769426401</v>
      </c>
      <c r="L391">
        <v>191.61954288396799</v>
      </c>
      <c r="M391">
        <v>60.3908891749603</v>
      </c>
      <c r="N391">
        <v>2.00885339400909</v>
      </c>
      <c r="O391">
        <v>5.6248980257790704</v>
      </c>
      <c r="P391">
        <v>82.546537602382699</v>
      </c>
      <c r="Q391">
        <v>-2.4499131098540999E-2</v>
      </c>
    </row>
    <row r="392" spans="1:17" hidden="1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257</v>
      </c>
      <c r="E392">
        <v>16811.623439999999</v>
      </c>
      <c r="F392">
        <v>15736.8</v>
      </c>
      <c r="G392">
        <v>-12.8662396856105</v>
      </c>
      <c r="H392">
        <v>-7.2324301902887198</v>
      </c>
      <c r="I392">
        <v>1.9326589841555999</v>
      </c>
      <c r="J392">
        <v>-2.4797893242398401</v>
      </c>
      <c r="K392">
        <v>16213.4727750894</v>
      </c>
      <c r="L392">
        <v>15052.8808895286</v>
      </c>
      <c r="M392">
        <v>33.902294702970998</v>
      </c>
      <c r="N392">
        <v>0.76432469892407795</v>
      </c>
      <c r="O392">
        <v>13.0734965177164</v>
      </c>
      <c r="P392">
        <v>23.694614967419401</v>
      </c>
      <c r="Q392">
        <v>6.6047085376731998E-2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312</v>
      </c>
      <c r="E393">
        <v>16801.354376485</v>
      </c>
      <c r="F393">
        <v>770.35</v>
      </c>
      <c r="G393">
        <v>39.484516908976403</v>
      </c>
      <c r="H393">
        <v>-11.8075191339121</v>
      </c>
      <c r="I393">
        <v>-8.4808361389042304</v>
      </c>
      <c r="J393">
        <v>-9.8331348690719</v>
      </c>
      <c r="K393">
        <v>818.54532510391095</v>
      </c>
      <c r="L393">
        <v>736.65145863387795</v>
      </c>
      <c r="M393">
        <v>20.139907759950599</v>
      </c>
      <c r="N393">
        <v>0.64290915165331097</v>
      </c>
      <c r="O393">
        <v>24.359057571233802</v>
      </c>
      <c r="P393">
        <v>72.608111136007096</v>
      </c>
      <c r="Q393">
        <v>0.17420471211393601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900</v>
      </c>
      <c r="E394">
        <v>16798.475069705</v>
      </c>
      <c r="F394">
        <v>1411.45</v>
      </c>
      <c r="G394">
        <v>107.161021871529</v>
      </c>
      <c r="H394">
        <v>-8.3401134265425494</v>
      </c>
      <c r="I394">
        <v>40.526367434463197</v>
      </c>
      <c r="J394">
        <v>-1.6223525235587699</v>
      </c>
      <c r="K394">
        <v>1445.6682371453301</v>
      </c>
      <c r="L394">
        <v>1186.0408053629501</v>
      </c>
      <c r="M394">
        <v>36.5618648190462</v>
      </c>
      <c r="N394">
        <v>0.76943853540507801</v>
      </c>
      <c r="O394">
        <v>20.089269899748398</v>
      </c>
      <c r="P394">
        <v>133.29752066115699</v>
      </c>
      <c r="Q394">
        <v>0.17649435910086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46</v>
      </c>
      <c r="E395">
        <v>16676.43699975</v>
      </c>
      <c r="F395">
        <v>1724.75</v>
      </c>
      <c r="G395">
        <v>5.93604273624796</v>
      </c>
      <c r="H395">
        <v>-1.5159393671055399</v>
      </c>
      <c r="I395">
        <v>34.618455201076799</v>
      </c>
      <c r="J395">
        <v>-2.0728226381426902</v>
      </c>
      <c r="K395">
        <v>1643.2363089108801</v>
      </c>
      <c r="L395">
        <v>1400.7568591158399</v>
      </c>
      <c r="M395">
        <v>44.259695862745403</v>
      </c>
      <c r="N395">
        <v>0.49935623075360602</v>
      </c>
      <c r="O395">
        <v>7.8417161907522903</v>
      </c>
      <c r="P395">
        <v>68.276501292745905</v>
      </c>
      <c r="Q395">
        <v>-3.7436167483846997E-2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295</v>
      </c>
      <c r="E396">
        <v>16610.684776409998</v>
      </c>
      <c r="F396">
        <v>333.7</v>
      </c>
      <c r="G396">
        <v>-18.01095196068</v>
      </c>
      <c r="H396">
        <v>-11.7057170450681</v>
      </c>
      <c r="I396">
        <v>-38.648563525213497</v>
      </c>
      <c r="J396">
        <v>-4.2950235058329698</v>
      </c>
      <c r="K396">
        <v>358.55913194726901</v>
      </c>
      <c r="L396">
        <v>371.10780418688699</v>
      </c>
      <c r="M396">
        <v>23.453530103996201</v>
      </c>
      <c r="N396">
        <v>0.48004872777362301</v>
      </c>
      <c r="O396">
        <v>67.216062331435396</v>
      </c>
      <c r="P396">
        <v>13.3684389332427</v>
      </c>
      <c r="Q396">
        <v>9.7282916567091995E-2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24</v>
      </c>
      <c r="E397">
        <v>16601.325475721998</v>
      </c>
      <c r="F397">
        <v>206.31</v>
      </c>
      <c r="G397">
        <v>36.678483701360101</v>
      </c>
      <c r="H397">
        <v>-7.8979625015378501</v>
      </c>
      <c r="I397">
        <v>4.4966862722302698</v>
      </c>
      <c r="J397">
        <v>2.9886892557248199</v>
      </c>
      <c r="K397">
        <v>199.92695378839699</v>
      </c>
      <c r="L397">
        <v>177.07195455365701</v>
      </c>
      <c r="M397">
        <v>62.104745295276402</v>
      </c>
      <c r="N397">
        <v>0.81125286169632804</v>
      </c>
      <c r="O397">
        <v>6.5871746401046902</v>
      </c>
      <c r="P397">
        <v>78.468858131487806</v>
      </c>
      <c r="Q397">
        <v>0.15629816860481599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135</v>
      </c>
      <c r="E398">
        <v>16378.276522464999</v>
      </c>
      <c r="F398">
        <v>479.05</v>
      </c>
      <c r="G398">
        <v>124.589657306595</v>
      </c>
      <c r="H398">
        <v>6.77721486703014</v>
      </c>
      <c r="I398">
        <v>34.758089727988001</v>
      </c>
      <c r="J398">
        <v>-6.9346229405177704</v>
      </c>
      <c r="K398">
        <v>434.19478486096801</v>
      </c>
      <c r="L398">
        <v>339.06815633451703</v>
      </c>
      <c r="M398">
        <v>45.813931999434999</v>
      </c>
      <c r="N398">
        <v>0.83533731870824002</v>
      </c>
      <c r="O398">
        <v>15.228055526562899</v>
      </c>
      <c r="P398">
        <v>164.230557087699</v>
      </c>
      <c r="Q398">
        <v>0.194665392237823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46</v>
      </c>
      <c r="E399">
        <v>16197.738549689901</v>
      </c>
      <c r="F399">
        <v>1505.1</v>
      </c>
      <c r="G399">
        <v>214.44163922906199</v>
      </c>
      <c r="H399">
        <v>-3.4585864341059298</v>
      </c>
      <c r="I399">
        <v>73.562867509276899</v>
      </c>
      <c r="J399">
        <v>-2.1076944431125502</v>
      </c>
      <c r="K399">
        <v>1339.95301672498</v>
      </c>
      <c r="L399">
        <v>951.53617523337095</v>
      </c>
      <c r="M399">
        <v>54.145729221978797</v>
      </c>
      <c r="N399">
        <v>0.34942431006772401</v>
      </c>
      <c r="O399">
        <v>6.2454321971961901</v>
      </c>
      <c r="P399">
        <v>259.25528105979203</v>
      </c>
      <c r="Q399">
        <v>0.159739341981601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62</v>
      </c>
      <c r="E400">
        <v>16130.125</v>
      </c>
      <c r="F400">
        <v>6452.05</v>
      </c>
      <c r="G400">
        <v>48.266890701050201</v>
      </c>
      <c r="H400">
        <v>-4.9545175597950104</v>
      </c>
      <c r="I400">
        <v>-13.373319696898699</v>
      </c>
      <c r="J400">
        <v>-5.6508040894636098</v>
      </c>
      <c r="K400">
        <v>6263.6381841955699</v>
      </c>
      <c r="L400">
        <v>5479.3841764707404</v>
      </c>
      <c r="M400">
        <v>40.821204009683299</v>
      </c>
      <c r="N400">
        <v>2.36924732066745</v>
      </c>
      <c r="O400">
        <v>17.361148782170002</v>
      </c>
      <c r="P400">
        <v>72.063843404981597</v>
      </c>
      <c r="Q400">
        <v>4.6743470054419999E-2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483</v>
      </c>
      <c r="E401">
        <v>16126.839712319999</v>
      </c>
      <c r="F401">
        <v>323.2</v>
      </c>
      <c r="G401">
        <v>-3.3815521544555098</v>
      </c>
      <c r="H401">
        <v>-12.250229310460201</v>
      </c>
      <c r="I401">
        <v>-26.519872309594</v>
      </c>
      <c r="J401">
        <v>-2.6365626111777298</v>
      </c>
      <c r="K401">
        <v>328.03360570232599</v>
      </c>
      <c r="L401">
        <v>319.08283498564401</v>
      </c>
      <c r="M401">
        <v>37.000947951409799</v>
      </c>
      <c r="N401">
        <v>0.34504778299059702</v>
      </c>
      <c r="O401">
        <v>21.287128712871201</v>
      </c>
      <c r="P401">
        <v>25.758754863813198</v>
      </c>
      <c r="Q401">
        <v>-4.7277207664226002E-2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Row],[Ticker]],[1]!Table1[[Symbol]:[Industry]],2,FALSE),"-")</f>
        <v>-</v>
      </c>
      <c r="D402" t="s">
        <v>917</v>
      </c>
      <c r="E402">
        <v>16113.934571772001</v>
      </c>
      <c r="F402">
        <v>206.12</v>
      </c>
      <c r="G402">
        <v>-11.857313551409399</v>
      </c>
      <c r="H402">
        <v>-9.8820765513911208</v>
      </c>
      <c r="I402">
        <v>0.92919775346564004</v>
      </c>
      <c r="J402">
        <v>-2.97511670519222</v>
      </c>
      <c r="K402">
        <v>211.621318746257</v>
      </c>
      <c r="L402">
        <v>196.78130826562199</v>
      </c>
      <c r="M402">
        <v>30.1945688691196</v>
      </c>
      <c r="N402">
        <v>0.95857887786896301</v>
      </c>
      <c r="O402">
        <v>15.2483989908791</v>
      </c>
      <c r="P402">
        <v>51.336270190895704</v>
      </c>
      <c r="Q402">
        <v>-6.5075321242609998E-3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550</v>
      </c>
      <c r="E403">
        <v>16042.52584224</v>
      </c>
      <c r="F403">
        <v>5232.3999999999996</v>
      </c>
      <c r="G403">
        <v>-16.176054184856199</v>
      </c>
      <c r="H403">
        <v>6.24863352698413</v>
      </c>
      <c r="I403">
        <v>-0.86037590680319898</v>
      </c>
      <c r="J403">
        <v>-4.7460990600820399</v>
      </c>
      <c r="K403">
        <v>4843.2712634357003</v>
      </c>
      <c r="L403">
        <v>4611.5284118814097</v>
      </c>
      <c r="M403">
        <v>55.643534241782</v>
      </c>
      <c r="N403">
        <v>1.2312893542658401</v>
      </c>
      <c r="O403">
        <v>5.1142878984787199</v>
      </c>
      <c r="P403">
        <v>30.1268341208654</v>
      </c>
      <c r="Q403">
        <v>3.8162104805728E-2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244</v>
      </c>
      <c r="E404">
        <v>16042.284659404901</v>
      </c>
      <c r="F404">
        <v>3864.65</v>
      </c>
      <c r="G404">
        <v>257.27354923577002</v>
      </c>
      <c r="H404">
        <v>-8.4311341540514793</v>
      </c>
      <c r="I404">
        <v>26.689152884915899</v>
      </c>
      <c r="J404">
        <v>-7.9370710027858999</v>
      </c>
      <c r="K404">
        <v>3942.6326573585902</v>
      </c>
      <c r="L404">
        <v>3232.9465256640101</v>
      </c>
      <c r="M404">
        <v>33.239104561969199</v>
      </c>
      <c r="N404">
        <v>1.4737026207953701</v>
      </c>
      <c r="O404">
        <v>11.2636331879989</v>
      </c>
      <c r="P404">
        <v>285.84764376996799</v>
      </c>
      <c r="Q404">
        <v>0.28166520811805001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661</v>
      </c>
      <c r="E405">
        <v>16026.72528452</v>
      </c>
      <c r="F405">
        <v>887.3</v>
      </c>
      <c r="G405">
        <v>55.966064171493798</v>
      </c>
      <c r="H405">
        <v>17.764889067228001</v>
      </c>
      <c r="I405">
        <v>2.75098168489634</v>
      </c>
      <c r="J405">
        <v>-2.4971439316970501</v>
      </c>
      <c r="K405">
        <v>828.89386705864399</v>
      </c>
      <c r="L405">
        <v>717.22795334991895</v>
      </c>
      <c r="M405">
        <v>41.9154188824931</v>
      </c>
      <c r="N405">
        <v>0.999249487975024</v>
      </c>
      <c r="O405">
        <v>12.526766595289001</v>
      </c>
      <c r="P405">
        <v>86.251049538203105</v>
      </c>
      <c r="Q405">
        <v>0.18883143027188101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Row],[Ticker]],[1]!Table1[[Symbol]:[Industry]],2,FALSE),"-")</f>
        <v>-</v>
      </c>
      <c r="D406" t="s">
        <v>926</v>
      </c>
      <c r="E406">
        <v>15847.0872084</v>
      </c>
      <c r="F406">
        <v>824.25</v>
      </c>
      <c r="G406">
        <v>39.552029366032997</v>
      </c>
      <c r="H406">
        <v>38.564186732342399</v>
      </c>
      <c r="I406">
        <v>36.323806449959903</v>
      </c>
      <c r="J406">
        <v>5.4302112249003498</v>
      </c>
      <c r="K406">
        <v>674.31722020523603</v>
      </c>
      <c r="L406">
        <v>566.55652931002305</v>
      </c>
      <c r="M406">
        <v>61.965350938937398</v>
      </c>
      <c r="N406">
        <v>1.27288669059506</v>
      </c>
      <c r="O406">
        <v>6.36336063087656</v>
      </c>
      <c r="P406">
        <v>84.664500952167501</v>
      </c>
      <c r="Q406">
        <v>-2.1855380078417998E-2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330</v>
      </c>
      <c r="E407">
        <v>15783.904843259999</v>
      </c>
      <c r="F407">
        <v>676.6</v>
      </c>
      <c r="G407">
        <v>78.185800437447696</v>
      </c>
      <c r="H407">
        <v>-13.934870676885801</v>
      </c>
      <c r="I407">
        <v>32.399705352802101</v>
      </c>
      <c r="J407">
        <v>-2.17405926559409</v>
      </c>
      <c r="K407">
        <v>699.34796304053998</v>
      </c>
      <c r="L407">
        <v>568.05427677255898</v>
      </c>
      <c r="M407">
        <v>36.276769928685603</v>
      </c>
      <c r="N407">
        <v>0.66349112707395197</v>
      </c>
      <c r="O407">
        <v>22.3765888264853</v>
      </c>
      <c r="P407">
        <v>167.43083003952501</v>
      </c>
      <c r="Q407">
        <v>7.7501222365144007E-2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627</v>
      </c>
      <c r="E408">
        <v>15719.542127999999</v>
      </c>
      <c r="F408">
        <v>543.6</v>
      </c>
      <c r="G408">
        <v>20.668280503863201</v>
      </c>
      <c r="H408">
        <v>12.6579443874957</v>
      </c>
      <c r="I408">
        <v>19.870323986839502</v>
      </c>
      <c r="J408">
        <v>2.5759798975245198</v>
      </c>
      <c r="K408">
        <v>484.81766715100702</v>
      </c>
      <c r="L408">
        <v>433.79684478372201</v>
      </c>
      <c r="M408">
        <v>63.331287970379698</v>
      </c>
      <c r="N408">
        <v>2.9030171763918999</v>
      </c>
      <c r="O408">
        <v>7.6158940397350996</v>
      </c>
      <c r="P408">
        <v>62.5598086124402</v>
      </c>
      <c r="Q408">
        <v>2.6233274154717E-2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550</v>
      </c>
      <c r="E409">
        <v>15715.73391164</v>
      </c>
      <c r="F409">
        <v>1479.1</v>
      </c>
      <c r="G409">
        <v>-13.43952543544</v>
      </c>
      <c r="H409">
        <v>3.58815738254938</v>
      </c>
      <c r="I409">
        <v>-16.080266325505601</v>
      </c>
      <c r="J409">
        <v>-0.53711965070031897</v>
      </c>
      <c r="K409">
        <v>1415.9144503411501</v>
      </c>
      <c r="L409">
        <v>1400.3534135694999</v>
      </c>
      <c r="M409">
        <v>52.250461991597199</v>
      </c>
      <c r="N409">
        <v>0.91733819340091205</v>
      </c>
      <c r="O409">
        <v>9.6612805084172795</v>
      </c>
      <c r="P409">
        <v>18.994368463394899</v>
      </c>
      <c r="Q409">
        <v>-5.9749367433298999E-2</v>
      </c>
    </row>
    <row r="410" spans="1:17" hidden="1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182</v>
      </c>
      <c r="E410">
        <v>15667.47766624</v>
      </c>
      <c r="F410">
        <v>483.2</v>
      </c>
      <c r="G410">
        <v>17.761562255421602</v>
      </c>
      <c r="H410">
        <v>7.2471064118421102</v>
      </c>
      <c r="I410">
        <v>-12.2305486618729</v>
      </c>
      <c r="J410">
        <v>8.3894747490120797E-2</v>
      </c>
      <c r="K410">
        <v>445.12577356424202</v>
      </c>
      <c r="M410">
        <v>66.279438627871698</v>
      </c>
      <c r="N410">
        <v>1.52561813269588</v>
      </c>
      <c r="O410">
        <v>5.7533112582781296</v>
      </c>
      <c r="P410">
        <v>88.529067499024507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168</v>
      </c>
      <c r="E411">
        <v>15544.34748984</v>
      </c>
      <c r="F411">
        <v>1005.6</v>
      </c>
      <c r="G411">
        <v>-14.8968371576102</v>
      </c>
      <c r="H411">
        <v>-8.6014852946257694</v>
      </c>
      <c r="I411">
        <v>-15.4062974705662</v>
      </c>
      <c r="J411">
        <v>-3.0502195589608701E-2</v>
      </c>
      <c r="K411">
        <v>991.34621293575401</v>
      </c>
      <c r="L411">
        <v>968.851818596199</v>
      </c>
      <c r="M411">
        <v>53.004295780440501</v>
      </c>
      <c r="N411">
        <v>0.56625534316194803</v>
      </c>
      <c r="O411">
        <v>16.845664280031801</v>
      </c>
      <c r="P411">
        <v>21.699140747912299</v>
      </c>
      <c r="Q411">
        <v>-3.0154953879035998E-2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227</v>
      </c>
      <c r="E412">
        <v>15543.4350225</v>
      </c>
      <c r="F412">
        <v>2227.75</v>
      </c>
      <c r="G412">
        <v>77.748099453309806</v>
      </c>
      <c r="H412">
        <v>31.336102871847999</v>
      </c>
      <c r="I412">
        <v>24.431119090115999</v>
      </c>
      <c r="J412">
        <v>-2.1614399328149001</v>
      </c>
      <c r="K412">
        <v>1870.5883110095499</v>
      </c>
      <c r="L412">
        <v>1581.45534040691</v>
      </c>
      <c r="M412">
        <v>58.214813742046601</v>
      </c>
      <c r="N412">
        <v>2.03811997574876</v>
      </c>
      <c r="O412">
        <v>8.09112333071484</v>
      </c>
      <c r="P412">
        <v>129.65311066439801</v>
      </c>
      <c r="Q412">
        <v>4.1079577443081002E-2</v>
      </c>
    </row>
    <row r="413" spans="1:17" hidden="1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711</v>
      </c>
      <c r="E413">
        <v>15502.9956089399</v>
      </c>
      <c r="F413">
        <v>881.52</v>
      </c>
      <c r="G413">
        <v>-2.0576884618999598</v>
      </c>
      <c r="H413">
        <v>-2.5899307165121299</v>
      </c>
      <c r="I413">
        <v>-0.52730369384704501</v>
      </c>
      <c r="J413">
        <v>-2.3513443360302499</v>
      </c>
      <c r="K413">
        <v>836.99724273296795</v>
      </c>
      <c r="L413">
        <v>781.31705468006305</v>
      </c>
      <c r="M413">
        <v>63.673105172010501</v>
      </c>
      <c r="N413">
        <v>3.3860275906236299</v>
      </c>
      <c r="O413">
        <v>1.86949813957708</v>
      </c>
      <c r="P413">
        <v>30.979762859944699</v>
      </c>
      <c r="Q413">
        <v>-2.790653939747E-3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191</v>
      </c>
      <c r="E414">
        <v>15465.381410219999</v>
      </c>
      <c r="F414">
        <v>636.20000000000005</v>
      </c>
      <c r="G414">
        <v>-2.96043520700024</v>
      </c>
      <c r="H414">
        <v>-1.93669106544924</v>
      </c>
      <c r="I414">
        <v>-0.41678352488856502</v>
      </c>
      <c r="J414">
        <v>-5.3850075537566102</v>
      </c>
      <c r="K414">
        <v>638.744656002125</v>
      </c>
      <c r="L414">
        <v>586.80703541692105</v>
      </c>
      <c r="M414">
        <v>26.749883820760701</v>
      </c>
      <c r="N414">
        <v>0.47848530660426197</v>
      </c>
      <c r="O414">
        <v>13.486325055014101</v>
      </c>
      <c r="P414">
        <v>29.414157851912101</v>
      </c>
      <c r="Q414">
        <v>4.0602221058391001E-2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945</v>
      </c>
      <c r="E415">
        <v>15433.431188299999</v>
      </c>
      <c r="F415">
        <v>173.56</v>
      </c>
      <c r="G415">
        <v>15.4123713137128</v>
      </c>
      <c r="H415">
        <v>-7.9382054973965097</v>
      </c>
      <c r="I415">
        <v>10.9457727441772</v>
      </c>
      <c r="J415">
        <v>-2.6718456459984501</v>
      </c>
      <c r="K415">
        <v>170.24959317774599</v>
      </c>
      <c r="L415">
        <v>154.209726301948</v>
      </c>
      <c r="M415">
        <v>33.253267628440398</v>
      </c>
      <c r="N415">
        <v>0.74515558467381704</v>
      </c>
      <c r="O415">
        <v>10.1636321733118</v>
      </c>
      <c r="P415">
        <v>45.848739495798299</v>
      </c>
      <c r="Q415">
        <v>-6.0071069196159996E-3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948</v>
      </c>
      <c r="E416">
        <v>15423.248965799999</v>
      </c>
      <c r="F416">
        <v>694.2</v>
      </c>
      <c r="G416">
        <v>-21.508533203557601</v>
      </c>
      <c r="H416">
        <v>-6.1169605375596801</v>
      </c>
      <c r="I416">
        <v>-28.7969522441586</v>
      </c>
      <c r="J416">
        <v>-4.6979912793147101</v>
      </c>
      <c r="K416">
        <v>697.70279418105395</v>
      </c>
      <c r="L416">
        <v>679.44868073933901</v>
      </c>
      <c r="M416">
        <v>32.811808594025997</v>
      </c>
      <c r="N416">
        <v>0.71163756362021302</v>
      </c>
      <c r="O416">
        <v>22.371074618265599</v>
      </c>
      <c r="P416">
        <v>16.868686868686801</v>
      </c>
      <c r="Q416">
        <v>3.2369683569880001E-2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130</v>
      </c>
      <c r="E417">
        <v>15327.11767206</v>
      </c>
      <c r="F417">
        <v>1127.45</v>
      </c>
      <c r="G417">
        <v>82.629986731966895</v>
      </c>
      <c r="H417">
        <v>-5.2197331368681503</v>
      </c>
      <c r="I417">
        <v>39.772550879633499</v>
      </c>
      <c r="J417">
        <v>-1.4227357528112701</v>
      </c>
      <c r="K417">
        <v>1031.61699408705</v>
      </c>
      <c r="L417">
        <v>822.04164376053302</v>
      </c>
      <c r="M417">
        <v>52.7342118313179</v>
      </c>
      <c r="N417">
        <v>1.15632147879054</v>
      </c>
      <c r="O417">
        <v>8.5591378775111906</v>
      </c>
      <c r="P417">
        <v>113.532196969696</v>
      </c>
      <c r="Q417">
        <v>9.0286516232492994E-2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46</v>
      </c>
      <c r="E418">
        <v>15073.97644386</v>
      </c>
      <c r="F418">
        <v>268.2</v>
      </c>
      <c r="G418">
        <v>78.608593015672497</v>
      </c>
      <c r="H418">
        <v>0.35342462678709902</v>
      </c>
      <c r="I418">
        <v>4.4174753850379904</v>
      </c>
      <c r="J418">
        <v>4.8585311958816497</v>
      </c>
      <c r="K418">
        <v>255.19336513609301</v>
      </c>
      <c r="L418">
        <v>210.57676532647801</v>
      </c>
      <c r="M418">
        <v>47.009507581455097</v>
      </c>
      <c r="N418">
        <v>1.5146607398102201</v>
      </c>
      <c r="O418">
        <v>13.310961968679999</v>
      </c>
      <c r="P418">
        <v>130.31343924430999</v>
      </c>
      <c r="Q418">
        <v>0.127410083688347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348</v>
      </c>
      <c r="E419">
        <v>14941.968823314999</v>
      </c>
      <c r="F419">
        <v>4428.6499999999996</v>
      </c>
      <c r="G419">
        <v>81.852381719951396</v>
      </c>
      <c r="H419">
        <v>7.6342130565604602</v>
      </c>
      <c r="I419">
        <v>0.21693415921207801</v>
      </c>
      <c r="J419">
        <v>-1.4381040332933399</v>
      </c>
      <c r="K419">
        <v>4149.19832569954</v>
      </c>
      <c r="L419">
        <v>3616.3849724677302</v>
      </c>
      <c r="M419">
        <v>45.3848180960115</v>
      </c>
      <c r="N419">
        <v>0.84687469277364102</v>
      </c>
      <c r="O419">
        <v>10.3722353313086</v>
      </c>
      <c r="P419">
        <v>103.991248272685</v>
      </c>
      <c r="Q419">
        <v>1.7586684896505E-2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285</v>
      </c>
      <c r="E420">
        <v>14739.966350369999</v>
      </c>
      <c r="F420">
        <v>1074.0999999999999</v>
      </c>
      <c r="G420">
        <v>42.354390315231299</v>
      </c>
      <c r="H420">
        <v>-3.5039739520904498</v>
      </c>
      <c r="I420">
        <v>8.4457003795780796</v>
      </c>
      <c r="J420">
        <v>0.55551696559893204</v>
      </c>
      <c r="K420">
        <v>1031.24475772657</v>
      </c>
      <c r="L420">
        <v>914.410924725992</v>
      </c>
      <c r="M420">
        <v>49.9820209258002</v>
      </c>
      <c r="N420">
        <v>0.50837174286276099</v>
      </c>
      <c r="O420">
        <v>11.628340005586001</v>
      </c>
      <c r="P420">
        <v>87.779720279720195</v>
      </c>
      <c r="Q420">
        <v>3.221265496608E-3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130</v>
      </c>
      <c r="E421">
        <v>14728.373738</v>
      </c>
      <c r="F421">
        <v>830</v>
      </c>
      <c r="G421">
        <v>653.76403014293999</v>
      </c>
      <c r="H421">
        <v>-14.5061725714631</v>
      </c>
      <c r="I421">
        <v>-33.878849713122399</v>
      </c>
      <c r="J421">
        <v>-6.6466433824241298</v>
      </c>
      <c r="K421">
        <v>911.18149210342199</v>
      </c>
      <c r="L421">
        <v>807.95260179289403</v>
      </c>
      <c r="M421">
        <v>21.997046371434902</v>
      </c>
      <c r="N421">
        <v>0.62557303279086396</v>
      </c>
      <c r="O421">
        <v>58.313253012048101</v>
      </c>
      <c r="P421">
        <v>681.17647058823502</v>
      </c>
      <c r="Q421">
        <v>0.20576875932005101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24</v>
      </c>
      <c r="E422">
        <v>14711.70121372</v>
      </c>
      <c r="F422">
        <v>242.6</v>
      </c>
      <c r="G422">
        <v>-14.8277227636031</v>
      </c>
      <c r="H422">
        <v>-10.8119051935423</v>
      </c>
      <c r="I422">
        <v>-25.653887686976901</v>
      </c>
      <c r="J422">
        <v>-2.3618864897148102</v>
      </c>
      <c r="K422">
        <v>253.50318616570701</v>
      </c>
      <c r="L422">
        <v>245.03891453261099</v>
      </c>
      <c r="M422">
        <v>30.795332961481002</v>
      </c>
      <c r="N422">
        <v>0.90116454464755602</v>
      </c>
      <c r="O422">
        <v>23.948887056883699</v>
      </c>
      <c r="P422">
        <v>16.048792154986799</v>
      </c>
      <c r="Q422">
        <v>9.2005934586159993E-3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476</v>
      </c>
      <c r="E423">
        <v>14646.971691635001</v>
      </c>
      <c r="F423">
        <v>2200.85</v>
      </c>
      <c r="G423">
        <v>72.531447760426104</v>
      </c>
      <c r="H423">
        <v>48.127387818819699</v>
      </c>
      <c r="I423">
        <v>88.049828835499795</v>
      </c>
      <c r="J423">
        <v>19.550956347323599</v>
      </c>
      <c r="K423">
        <v>1649.76455598297</v>
      </c>
      <c r="L423">
        <v>1284.9913274170699</v>
      </c>
      <c r="M423">
        <v>70.221690994477797</v>
      </c>
      <c r="N423">
        <v>2.0162093741939899</v>
      </c>
      <c r="O423">
        <v>8.1400368039621096</v>
      </c>
      <c r="P423">
        <v>144.980847796136</v>
      </c>
      <c r="Q423">
        <v>0.215515814924713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62</v>
      </c>
      <c r="E424">
        <v>14613.275118329901</v>
      </c>
      <c r="F424">
        <v>6345.15</v>
      </c>
      <c r="G424">
        <v>19.869088826872101</v>
      </c>
      <c r="H424">
        <v>-15.8784645443742</v>
      </c>
      <c r="I424">
        <v>4.9321808226430903</v>
      </c>
      <c r="J424">
        <v>-3.3396048188302601</v>
      </c>
      <c r="K424">
        <v>6152.9557159122596</v>
      </c>
      <c r="L424">
        <v>5403.0862632889202</v>
      </c>
      <c r="M424">
        <v>35.036057331692298</v>
      </c>
      <c r="N424">
        <v>0.45409900021259703</v>
      </c>
      <c r="O424">
        <v>18.824614075317299</v>
      </c>
      <c r="P424">
        <v>47.969126902516699</v>
      </c>
      <c r="Q424">
        <v>-3.5277907929519999E-3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893</v>
      </c>
      <c r="E425">
        <v>14531.804376800001</v>
      </c>
      <c r="F425">
        <v>353.2</v>
      </c>
      <c r="G425">
        <v>35.663032771662699</v>
      </c>
      <c r="H425">
        <v>-1.9101502542630699</v>
      </c>
      <c r="I425">
        <v>-24.875325546597001</v>
      </c>
      <c r="J425">
        <v>-5.82608821430326</v>
      </c>
      <c r="K425">
        <v>350.92895606360202</v>
      </c>
      <c r="L425">
        <v>320.102682193801</v>
      </c>
      <c r="M425">
        <v>34.433359091395197</v>
      </c>
      <c r="N425">
        <v>1.51744015380157</v>
      </c>
      <c r="O425">
        <v>21.729898074745101</v>
      </c>
      <c r="P425">
        <v>66.603773584905596</v>
      </c>
      <c r="Q425">
        <v>0.206414369143708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382</v>
      </c>
      <c r="E426">
        <v>14495.6651912</v>
      </c>
      <c r="F426">
        <v>311.2</v>
      </c>
      <c r="G426">
        <v>187.972944417842</v>
      </c>
      <c r="H426">
        <v>13.2416914030121</v>
      </c>
      <c r="I426">
        <v>69.077954887704607</v>
      </c>
      <c r="J426">
        <v>11.8171166457127</v>
      </c>
      <c r="K426">
        <v>263.53170369352301</v>
      </c>
      <c r="L426">
        <v>210.078999653241</v>
      </c>
      <c r="M426">
        <v>59.712409389410603</v>
      </c>
      <c r="N426">
        <v>2.4962850891236998</v>
      </c>
      <c r="O426">
        <v>23.4575835475578</v>
      </c>
      <c r="P426">
        <v>221.487603305785</v>
      </c>
      <c r="Q426">
        <v>0.11601405499551801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220</v>
      </c>
      <c r="E427">
        <v>14476.57958469</v>
      </c>
      <c r="F427">
        <v>1763.7</v>
      </c>
      <c r="G427">
        <v>9.1577471688034393</v>
      </c>
      <c r="H427">
        <v>-2.4428302495545799</v>
      </c>
      <c r="I427">
        <v>-9.2222210201147501</v>
      </c>
      <c r="J427">
        <v>-4.4739921886830798</v>
      </c>
      <c r="K427">
        <v>1786.04697046928</v>
      </c>
      <c r="L427">
        <v>1594.8342792972201</v>
      </c>
      <c r="M427">
        <v>35.983731947523303</v>
      </c>
      <c r="N427">
        <v>1.2498847075256301</v>
      </c>
      <c r="O427">
        <v>25.982309916652401</v>
      </c>
      <c r="P427">
        <v>74.106614017769004</v>
      </c>
      <c r="Q427">
        <v>0.17410767155946799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163</v>
      </c>
      <c r="E428">
        <v>14369.44951755</v>
      </c>
      <c r="F428">
        <v>640.35</v>
      </c>
      <c r="G428">
        <v>44.140363591996</v>
      </c>
      <c r="H428">
        <v>-7.4231542920869202</v>
      </c>
      <c r="I428">
        <v>2.4213773368700102</v>
      </c>
      <c r="J428">
        <v>-2.7112463816839201</v>
      </c>
      <c r="K428">
        <v>613.19291620473098</v>
      </c>
      <c r="L428">
        <v>510.952042632472</v>
      </c>
      <c r="M428">
        <v>43.172534614455103</v>
      </c>
      <c r="N428">
        <v>1.3057924680675399</v>
      </c>
      <c r="O428">
        <v>10.017958928710801</v>
      </c>
      <c r="P428">
        <v>85.032146211081397</v>
      </c>
      <c r="Q428">
        <v>0.21189152788377599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285</v>
      </c>
      <c r="E429">
        <v>14350.891721399999</v>
      </c>
      <c r="F429">
        <v>1026</v>
      </c>
      <c r="G429">
        <v>174.72863920322399</v>
      </c>
      <c r="H429">
        <v>9.0430354722960704</v>
      </c>
      <c r="I429">
        <v>7.3112092161819104</v>
      </c>
      <c r="J429">
        <v>4.2548861644419702</v>
      </c>
      <c r="K429">
        <v>945.55045964084002</v>
      </c>
      <c r="L429">
        <v>778.53128561055996</v>
      </c>
      <c r="M429">
        <v>61.475665431088103</v>
      </c>
      <c r="N429">
        <v>1.2570670580463099</v>
      </c>
      <c r="O429">
        <v>6.4327485380117002</v>
      </c>
      <c r="P429">
        <v>204.83547500557</v>
      </c>
      <c r="Q429">
        <v>0.120750247768258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977</v>
      </c>
      <c r="E430">
        <v>14135.7257713299</v>
      </c>
      <c r="F430">
        <v>796.3</v>
      </c>
      <c r="G430">
        <v>48.285935959206398</v>
      </c>
      <c r="H430">
        <v>0.69848344168034104</v>
      </c>
      <c r="I430">
        <v>25.407317319521901</v>
      </c>
      <c r="J430">
        <v>0.48469436790398901</v>
      </c>
      <c r="K430">
        <v>722.85790859900305</v>
      </c>
      <c r="L430">
        <v>623.59085323844499</v>
      </c>
      <c r="M430">
        <v>68.258520848400096</v>
      </c>
      <c r="N430">
        <v>0.91505616580882299</v>
      </c>
      <c r="O430">
        <v>4.6088157729498898</v>
      </c>
      <c r="P430">
        <v>75.900154627788794</v>
      </c>
      <c r="Q430">
        <v>5.6830336142080003E-2</v>
      </c>
    </row>
    <row r="431" spans="1:17" hidden="1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980</v>
      </c>
      <c r="E431">
        <v>14079.7421881799</v>
      </c>
      <c r="F431">
        <v>2320.0500000000002</v>
      </c>
      <c r="G431">
        <v>49.380773221726798</v>
      </c>
      <c r="H431">
        <v>14.630634647603699</v>
      </c>
      <c r="I431">
        <v>47.231993940486198</v>
      </c>
      <c r="J431">
        <v>-1.7603980904736001</v>
      </c>
      <c r="K431">
        <v>2018.27240889155</v>
      </c>
      <c r="M431">
        <v>75.441091600272401</v>
      </c>
      <c r="N431">
        <v>0.92182675891322996</v>
      </c>
      <c r="O431">
        <v>1.93745824443438</v>
      </c>
      <c r="P431">
        <v>89.299118798955604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Row],[Ticker]],[1]!Table1[[Symbol]:[Industry]],2,FALSE),"-")</f>
        <v>-</v>
      </c>
      <c r="D432" t="s">
        <v>483</v>
      </c>
      <c r="E432">
        <v>14049.67182865</v>
      </c>
      <c r="F432">
        <v>1775.3</v>
      </c>
      <c r="G432">
        <v>-11.2350112953494</v>
      </c>
      <c r="H432">
        <v>-9.6962456073492191</v>
      </c>
      <c r="I432">
        <v>2.70698030817405</v>
      </c>
      <c r="J432">
        <v>-2.7268870552972899</v>
      </c>
      <c r="K432">
        <v>1737.59482515729</v>
      </c>
      <c r="L432">
        <v>1618.5295536982001</v>
      </c>
      <c r="M432">
        <v>36.136114425471099</v>
      </c>
      <c r="N432">
        <v>0.832498235612256</v>
      </c>
      <c r="O432">
        <v>11.4713006252464</v>
      </c>
      <c r="P432">
        <v>35.8301453710788</v>
      </c>
      <c r="Q432">
        <v>-0.100772425697879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Row],[Ticker]],[1]!Table1[[Symbol]:[Industry]],2,FALSE),"-")</f>
        <v>-</v>
      </c>
      <c r="D433" t="s">
        <v>62</v>
      </c>
      <c r="E433">
        <v>13969.460321279999</v>
      </c>
      <c r="F433">
        <v>1026.5999999999999</v>
      </c>
      <c r="G433">
        <v>15.3313339037388</v>
      </c>
      <c r="H433">
        <v>-4.64687579196372</v>
      </c>
      <c r="I433">
        <v>-0.64634985752586005</v>
      </c>
      <c r="J433">
        <v>-4.4860022347449302</v>
      </c>
      <c r="K433">
        <v>983.30393828414299</v>
      </c>
      <c r="L433">
        <v>896.98113024265899</v>
      </c>
      <c r="M433">
        <v>49.801351170685201</v>
      </c>
      <c r="N433">
        <v>1.7130059939133599</v>
      </c>
      <c r="O433">
        <v>6.1757256964737897</v>
      </c>
      <c r="P433">
        <v>43.781512605041897</v>
      </c>
      <c r="Q433">
        <v>-1.7091348262487E-2</v>
      </c>
    </row>
    <row r="434" spans="1:17" hidden="1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643</v>
      </c>
      <c r="E434">
        <v>13895.397531164999</v>
      </c>
      <c r="F434">
        <v>581.65</v>
      </c>
      <c r="G434">
        <v>-23.695701094369401</v>
      </c>
      <c r="H434">
        <v>-8.0729965925512399</v>
      </c>
      <c r="I434">
        <v>-13.672693214385401</v>
      </c>
      <c r="J434">
        <v>-2.4282297813107601</v>
      </c>
      <c r="M434">
        <v>60.766956281537603</v>
      </c>
      <c r="O434">
        <v>13.470300008596199</v>
      </c>
      <c r="P434">
        <v>23.7289938310997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13858.54646412</v>
      </c>
      <c r="F435">
        <v>1412.2</v>
      </c>
      <c r="G435">
        <v>-24.976733823463899</v>
      </c>
      <c r="H435">
        <v>-2.6869910568902702</v>
      </c>
      <c r="I435">
        <v>-20.149658769096298</v>
      </c>
      <c r="J435">
        <v>-1.98025708552208</v>
      </c>
      <c r="K435">
        <v>1409.4621267923701</v>
      </c>
      <c r="L435">
        <v>1461.72124373932</v>
      </c>
      <c r="M435">
        <v>35.101102770351801</v>
      </c>
      <c r="N435">
        <v>0.72910640252784398</v>
      </c>
      <c r="O435">
        <v>32.803427276589701</v>
      </c>
      <c r="P435">
        <v>17.272878259425301</v>
      </c>
      <c r="Q435">
        <v>-3.6315492479619002E-2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21</v>
      </c>
      <c r="E436">
        <v>13736.3620316</v>
      </c>
      <c r="F436">
        <v>2437</v>
      </c>
      <c r="G436">
        <v>142.105841408896</v>
      </c>
      <c r="H436">
        <v>-10.932137197687201</v>
      </c>
      <c r="I436">
        <v>59.648312286283897</v>
      </c>
      <c r="J436">
        <v>-7.2889575861081397</v>
      </c>
      <c r="K436">
        <v>2361.34991660372</v>
      </c>
      <c r="L436">
        <v>1642.6233522381301</v>
      </c>
      <c r="M436">
        <v>36.020826542761398</v>
      </c>
      <c r="N436">
        <v>0.77229729777397704</v>
      </c>
      <c r="O436">
        <v>13.744357816988</v>
      </c>
      <c r="P436">
        <v>229.94855131329501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590</v>
      </c>
      <c r="E437">
        <v>13679.717579639901</v>
      </c>
      <c r="F437">
        <v>142.41999999999999</v>
      </c>
      <c r="G437">
        <v>-61.998335718897003</v>
      </c>
      <c r="H437">
        <v>-10.729036940105299</v>
      </c>
      <c r="I437">
        <v>-58.174540743252898</v>
      </c>
      <c r="J437">
        <v>3.7366310530545199</v>
      </c>
      <c r="K437">
        <v>151.89623219638199</v>
      </c>
      <c r="L437">
        <v>181.643881096467</v>
      </c>
      <c r="M437">
        <v>34.381745077902004</v>
      </c>
      <c r="N437">
        <v>1.11770724476901</v>
      </c>
      <c r="O437">
        <v>110.433927819126</v>
      </c>
      <c r="P437">
        <v>13.482071713147301</v>
      </c>
      <c r="Q437">
        <v>-4.3513403969010003E-2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122</v>
      </c>
      <c r="E438">
        <v>13607.7339944</v>
      </c>
      <c r="F438">
        <v>2138.5</v>
      </c>
      <c r="G438">
        <v>18.986634705228902</v>
      </c>
      <c r="H438">
        <v>9.60678476178078</v>
      </c>
      <c r="I438">
        <v>16.666777688647301</v>
      </c>
      <c r="J438">
        <v>-2.4432103921784201</v>
      </c>
      <c r="K438">
        <v>1895.21812775118</v>
      </c>
      <c r="L438">
        <v>1694.7527780702701</v>
      </c>
      <c r="M438">
        <v>67.749080210414505</v>
      </c>
      <c r="N438">
        <v>1.67986859359189</v>
      </c>
      <c r="O438">
        <v>3.6965162497077402</v>
      </c>
      <c r="P438">
        <v>50.064910003157699</v>
      </c>
      <c r="Q438">
        <v>-7.6311369504372006E-2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72</v>
      </c>
      <c r="E439">
        <v>13605</v>
      </c>
      <c r="F439">
        <v>90.7</v>
      </c>
      <c r="G439">
        <v>141.97292955712399</v>
      </c>
      <c r="H439">
        <v>13.7789480982158</v>
      </c>
      <c r="I439">
        <v>18.417727130489599</v>
      </c>
      <c r="J439">
        <v>7.7404556998856</v>
      </c>
      <c r="K439">
        <v>79.885669420427405</v>
      </c>
      <c r="L439">
        <v>69.067202639548796</v>
      </c>
      <c r="M439">
        <v>63.749916566754699</v>
      </c>
      <c r="N439">
        <v>2.3582037129546798</v>
      </c>
      <c r="O439">
        <v>12.348401323042999</v>
      </c>
      <c r="P439">
        <v>176.52439024390199</v>
      </c>
      <c r="Q439">
        <v>5.2916892234955E-2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257</v>
      </c>
      <c r="E440">
        <v>13411.191279999999</v>
      </c>
      <c r="F440">
        <v>4248.3500000000004</v>
      </c>
      <c r="G440">
        <v>24.930580338961398</v>
      </c>
      <c r="H440">
        <v>-14.012242978449599</v>
      </c>
      <c r="I440">
        <v>22.0426955850313</v>
      </c>
      <c r="J440">
        <v>-6.2093875997016097</v>
      </c>
      <c r="K440">
        <v>4408.3936369753701</v>
      </c>
      <c r="L440">
        <v>3752.4919161443199</v>
      </c>
      <c r="M440">
        <v>23.670816619324601</v>
      </c>
      <c r="N440">
        <v>1.2452583017624399</v>
      </c>
      <c r="O440">
        <v>17.692751303447199</v>
      </c>
      <c r="P440">
        <v>54.485454545454502</v>
      </c>
      <c r="Q440">
        <v>0.170347002811398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46</v>
      </c>
      <c r="E441">
        <v>13377.234758925</v>
      </c>
      <c r="F441">
        <v>521.45000000000005</v>
      </c>
      <c r="G441">
        <v>26.292575523275602</v>
      </c>
      <c r="H441">
        <v>5.1651966509340097</v>
      </c>
      <c r="I441">
        <v>11.2560854462452</v>
      </c>
      <c r="J441">
        <v>-2.6073718714096499</v>
      </c>
      <c r="K441">
        <v>488.22378864554298</v>
      </c>
      <c r="L441">
        <v>426.74295076666499</v>
      </c>
      <c r="M441">
        <v>62.208962334984399</v>
      </c>
      <c r="N441">
        <v>0.88562275055217499</v>
      </c>
      <c r="O441">
        <v>10.2310863937098</v>
      </c>
      <c r="P441">
        <v>68.155433731054501</v>
      </c>
      <c r="Q441">
        <v>3.3413804124699999E-2</v>
      </c>
    </row>
    <row r="442" spans="1:17" hidden="1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550</v>
      </c>
      <c r="E442">
        <v>13364.48824801</v>
      </c>
      <c r="F442">
        <v>2934.65</v>
      </c>
      <c r="G442">
        <v>-18.634703940067698</v>
      </c>
      <c r="H442">
        <v>1.73968365049406</v>
      </c>
      <c r="I442">
        <v>-6.9795523809970401</v>
      </c>
      <c r="J442">
        <v>0.14307232860727201</v>
      </c>
      <c r="K442">
        <v>2765.6663884773898</v>
      </c>
      <c r="L442">
        <v>2608.4796018595898</v>
      </c>
      <c r="M442">
        <v>55.356035335573502</v>
      </c>
      <c r="N442">
        <v>1.1246301083300501</v>
      </c>
      <c r="O442">
        <v>4.2032269606256198</v>
      </c>
      <c r="P442">
        <v>29.450816056462202</v>
      </c>
      <c r="Q442">
        <v>-2.9502213787199999E-2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285</v>
      </c>
      <c r="E443">
        <v>13352.5363973</v>
      </c>
      <c r="F443">
        <v>993.05</v>
      </c>
      <c r="G443">
        <v>-35.847961859675998</v>
      </c>
      <c r="H443">
        <v>-2.6308362625288999</v>
      </c>
      <c r="I443">
        <v>-29.499096741378601</v>
      </c>
      <c r="J443">
        <v>5.1178010770095401</v>
      </c>
      <c r="K443">
        <v>941.04999714196401</v>
      </c>
      <c r="L443">
        <v>947.90877850205595</v>
      </c>
      <c r="M443">
        <v>68.316540952514003</v>
      </c>
      <c r="N443">
        <v>2.4582872458997098</v>
      </c>
      <c r="O443">
        <v>32.7173858315291</v>
      </c>
      <c r="P443">
        <v>26.980372098970602</v>
      </c>
      <c r="Q443">
        <v>-3.918063548449E-3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244</v>
      </c>
      <c r="E444">
        <v>13274.262859730001</v>
      </c>
      <c r="F444">
        <v>1042.1500000000001</v>
      </c>
      <c r="G444">
        <v>2.01849109906609</v>
      </c>
      <c r="H444">
        <v>5.2827328334175503</v>
      </c>
      <c r="I444">
        <v>6.2548462554455302</v>
      </c>
      <c r="J444">
        <v>4.2186832308895799</v>
      </c>
      <c r="K444">
        <v>991.69965067512101</v>
      </c>
      <c r="L444">
        <v>897.49869536628296</v>
      </c>
      <c r="M444">
        <v>56.346757135976503</v>
      </c>
      <c r="N444">
        <v>1.60005185723721</v>
      </c>
      <c r="O444">
        <v>6.7024900446192897</v>
      </c>
      <c r="P444">
        <v>42.5259846827133</v>
      </c>
      <c r="Q444">
        <v>-1.7054001930584001E-2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536</v>
      </c>
      <c r="E445">
        <v>13229.91009075</v>
      </c>
      <c r="F445">
        <v>851.25</v>
      </c>
      <c r="G445">
        <v>-30.832184987081099</v>
      </c>
      <c r="H445">
        <v>0.351099636230848</v>
      </c>
      <c r="I445">
        <v>-15.107280946133899</v>
      </c>
      <c r="J445">
        <v>-3.7654544234782401</v>
      </c>
      <c r="K445">
        <v>835.20541431109905</v>
      </c>
      <c r="L445">
        <v>826.56561444043996</v>
      </c>
      <c r="M445">
        <v>56.191078168022301</v>
      </c>
      <c r="N445">
        <v>0.71771291837926399</v>
      </c>
      <c r="O445">
        <v>20.4052863436123</v>
      </c>
      <c r="P445">
        <v>20.071937372170101</v>
      </c>
      <c r="Q445">
        <v>2.4524579352086E-2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643</v>
      </c>
      <c r="E446">
        <v>13222.47381818</v>
      </c>
      <c r="F446">
        <v>771.8</v>
      </c>
      <c r="G446">
        <v>78.116213445978602</v>
      </c>
      <c r="H446">
        <v>-1.0552803182475501</v>
      </c>
      <c r="I446">
        <v>27.834932760914299</v>
      </c>
      <c r="J446">
        <v>-3.3046085648374</v>
      </c>
      <c r="K446">
        <v>723.49988206185606</v>
      </c>
      <c r="L446">
        <v>614.89689616991905</v>
      </c>
      <c r="M446">
        <v>68.770145062733306</v>
      </c>
      <c r="N446">
        <v>0.64612472197224702</v>
      </c>
      <c r="O446">
        <v>6.5042757190982101</v>
      </c>
      <c r="P446">
        <v>109.64280863778301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106</v>
      </c>
      <c r="E447">
        <v>13060.26</v>
      </c>
      <c r="F447">
        <v>410.7</v>
      </c>
      <c r="G447">
        <v>105.73642963894901</v>
      </c>
      <c r="H447">
        <v>-1.9547960745614801</v>
      </c>
      <c r="I447">
        <v>-25.608247399641499</v>
      </c>
      <c r="J447">
        <v>-3.9002709250163901</v>
      </c>
      <c r="K447">
        <v>402.695072871685</v>
      </c>
      <c r="L447">
        <v>372.42670665978</v>
      </c>
      <c r="M447">
        <v>49.889470630704402</v>
      </c>
      <c r="N447">
        <v>1.5979908932726601</v>
      </c>
      <c r="O447">
        <v>23.2042853664475</v>
      </c>
      <c r="P447">
        <v>145.92814371257401</v>
      </c>
      <c r="Q447">
        <v>0.15426872890646501</v>
      </c>
    </row>
    <row r="448" spans="1:17" hidden="1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1016</v>
      </c>
      <c r="E448">
        <v>12906.893384999599</v>
      </c>
      <c r="F448">
        <v>100</v>
      </c>
      <c r="G448">
        <v>-25.578692861754199</v>
      </c>
      <c r="I448">
        <v>-15.5556849817703</v>
      </c>
      <c r="M448">
        <v>50</v>
      </c>
      <c r="N448">
        <v>1.8823529411764699</v>
      </c>
      <c r="O448">
        <v>0</v>
      </c>
      <c r="P448">
        <v>0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46</v>
      </c>
      <c r="E449">
        <v>12903.6787776</v>
      </c>
      <c r="F449">
        <v>702</v>
      </c>
      <c r="G449">
        <v>40.890360967982502</v>
      </c>
      <c r="H449">
        <v>-2.8268492021685101</v>
      </c>
      <c r="I449">
        <v>19.939393188467001</v>
      </c>
      <c r="J449">
        <v>-4.0691080140903502</v>
      </c>
      <c r="K449">
        <v>646.24970815465099</v>
      </c>
      <c r="L449">
        <v>555.70516040043105</v>
      </c>
      <c r="M449">
        <v>40.750087397312299</v>
      </c>
      <c r="N449">
        <v>0.68238590705798596</v>
      </c>
      <c r="O449">
        <v>7.97008547008548</v>
      </c>
      <c r="P449">
        <v>76.381909547738601</v>
      </c>
      <c r="Q449">
        <v>5.5934392543956997E-2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627</v>
      </c>
      <c r="E450">
        <v>12855.007398189</v>
      </c>
      <c r="F450">
        <v>25.89</v>
      </c>
      <c r="G450">
        <v>36.7410563545467</v>
      </c>
      <c r="H450">
        <v>-7.2732445364614096</v>
      </c>
      <c r="I450">
        <v>-32.174042469692999</v>
      </c>
      <c r="J450">
        <v>-4.38114443273893</v>
      </c>
      <c r="K450">
        <v>27.393792966302399</v>
      </c>
      <c r="L450">
        <v>25.405487432541999</v>
      </c>
      <c r="M450">
        <v>22.813306937365802</v>
      </c>
      <c r="N450">
        <v>1.0029322313733999</v>
      </c>
      <c r="O450">
        <v>50.830436461954399</v>
      </c>
      <c r="P450">
        <v>77.9381443298969</v>
      </c>
      <c r="Q450">
        <v>-6.9195477701829997E-3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285</v>
      </c>
      <c r="E451">
        <v>12844.8002743</v>
      </c>
      <c r="F451">
        <v>2375.5</v>
      </c>
      <c r="G451">
        <v>39.5586029324758</v>
      </c>
      <c r="H451">
        <v>20.175127845413801</v>
      </c>
      <c r="I451">
        <v>5.2027726854131702</v>
      </c>
      <c r="J451">
        <v>-0.24676694020256401</v>
      </c>
      <c r="K451">
        <v>2193.8714083207201</v>
      </c>
      <c r="L451">
        <v>1948.57783730862</v>
      </c>
      <c r="M451">
        <v>47.922428184150696</v>
      </c>
      <c r="N451">
        <v>1.0469183691105</v>
      </c>
      <c r="O451">
        <v>15.6745948221427</v>
      </c>
      <c r="P451">
        <v>66.678360931799006</v>
      </c>
      <c r="Q451">
        <v>4.6982135150730998E-2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62</v>
      </c>
      <c r="E452">
        <v>12578.936360399999</v>
      </c>
      <c r="F452">
        <v>519</v>
      </c>
      <c r="G452">
        <v>41.840661976955403</v>
      </c>
      <c r="H452">
        <v>7.5229843282621998</v>
      </c>
      <c r="I452">
        <v>7.4300970087510096</v>
      </c>
      <c r="J452">
        <v>-1.4827787588210799</v>
      </c>
      <c r="K452">
        <v>476.08813095343203</v>
      </c>
      <c r="L452">
        <v>420.88698175826403</v>
      </c>
      <c r="M452">
        <v>64.085191767855804</v>
      </c>
      <c r="N452">
        <v>0.927686054045752</v>
      </c>
      <c r="O452">
        <v>2.24470134874759</v>
      </c>
      <c r="P452">
        <v>80.396246089676694</v>
      </c>
      <c r="Q452">
        <v>2.1802510101089998E-3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103</v>
      </c>
      <c r="E453">
        <v>12555.536571064</v>
      </c>
      <c r="F453">
        <v>18.32</v>
      </c>
      <c r="G453">
        <v>182.32046680211101</v>
      </c>
      <c r="H453">
        <v>-11.2771579749807</v>
      </c>
      <c r="I453">
        <v>-0.69675081249130699</v>
      </c>
      <c r="J453">
        <v>-3.8889011663451001</v>
      </c>
      <c r="K453">
        <v>18.9047754015725</v>
      </c>
      <c r="L453">
        <v>16.243389230662501</v>
      </c>
      <c r="M453">
        <v>35.018356154768497</v>
      </c>
      <c r="N453">
        <v>0.79715191625508597</v>
      </c>
      <c r="O453">
        <v>31.004366812227001</v>
      </c>
      <c r="P453">
        <v>210.508474576271</v>
      </c>
      <c r="Q453">
        <v>0.105143815857248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77</v>
      </c>
      <c r="E454">
        <v>12455.820835875</v>
      </c>
      <c r="F454">
        <v>348.75</v>
      </c>
      <c r="G454">
        <v>-27.7388836318482</v>
      </c>
      <c r="H454">
        <v>-6.9684994296292597</v>
      </c>
      <c r="I454">
        <v>-12.982155570005601</v>
      </c>
      <c r="J454">
        <v>-2.3150348599541202</v>
      </c>
      <c r="K454">
        <v>345.11414295012497</v>
      </c>
      <c r="L454">
        <v>342.76594383087399</v>
      </c>
      <c r="M454">
        <v>40.591719175894198</v>
      </c>
      <c r="N454">
        <v>1.34044038577392</v>
      </c>
      <c r="O454">
        <v>14.1218637992831</v>
      </c>
      <c r="P454">
        <v>19.721936148300699</v>
      </c>
      <c r="Q454">
        <v>-0.11140933397346101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62</v>
      </c>
      <c r="E455">
        <v>12413.20374112</v>
      </c>
      <c r="F455">
        <v>809.2</v>
      </c>
      <c r="G455">
        <v>213.922041352636</v>
      </c>
      <c r="H455">
        <v>42.6786548371809</v>
      </c>
      <c r="I455">
        <v>61.667267274033399</v>
      </c>
      <c r="J455">
        <v>-5.5456088828786401</v>
      </c>
      <c r="K455">
        <v>687.68719398119094</v>
      </c>
      <c r="L455">
        <v>511.72258422723201</v>
      </c>
      <c r="M455">
        <v>47.785387173206999</v>
      </c>
      <c r="N455">
        <v>1.4122011860905399</v>
      </c>
      <c r="O455">
        <v>22.9609490855165</v>
      </c>
      <c r="P455">
        <v>279.460726846424</v>
      </c>
      <c r="Q455">
        <v>3.7703924929488E-2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257</v>
      </c>
      <c r="E456">
        <v>12408.362219535</v>
      </c>
      <c r="F456">
        <v>5201.45</v>
      </c>
      <c r="G456">
        <v>-8.4104456155667808</v>
      </c>
      <c r="H456">
        <v>6.6797457440488399</v>
      </c>
      <c r="I456">
        <v>-4.8523828992129303</v>
      </c>
      <c r="J456">
        <v>-1.20533624346988</v>
      </c>
      <c r="K456">
        <v>4940.4304358814397</v>
      </c>
      <c r="L456">
        <v>4568.6356533790004</v>
      </c>
      <c r="M456">
        <v>39.914489039686799</v>
      </c>
      <c r="N456">
        <v>0.44990659697376001</v>
      </c>
      <c r="O456">
        <v>12.276384469715101</v>
      </c>
      <c r="P456">
        <v>37.529911027088403</v>
      </c>
      <c r="Q456">
        <v>0.10236191907251201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21</v>
      </c>
      <c r="E457">
        <v>12388.83085176</v>
      </c>
      <c r="F457">
        <v>828.4</v>
      </c>
      <c r="G457">
        <v>-37.046043508328999</v>
      </c>
      <c r="H457">
        <v>-11.5678773640894</v>
      </c>
      <c r="I457">
        <v>-21.839977079739601</v>
      </c>
      <c r="J457">
        <v>-0.64793987190842495</v>
      </c>
      <c r="K457">
        <v>831.87117531596004</v>
      </c>
      <c r="L457">
        <v>846.23481681825103</v>
      </c>
      <c r="M457">
        <v>49.038536412426097</v>
      </c>
      <c r="N457">
        <v>0.79341906225689895</v>
      </c>
      <c r="O457">
        <v>19.954128440366901</v>
      </c>
      <c r="P457">
        <v>11.7948717948717</v>
      </c>
      <c r="Q457">
        <v>-0.152693351054945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363</v>
      </c>
      <c r="E458">
        <v>12386.5012212</v>
      </c>
      <c r="F458">
        <v>224.52</v>
      </c>
      <c r="G458">
        <v>73.640473065486205</v>
      </c>
      <c r="H458">
        <v>32.074034530486202</v>
      </c>
      <c r="I458">
        <v>15.017155960364001</v>
      </c>
      <c r="J458">
        <v>2.2806104505349301</v>
      </c>
      <c r="K458">
        <v>186.25840852938899</v>
      </c>
      <c r="L458">
        <v>155.05082724115701</v>
      </c>
      <c r="M458">
        <v>60.565180870610398</v>
      </c>
      <c r="N458">
        <v>1.7492666945300901</v>
      </c>
      <c r="O458">
        <v>9.0771423481204199</v>
      </c>
      <c r="P458">
        <v>113.320665083135</v>
      </c>
      <c r="Q458">
        <v>9.5699410186788E-2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348</v>
      </c>
      <c r="E459">
        <v>12336.647779999999</v>
      </c>
      <c r="F459">
        <v>890</v>
      </c>
      <c r="G459">
        <v>-11.329655634539799</v>
      </c>
      <c r="H459">
        <v>12.4723091273588</v>
      </c>
      <c r="I459">
        <v>-0.41985057038609502</v>
      </c>
      <c r="J459">
        <v>-0.87248807302990905</v>
      </c>
      <c r="K459">
        <v>788.32543783046799</v>
      </c>
      <c r="L459">
        <v>757.94076272160601</v>
      </c>
      <c r="M459">
        <v>81.711894129357404</v>
      </c>
      <c r="N459">
        <v>1.1041679015591499</v>
      </c>
      <c r="O459">
        <v>1.98876404494383</v>
      </c>
      <c r="P459">
        <v>37.526075871127198</v>
      </c>
      <c r="Q459">
        <v>-6.8941450333895996E-2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24</v>
      </c>
      <c r="E460">
        <v>12304.6128415619</v>
      </c>
      <c r="F460">
        <v>111.74</v>
      </c>
      <c r="G460">
        <v>34.1639804763443</v>
      </c>
      <c r="H460">
        <v>-12.6663933045504</v>
      </c>
      <c r="I460">
        <v>-32.662509907586298</v>
      </c>
      <c r="J460">
        <v>3.0985564064548599</v>
      </c>
      <c r="K460">
        <v>119.62468064840201</v>
      </c>
      <c r="L460">
        <v>117.43744066763099</v>
      </c>
      <c r="M460">
        <v>47.7654975494372</v>
      </c>
      <c r="N460">
        <v>1.11203520876836</v>
      </c>
      <c r="O460">
        <v>36.477537139788801</v>
      </c>
      <c r="P460">
        <v>69.303030303030198</v>
      </c>
      <c r="Q460">
        <v>0.107872457080425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77</v>
      </c>
      <c r="E461">
        <v>12200.104248080001</v>
      </c>
      <c r="F461">
        <v>590.79999999999995</v>
      </c>
      <c r="G461">
        <v>-30.296054364858801</v>
      </c>
      <c r="H461">
        <v>-20.052215328302701</v>
      </c>
      <c r="I461">
        <v>-37.593161888605799</v>
      </c>
      <c r="J461">
        <v>-4.3023621228269997</v>
      </c>
      <c r="K461">
        <v>637.03584364036897</v>
      </c>
      <c r="L461">
        <v>658.55936712704101</v>
      </c>
      <c r="M461">
        <v>33.074199328147103</v>
      </c>
      <c r="N461">
        <v>1.04701962073994</v>
      </c>
      <c r="O461">
        <v>39.4719025050778</v>
      </c>
      <c r="P461">
        <v>17.164105106593901</v>
      </c>
      <c r="Q461">
        <v>4.4985184089471997E-2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257</v>
      </c>
      <c r="E462">
        <v>12090.16425132</v>
      </c>
      <c r="F462">
        <v>1817.1</v>
      </c>
      <c r="G462">
        <v>49.698629410841399</v>
      </c>
      <c r="H462">
        <v>2.6347407976071602</v>
      </c>
      <c r="I462">
        <v>49.044161025748103</v>
      </c>
      <c r="J462">
        <v>-2.95599344842572</v>
      </c>
      <c r="K462">
        <v>1623.2674960111999</v>
      </c>
      <c r="L462">
        <v>1318.92368896723</v>
      </c>
      <c r="M462">
        <v>66.7100529238635</v>
      </c>
      <c r="N462">
        <v>1.0974949128834799</v>
      </c>
      <c r="O462">
        <v>5.5445490066589702</v>
      </c>
      <c r="P462">
        <v>115.88451942497301</v>
      </c>
      <c r="Q462">
        <v>0.13953767741982301</v>
      </c>
    </row>
    <row r="463" spans="1:17" hidden="1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257</v>
      </c>
      <c r="E463">
        <v>12084.263699039901</v>
      </c>
      <c r="F463">
        <v>100.36</v>
      </c>
      <c r="G463">
        <v>229.67794430638699</v>
      </c>
      <c r="H463">
        <v>58.995037038566501</v>
      </c>
      <c r="I463">
        <v>75.242794105682094</v>
      </c>
      <c r="J463">
        <v>16.562410599307501</v>
      </c>
      <c r="K463">
        <v>66.719656240149803</v>
      </c>
      <c r="L463">
        <v>55.182107684861499</v>
      </c>
      <c r="M463">
        <v>94.074626381248095</v>
      </c>
      <c r="N463">
        <v>3.04359144186845</v>
      </c>
      <c r="O463">
        <v>1.3949780789159001</v>
      </c>
      <c r="P463">
        <v>275.17757009345797</v>
      </c>
      <c r="Q463">
        <v>8.6165833887691001E-2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391</v>
      </c>
      <c r="E464">
        <v>12014.144824319999</v>
      </c>
      <c r="F464">
        <v>460.8</v>
      </c>
      <c r="G464">
        <v>62.311215395126403</v>
      </c>
      <c r="H464">
        <v>12.588557213062399</v>
      </c>
      <c r="I464">
        <v>-7.8921335799011496</v>
      </c>
      <c r="J464">
        <v>0.15439970080874099</v>
      </c>
      <c r="K464">
        <v>428.856887787951</v>
      </c>
      <c r="L464">
        <v>391.92882355669002</v>
      </c>
      <c r="M464">
        <v>56.939337821103997</v>
      </c>
      <c r="N464">
        <v>2.0189721890927501</v>
      </c>
      <c r="O464">
        <v>20.21484375</v>
      </c>
      <c r="P464">
        <v>91.600831600831597</v>
      </c>
      <c r="Q464">
        <v>0.11429195908149201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77</v>
      </c>
      <c r="E465">
        <v>11987.807394224999</v>
      </c>
      <c r="F465">
        <v>1556.75</v>
      </c>
      <c r="G465">
        <v>3.1581274814336799</v>
      </c>
      <c r="H465">
        <v>-7.2825018031302804</v>
      </c>
      <c r="I465">
        <v>-2.4978397441073601</v>
      </c>
      <c r="J465">
        <v>-3.6944797816530901</v>
      </c>
      <c r="K465">
        <v>1537.37921627891</v>
      </c>
      <c r="L465">
        <v>1440.7265943308901</v>
      </c>
      <c r="M465">
        <v>40.283040827262298</v>
      </c>
      <c r="N465">
        <v>0.70147826784214495</v>
      </c>
      <c r="O465">
        <v>15.753974626625901</v>
      </c>
      <c r="P465">
        <v>46.787044458064202</v>
      </c>
      <c r="Q465">
        <v>-2.5899756091472999E-2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893</v>
      </c>
      <c r="E466">
        <v>11966.259033419999</v>
      </c>
      <c r="F466">
        <v>2476.1999999999998</v>
      </c>
      <c r="G466">
        <v>11.2392754781634</v>
      </c>
      <c r="H466">
        <v>-1.17027195317432</v>
      </c>
      <c r="I466">
        <v>-22.010039829619799</v>
      </c>
      <c r="J466">
        <v>-3.8952602038894701</v>
      </c>
      <c r="K466">
        <v>2414.9611892438502</v>
      </c>
      <c r="L466">
        <v>2296.24343988995</v>
      </c>
      <c r="M466">
        <v>46.462102053231298</v>
      </c>
      <c r="N466">
        <v>0.87762344270279702</v>
      </c>
      <c r="O466">
        <v>14.207253049026701</v>
      </c>
      <c r="P466">
        <v>56.523388116308404</v>
      </c>
      <c r="Q466">
        <v>3.8492422815886003E-2</v>
      </c>
    </row>
    <row r="467" spans="1:17" hidden="1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1055</v>
      </c>
      <c r="E467">
        <v>11862.78945</v>
      </c>
      <c r="F467">
        <v>1307</v>
      </c>
      <c r="G467">
        <v>13.4712566036428</v>
      </c>
      <c r="H467">
        <v>-7.9928908071935796</v>
      </c>
      <c r="I467">
        <v>37.524661703636099</v>
      </c>
      <c r="J467">
        <v>-9.19482022556946</v>
      </c>
      <c r="K467">
        <v>1321.89798805026</v>
      </c>
      <c r="M467">
        <v>34.962029144979702</v>
      </c>
      <c r="N467">
        <v>0.74697073774556999</v>
      </c>
      <c r="O467">
        <v>15.2945677123182</v>
      </c>
      <c r="P467">
        <v>63.059073045973399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163</v>
      </c>
      <c r="E468">
        <v>11862.019686400001</v>
      </c>
      <c r="F468">
        <v>11724.7</v>
      </c>
      <c r="G468">
        <v>153.37161821446199</v>
      </c>
      <c r="H468">
        <v>4.7628216190911896</v>
      </c>
      <c r="I468">
        <v>50.339144202317499</v>
      </c>
      <c r="J468">
        <v>-3.6781000672117199</v>
      </c>
      <c r="K468">
        <v>11295.5718202351</v>
      </c>
      <c r="L468">
        <v>8653.3084455235803</v>
      </c>
      <c r="M468">
        <v>40.4113458356004</v>
      </c>
      <c r="N468">
        <v>1.29280356823147</v>
      </c>
      <c r="O468">
        <v>14.876286813308599</v>
      </c>
      <c r="P468">
        <v>183.54776299879001</v>
      </c>
      <c r="Q468">
        <v>0.19971955170592501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130</v>
      </c>
      <c r="E469">
        <v>11837.310048039901</v>
      </c>
      <c r="F469">
        <v>815.8</v>
      </c>
      <c r="G469">
        <v>121.25943119270801</v>
      </c>
      <c r="H469">
        <v>24.9823519057821</v>
      </c>
      <c r="I469">
        <v>61.695808771624499</v>
      </c>
      <c r="J469">
        <v>12.2809436671208</v>
      </c>
      <c r="K469">
        <v>661.58253104679898</v>
      </c>
      <c r="L469">
        <v>517.78361848490704</v>
      </c>
      <c r="M469">
        <v>68.055137372564403</v>
      </c>
      <c r="N469">
        <v>0.97857584742344295</v>
      </c>
      <c r="O469">
        <v>4.1922039715616499</v>
      </c>
      <c r="P469">
        <v>151.01538461538399</v>
      </c>
      <c r="Q469">
        <v>0.17116155831969801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295</v>
      </c>
      <c r="E470">
        <v>11821.94888054</v>
      </c>
      <c r="F470">
        <v>1164.2</v>
      </c>
      <c r="G470">
        <v>-14.8922505723455</v>
      </c>
      <c r="H470">
        <v>-15.473119099081</v>
      </c>
      <c r="I470">
        <v>-24.970562043706099</v>
      </c>
      <c r="J470">
        <v>-8.9486384215710704</v>
      </c>
      <c r="K470">
        <v>1277.2200014105999</v>
      </c>
      <c r="L470">
        <v>1207.7946819915001</v>
      </c>
      <c r="M470">
        <v>18.573678418529699</v>
      </c>
      <c r="N470">
        <v>0.68972122029544503</v>
      </c>
      <c r="O470">
        <v>41.642329496649999</v>
      </c>
      <c r="P470">
        <v>17.246588448562299</v>
      </c>
      <c r="Q470">
        <v>0.11179602303414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24</v>
      </c>
      <c r="E471">
        <v>11766.313866944</v>
      </c>
      <c r="F471">
        <v>158.86000000000001</v>
      </c>
      <c r="G471">
        <v>-3.3316747778757998</v>
      </c>
      <c r="H471">
        <v>-0.98203175505256102</v>
      </c>
      <c r="I471">
        <v>-4.8132660204597304</v>
      </c>
      <c r="J471">
        <v>-4.9616316395332403</v>
      </c>
      <c r="K471">
        <v>157.40910350148499</v>
      </c>
      <c r="L471">
        <v>148.14386168908101</v>
      </c>
      <c r="M471">
        <v>36.565365045888001</v>
      </c>
      <c r="N471">
        <v>0.65649989321184299</v>
      </c>
      <c r="O471">
        <v>10.0025179403248</v>
      </c>
      <c r="P471">
        <v>32.328196584756299</v>
      </c>
      <c r="Q471">
        <v>-4.2966976131262997E-2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103</v>
      </c>
      <c r="E472">
        <v>11717.733343039999</v>
      </c>
      <c r="F472">
        <v>1070.3</v>
      </c>
      <c r="G472">
        <v>260.787951744466</v>
      </c>
      <c r="H472">
        <v>4.6300450018996102</v>
      </c>
      <c r="I472">
        <v>112.701939245143</v>
      </c>
      <c r="J472">
        <v>6.6613986337881403</v>
      </c>
      <c r="K472">
        <v>911.79664839427596</v>
      </c>
      <c r="L472">
        <v>706.95824530592301</v>
      </c>
      <c r="M472">
        <v>75.362767949185596</v>
      </c>
      <c r="N472">
        <v>0.94331991292539696</v>
      </c>
      <c r="O472">
        <v>0</v>
      </c>
      <c r="P472">
        <v>330.41554959785498</v>
      </c>
      <c r="Q472">
        <v>0.293546213852377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732</v>
      </c>
      <c r="E473">
        <v>11702.555366459999</v>
      </c>
      <c r="F473">
        <v>8997.9</v>
      </c>
      <c r="G473">
        <v>-3.93449056079031</v>
      </c>
      <c r="H473">
        <v>12.300583334625401</v>
      </c>
      <c r="I473">
        <v>-2.1505956859282098</v>
      </c>
      <c r="J473">
        <v>-9.6942102017619505E-2</v>
      </c>
      <c r="K473">
        <v>8210.6739919412903</v>
      </c>
      <c r="L473">
        <v>7756.6721789540297</v>
      </c>
      <c r="M473">
        <v>55.551293530513703</v>
      </c>
      <c r="N473">
        <v>1.0280191237334</v>
      </c>
      <c r="O473">
        <v>8.2474799675479709</v>
      </c>
      <c r="P473">
        <v>36.513836630659</v>
      </c>
      <c r="Q473">
        <v>6.4876212615818996E-2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130</v>
      </c>
      <c r="E474">
        <v>11691.42721365</v>
      </c>
      <c r="F474">
        <v>383.65</v>
      </c>
      <c r="G474">
        <v>-6.4327301288349901</v>
      </c>
      <c r="H474">
        <v>-8.4509486609131095</v>
      </c>
      <c r="I474">
        <v>8.7839682348882295</v>
      </c>
      <c r="J474">
        <v>-0.92388708374984096</v>
      </c>
      <c r="K474">
        <v>375.73496592690498</v>
      </c>
      <c r="L474">
        <v>335.68584507946298</v>
      </c>
      <c r="M474">
        <v>39.880544230179197</v>
      </c>
      <c r="N474">
        <v>0.80297854815190595</v>
      </c>
      <c r="O474">
        <v>11.5078847908249</v>
      </c>
      <c r="P474">
        <v>51.7602848101265</v>
      </c>
      <c r="Q474">
        <v>0.17971021058574699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-</v>
      </c>
      <c r="D475" t="s">
        <v>483</v>
      </c>
      <c r="E475">
        <v>11678.948303749999</v>
      </c>
      <c r="F475">
        <v>877.1</v>
      </c>
      <c r="G475">
        <v>-15.6181838665809</v>
      </c>
      <c r="H475">
        <v>0.440177857624238</v>
      </c>
      <c r="I475">
        <v>-2.8034031974792599</v>
      </c>
      <c r="J475">
        <v>-2.1066882355709899</v>
      </c>
      <c r="K475">
        <v>835.08948693748903</v>
      </c>
      <c r="L475">
        <v>778.79892634764803</v>
      </c>
      <c r="M475">
        <v>48.053872324669101</v>
      </c>
      <c r="N475">
        <v>0.66203627465492298</v>
      </c>
      <c r="O475">
        <v>6.9433359936153103</v>
      </c>
      <c r="P475">
        <v>28.985294117647001</v>
      </c>
      <c r="Q475">
        <v>3.6807719103701002E-2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Row],[Ticker]],[1]!Table1[[Symbol]:[Industry]],2,FALSE),"-")</f>
        <v>-</v>
      </c>
      <c r="D476" t="s">
        <v>550</v>
      </c>
      <c r="E476">
        <v>11655.808256255001</v>
      </c>
      <c r="F476">
        <v>879.35</v>
      </c>
      <c r="G476">
        <v>-41.7672174519181</v>
      </c>
      <c r="H476">
        <v>-2.8421773668964598</v>
      </c>
      <c r="I476">
        <v>-14.096125734049</v>
      </c>
      <c r="J476">
        <v>-3.6405731640188401</v>
      </c>
      <c r="K476">
        <v>868.08695820300898</v>
      </c>
      <c r="L476">
        <v>870.84411645358296</v>
      </c>
      <c r="M476">
        <v>36.5643572161772</v>
      </c>
      <c r="N476">
        <v>0.54444063444140001</v>
      </c>
      <c r="O476">
        <v>26.087450958093999</v>
      </c>
      <c r="P476">
        <v>15.4684524981944</v>
      </c>
      <c r="Q476">
        <v>-3.0011778330198999E-2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-</v>
      </c>
      <c r="D477" t="s">
        <v>400</v>
      </c>
      <c r="E477">
        <v>11652.161355758901</v>
      </c>
      <c r="F477">
        <v>188.49</v>
      </c>
      <c r="G477">
        <v>206.855169572108</v>
      </c>
      <c r="H477">
        <v>8.2557057432697594</v>
      </c>
      <c r="I477">
        <v>17.841342619078901</v>
      </c>
      <c r="J477">
        <v>1.7202282790416401</v>
      </c>
      <c r="K477">
        <v>179.219457609139</v>
      </c>
      <c r="L477">
        <v>148.09476330928399</v>
      </c>
      <c r="M477">
        <v>50.479280201031798</v>
      </c>
      <c r="N477">
        <v>1.5991849834099301</v>
      </c>
      <c r="O477">
        <v>10.350681733778901</v>
      </c>
      <c r="P477">
        <v>248.088642659279</v>
      </c>
      <c r="Q477">
        <v>0.16769355454242901</v>
      </c>
    </row>
    <row r="478" spans="1:17" hidden="1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-</v>
      </c>
      <c r="D478" t="s">
        <v>348</v>
      </c>
      <c r="E478">
        <v>11648.323054005001</v>
      </c>
      <c r="F478">
        <v>1010.85</v>
      </c>
      <c r="G478">
        <v>-32.213033331598403</v>
      </c>
      <c r="H478">
        <v>-4.6285303544923302</v>
      </c>
      <c r="I478">
        <v>-17.195268517821599</v>
      </c>
      <c r="J478">
        <v>-4.1423124723879896</v>
      </c>
      <c r="K478">
        <v>1021.58340052933</v>
      </c>
      <c r="L478">
        <v>1005.9639348859801</v>
      </c>
      <c r="M478">
        <v>21.3659951778404</v>
      </c>
      <c r="N478">
        <v>0.50264948351569805</v>
      </c>
      <c r="O478">
        <v>14.562182208072</v>
      </c>
      <c r="P478">
        <v>23.251844174845999</v>
      </c>
      <c r="Q478">
        <v>-3.9965427941550002E-2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-</v>
      </c>
      <c r="D479" t="s">
        <v>127</v>
      </c>
      <c r="E479">
        <v>11642.539854000001</v>
      </c>
      <c r="F479">
        <v>1392.6</v>
      </c>
      <c r="G479">
        <v>98.869806060123295</v>
      </c>
      <c r="H479">
        <v>13.9485202014128</v>
      </c>
      <c r="I479">
        <v>69.016879630555707</v>
      </c>
      <c r="J479">
        <v>-2.12700565265312</v>
      </c>
      <c r="K479">
        <v>1158.2178417186699</v>
      </c>
      <c r="L479">
        <v>909.865751099352</v>
      </c>
      <c r="M479">
        <v>66.591130152751703</v>
      </c>
      <c r="N479">
        <v>1.1215649404369601</v>
      </c>
      <c r="O479">
        <v>6.7320120637656098</v>
      </c>
      <c r="P479">
        <v>142.19130434782599</v>
      </c>
      <c r="Q479">
        <v>0.21105990392447799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Row],[Ticker]],[1]!Table1[[Symbol]:[Industry]],2,FALSE),"-")</f>
        <v>-</v>
      </c>
      <c r="D480" t="s">
        <v>62</v>
      </c>
      <c r="E480">
        <v>11616.487441200001</v>
      </c>
      <c r="F480">
        <v>1528.25</v>
      </c>
      <c r="G480">
        <v>52.259207877176301</v>
      </c>
      <c r="H480">
        <v>4.2881363121743297</v>
      </c>
      <c r="I480">
        <v>-10.2027275848311</v>
      </c>
      <c r="J480">
        <v>-2.0593151483977601</v>
      </c>
      <c r="K480">
        <v>1415.73464540944</v>
      </c>
      <c r="L480">
        <v>1291.17409011576</v>
      </c>
      <c r="M480">
        <v>66.085697244615702</v>
      </c>
      <c r="N480">
        <v>1.7653533260437599</v>
      </c>
      <c r="O480">
        <v>5.94143628333061</v>
      </c>
      <c r="P480">
        <v>81.934523809523796</v>
      </c>
      <c r="Q480">
        <v>5.4325781568649999E-2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Row],[Ticker]],[1]!Table1[[Symbol]:[Industry]],2,FALSE),"-")</f>
        <v>-</v>
      </c>
      <c r="D481" t="s">
        <v>819</v>
      </c>
      <c r="E481">
        <v>11563.947532136999</v>
      </c>
      <c r="F481">
        <v>248.53</v>
      </c>
      <c r="G481">
        <v>173.31487298310401</v>
      </c>
      <c r="H481">
        <v>10.6518284372238</v>
      </c>
      <c r="I481">
        <v>43.249426839315902</v>
      </c>
      <c r="J481">
        <v>-3.05799411147389</v>
      </c>
      <c r="K481">
        <v>228.31803539941001</v>
      </c>
      <c r="L481">
        <v>179.21445794764199</v>
      </c>
      <c r="M481">
        <v>49.959727890335301</v>
      </c>
      <c r="N481">
        <v>0.684325961184724</v>
      </c>
      <c r="O481">
        <v>4.9169114392628703</v>
      </c>
      <c r="P481">
        <v>207.586633663366</v>
      </c>
      <c r="Q481">
        <v>0.14887198489947301</v>
      </c>
    </row>
    <row r="482" spans="1:17" hidden="1" x14ac:dyDescent="0.3">
      <c r="A482" t="s">
        <v>1084</v>
      </c>
      <c r="B482" t="s">
        <v>1085</v>
      </c>
      <c r="C482" t="str">
        <f>IFERROR(VLOOKUP(Table1[[#This Row],[Ticker]],[1]!Table1[[Symbol]:[Industry]],2,FALSE),"-")</f>
        <v>-</v>
      </c>
      <c r="D482" t="s">
        <v>1086</v>
      </c>
      <c r="E482">
        <v>11540.569069409999</v>
      </c>
      <c r="F482">
        <v>1225.05</v>
      </c>
      <c r="G482">
        <v>-6.7341061329998704</v>
      </c>
      <c r="H482">
        <v>-3.0613145797552499</v>
      </c>
      <c r="I482">
        <v>12.060336686024799</v>
      </c>
      <c r="J482">
        <v>-3.5942923344806599</v>
      </c>
      <c r="K482">
        <v>1157.36639996039</v>
      </c>
      <c r="M482">
        <v>41.192969222626701</v>
      </c>
      <c r="N482">
        <v>0.47115030078244802</v>
      </c>
      <c r="O482">
        <v>6.1140361617893104</v>
      </c>
      <c r="P482">
        <v>50.645597638957199</v>
      </c>
    </row>
    <row r="483" spans="1:17" hidden="1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89</v>
      </c>
      <c r="E483">
        <v>11516.9498752</v>
      </c>
      <c r="F483">
        <v>95.6</v>
      </c>
      <c r="G483">
        <v>-43.504517037578402</v>
      </c>
      <c r="H483">
        <v>-5.8472812816544701</v>
      </c>
      <c r="I483">
        <v>-22.041061094457302</v>
      </c>
      <c r="J483">
        <v>-2.3583682784541899</v>
      </c>
      <c r="K483">
        <v>96.273105420686605</v>
      </c>
      <c r="L483">
        <v>99.910684101878402</v>
      </c>
      <c r="M483">
        <v>13.715137464591701</v>
      </c>
      <c r="N483">
        <v>1.4208294436171101</v>
      </c>
      <c r="O483">
        <v>24.7907949790795</v>
      </c>
      <c r="P483">
        <v>5.17051705170514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62</v>
      </c>
      <c r="E484">
        <v>11512.098579899999</v>
      </c>
      <c r="F484">
        <v>727</v>
      </c>
      <c r="G484">
        <v>57.038739944073399</v>
      </c>
      <c r="H484">
        <v>-8.4290072940883007</v>
      </c>
      <c r="I484">
        <v>15.5061502444781</v>
      </c>
      <c r="J484">
        <v>-0.39190878855011801</v>
      </c>
      <c r="K484">
        <v>713.76981269148996</v>
      </c>
      <c r="L484">
        <v>602.41232550249595</v>
      </c>
      <c r="M484">
        <v>45.114952411825797</v>
      </c>
      <c r="N484">
        <v>0.47822692914734699</v>
      </c>
      <c r="O484">
        <v>7.3314993122420802</v>
      </c>
      <c r="P484">
        <v>128.07843137254901</v>
      </c>
      <c r="Q484">
        <v>-3.2731927309356999E-2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312</v>
      </c>
      <c r="E485">
        <v>11476.911007835</v>
      </c>
      <c r="F485">
        <v>144.94999999999999</v>
      </c>
      <c r="G485">
        <v>32.404958364403797</v>
      </c>
      <c r="H485">
        <v>-8.1894827354447095</v>
      </c>
      <c r="I485">
        <v>-7.4243906885961399</v>
      </c>
      <c r="J485">
        <v>-3.4956861368877901</v>
      </c>
      <c r="K485">
        <v>144.76961780572401</v>
      </c>
      <c r="L485">
        <v>131.931648055811</v>
      </c>
      <c r="M485">
        <v>42.904591362262302</v>
      </c>
      <c r="N485">
        <v>0.62560550757198696</v>
      </c>
      <c r="O485">
        <v>9.0031045187995993</v>
      </c>
      <c r="P485">
        <v>60.698447893569799</v>
      </c>
      <c r="Q485">
        <v>0.13740597324027401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21</v>
      </c>
      <c r="E486">
        <v>11476.80182162</v>
      </c>
      <c r="F486">
        <v>1827.85</v>
      </c>
      <c r="G486">
        <v>-2.8918451925257802</v>
      </c>
      <c r="H486">
        <v>14.0215785412347</v>
      </c>
      <c r="I486">
        <v>-0.89583490492686602</v>
      </c>
      <c r="J486">
        <v>0.80849141809664105</v>
      </c>
      <c r="K486">
        <v>1651.4657295037</v>
      </c>
      <c r="L486">
        <v>1572.5690604825099</v>
      </c>
      <c r="M486">
        <v>66.305046738631106</v>
      </c>
      <c r="N486">
        <v>0.98767916718774496</v>
      </c>
      <c r="O486">
        <v>6.2696610772218797</v>
      </c>
      <c r="P486">
        <v>31.874751993073801</v>
      </c>
      <c r="Q486">
        <v>-6.8364811451724003E-2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46</v>
      </c>
      <c r="E487">
        <v>11348.245558430001</v>
      </c>
      <c r="F487">
        <v>1741.3</v>
      </c>
      <c r="G487">
        <v>73.768759914433502</v>
      </c>
      <c r="H487">
        <v>-4.6772285896131303</v>
      </c>
      <c r="I487">
        <v>73.346462989589995</v>
      </c>
      <c r="J487">
        <v>2.1866431655202501</v>
      </c>
      <c r="K487">
        <v>1576.8700405996999</v>
      </c>
      <c r="L487">
        <v>1195.0245666057201</v>
      </c>
      <c r="M487">
        <v>55.016987890445698</v>
      </c>
      <c r="N487">
        <v>0.90846822769596902</v>
      </c>
      <c r="O487">
        <v>7.9595704358812398</v>
      </c>
      <c r="P487">
        <v>116.28369146689801</v>
      </c>
      <c r="Q487">
        <v>0.139658281363535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191</v>
      </c>
      <c r="E488">
        <v>11347.59833753</v>
      </c>
      <c r="F488">
        <v>482.3</v>
      </c>
      <c r="G488">
        <v>32.345341191945799</v>
      </c>
      <c r="H488">
        <v>-0.104106391358691</v>
      </c>
      <c r="I488">
        <v>4.6586719474420502</v>
      </c>
      <c r="J488">
        <v>-3.2061631122410499</v>
      </c>
      <c r="K488">
        <v>461.21428377324798</v>
      </c>
      <c r="L488">
        <v>403.472021731545</v>
      </c>
      <c r="M488">
        <v>44.661371144517702</v>
      </c>
      <c r="N488">
        <v>0.38642057203114599</v>
      </c>
      <c r="O488">
        <v>6.2409288824382996</v>
      </c>
      <c r="P488">
        <v>72.25</v>
      </c>
      <c r="Q488">
        <v>0.12878840478136899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391</v>
      </c>
      <c r="E489">
        <v>11262.92361648</v>
      </c>
      <c r="F489">
        <v>2784.4</v>
      </c>
      <c r="G489">
        <v>-9.9090351681683106</v>
      </c>
      <c r="H489">
        <v>1.2073928258375499</v>
      </c>
      <c r="I489">
        <v>-5.1249718858712097</v>
      </c>
      <c r="J489">
        <v>-0.21964573937642201</v>
      </c>
      <c r="K489">
        <v>2580.2074607269901</v>
      </c>
      <c r="L489">
        <v>2444.3000622859699</v>
      </c>
      <c r="M489">
        <v>66.535693405343594</v>
      </c>
      <c r="N489">
        <v>1.61296070886774</v>
      </c>
      <c r="O489">
        <v>7.6874730642149096</v>
      </c>
      <c r="P489">
        <v>35.4049651080798</v>
      </c>
      <c r="Q489">
        <v>5.9865198753097003E-2</v>
      </c>
    </row>
    <row r="490" spans="1:17" hidden="1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163</v>
      </c>
      <c r="E490">
        <v>11223.20053326</v>
      </c>
      <c r="F490">
        <v>747.8</v>
      </c>
      <c r="G490">
        <v>591.39158518234899</v>
      </c>
      <c r="H490">
        <v>-9.83555317238757</v>
      </c>
      <c r="I490">
        <v>167.38037252863401</v>
      </c>
      <c r="J490">
        <v>0.83309613459956999</v>
      </c>
      <c r="K490">
        <v>704.01599521159596</v>
      </c>
      <c r="L490">
        <v>461.26659821550697</v>
      </c>
      <c r="M490">
        <v>43.128163155824097</v>
      </c>
      <c r="N490">
        <v>0.55369160589108202</v>
      </c>
      <c r="O490">
        <v>13.0917357582241</v>
      </c>
      <c r="P490">
        <v>883.94736842105203</v>
      </c>
      <c r="Q490">
        <v>0.240094438160082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67</v>
      </c>
      <c r="E491">
        <v>11211.365966105999</v>
      </c>
      <c r="F491">
        <v>27.91</v>
      </c>
      <c r="G491">
        <v>58.039728190877298</v>
      </c>
      <c r="H491">
        <v>-16.935064130793499</v>
      </c>
      <c r="I491">
        <v>-21.740558931350101</v>
      </c>
      <c r="J491">
        <v>0.230449956348595</v>
      </c>
      <c r="K491">
        <v>27.833212560908901</v>
      </c>
      <c r="L491">
        <v>24.8927082403792</v>
      </c>
      <c r="M491">
        <v>44.215297736392401</v>
      </c>
      <c r="N491">
        <v>0.69620937443971898</v>
      </c>
      <c r="O491">
        <v>23.432461483339299</v>
      </c>
      <c r="P491">
        <v>87.946127946127902</v>
      </c>
      <c r="Q491">
        <v>7.4914915340368995E-2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135</v>
      </c>
      <c r="E492">
        <v>11150.004922136901</v>
      </c>
      <c r="F492">
        <v>207.07</v>
      </c>
      <c r="G492">
        <v>150.147006206155</v>
      </c>
      <c r="H492">
        <v>-5.80597671765298</v>
      </c>
      <c r="I492">
        <v>-28.533201266704101</v>
      </c>
      <c r="J492">
        <v>-4.1747895654594496</v>
      </c>
      <c r="K492">
        <v>205.79693783951399</v>
      </c>
      <c r="L492">
        <v>197.21883626906401</v>
      </c>
      <c r="M492">
        <v>50.888700103124201</v>
      </c>
      <c r="N492">
        <v>1.30171353544476</v>
      </c>
      <c r="O492">
        <v>37.586323465494701</v>
      </c>
      <c r="P492">
        <v>183.65753424657501</v>
      </c>
      <c r="Q492">
        <v>0.15238588343128401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D493" t="s">
        <v>21</v>
      </c>
      <c r="E493">
        <v>11117.701913639999</v>
      </c>
      <c r="F493">
        <v>539.70000000000005</v>
      </c>
      <c r="G493">
        <v>15.3719469919935</v>
      </c>
      <c r="H493">
        <v>4.9452819936972299</v>
      </c>
      <c r="I493">
        <v>1.2877876313494201</v>
      </c>
      <c r="J493">
        <v>4.3989654467525199</v>
      </c>
      <c r="K493">
        <v>508.42582410532901</v>
      </c>
      <c r="L493">
        <v>476.04489746189302</v>
      </c>
      <c r="M493">
        <v>58.008773745729499</v>
      </c>
      <c r="N493">
        <v>1.9714024900151399</v>
      </c>
      <c r="O493">
        <v>6.5406707430053697</v>
      </c>
      <c r="P493">
        <v>49.088397790055197</v>
      </c>
      <c r="Q493">
        <v>-6.8701415278323005E-2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1111</v>
      </c>
      <c r="E494">
        <v>11074.08510108</v>
      </c>
      <c r="F494">
        <v>1018.8</v>
      </c>
      <c r="G494">
        <v>-43.211484518314997</v>
      </c>
      <c r="H494">
        <v>5.0534154443050001</v>
      </c>
      <c r="I494">
        <v>-27.214041799459402</v>
      </c>
      <c r="J494">
        <v>-0.67682837908802496</v>
      </c>
      <c r="K494">
        <v>964.70960342495403</v>
      </c>
      <c r="L494">
        <v>1028.4843879380401</v>
      </c>
      <c r="M494">
        <v>57.793462165177999</v>
      </c>
      <c r="N494">
        <v>1.1342795551577001</v>
      </c>
      <c r="O494">
        <v>34.467020023557097</v>
      </c>
      <c r="P494">
        <v>19.297423887587801</v>
      </c>
      <c r="Q494">
        <v>-7.2981961002866996E-2</v>
      </c>
    </row>
    <row r="495" spans="1:17" hidden="1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59</v>
      </c>
      <c r="E495">
        <v>10901.6438909399</v>
      </c>
      <c r="F495">
        <v>8273.7000000000007</v>
      </c>
      <c r="G495">
        <v>184.37316807817399</v>
      </c>
      <c r="H495">
        <v>-15.051591610308099</v>
      </c>
      <c r="I495">
        <v>121.380697268834</v>
      </c>
      <c r="J495">
        <v>-3.1567756002042402</v>
      </c>
      <c r="K495">
        <v>8578.2119507529096</v>
      </c>
      <c r="L495">
        <v>6536.4641399860102</v>
      </c>
      <c r="M495">
        <v>33.320956449991598</v>
      </c>
      <c r="N495">
        <v>0.38054885986514397</v>
      </c>
      <c r="O495">
        <v>24.2231407955328</v>
      </c>
      <c r="P495">
        <v>244.72313653597701</v>
      </c>
      <c r="Q495">
        <v>0.142903070815909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62</v>
      </c>
      <c r="E496">
        <v>10879.040228104999</v>
      </c>
      <c r="F496">
        <v>8479.4500000000007</v>
      </c>
      <c r="G496">
        <v>141.65472608846699</v>
      </c>
      <c r="H496">
        <v>25.320227839018301</v>
      </c>
      <c r="I496">
        <v>33.647661753754903</v>
      </c>
      <c r="J496">
        <v>5.3903147237409001</v>
      </c>
      <c r="K496">
        <v>7183.1963683986096</v>
      </c>
      <c r="L496">
        <v>5987.9247446783302</v>
      </c>
      <c r="M496">
        <v>88.528475547779195</v>
      </c>
      <c r="N496">
        <v>0.93341328576111304</v>
      </c>
      <c r="O496">
        <v>2.0113332822293701</v>
      </c>
      <c r="P496">
        <v>184.068676716917</v>
      </c>
      <c r="Q496">
        <v>0.114173707950099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220</v>
      </c>
      <c r="E497">
        <v>10837.48419918</v>
      </c>
      <c r="F497">
        <v>554.70000000000005</v>
      </c>
      <c r="G497">
        <v>9.2535871576915696</v>
      </c>
      <c r="H497">
        <v>-8.3024995195129101</v>
      </c>
      <c r="I497">
        <v>-13.165283505074401</v>
      </c>
      <c r="J497">
        <v>-2.8300914029414899</v>
      </c>
      <c r="K497">
        <v>579.38281479249201</v>
      </c>
      <c r="L497">
        <v>554.16539964052799</v>
      </c>
      <c r="M497">
        <v>34.149017151048703</v>
      </c>
      <c r="N497">
        <v>0.69898936022402602</v>
      </c>
      <c r="O497">
        <v>27.888948981431302</v>
      </c>
      <c r="P497">
        <v>36.979874058525702</v>
      </c>
      <c r="Q497">
        <v>-5.7003225126013003E-2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269</v>
      </c>
      <c r="E498">
        <v>10806.75435252</v>
      </c>
      <c r="F498">
        <v>286.3</v>
      </c>
      <c r="G498">
        <v>58.123584969493699</v>
      </c>
      <c r="H498">
        <v>9.76897019437361</v>
      </c>
      <c r="I498">
        <v>-23.4978071682654</v>
      </c>
      <c r="J498">
        <v>4.4016082705123498</v>
      </c>
      <c r="K498">
        <v>262.30025317399401</v>
      </c>
      <c r="L498">
        <v>246.49090659695699</v>
      </c>
      <c r="M498">
        <v>69.349964389697902</v>
      </c>
      <c r="N498">
        <v>2.0458278574343698</v>
      </c>
      <c r="O498">
        <v>19.979042961927998</v>
      </c>
      <c r="P498">
        <v>89.289256198347104</v>
      </c>
      <c r="Q498">
        <v>8.3103174398475005E-2</v>
      </c>
    </row>
    <row r="499" spans="1:17" hidden="1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114</v>
      </c>
      <c r="E499">
        <v>10744.45391952</v>
      </c>
      <c r="F499">
        <v>9401.4</v>
      </c>
      <c r="G499">
        <v>42.276473272259899</v>
      </c>
      <c r="H499">
        <v>7.7752502117882401</v>
      </c>
      <c r="I499">
        <v>8.5371860204603696</v>
      </c>
      <c r="J499">
        <v>-2.5809017247703299</v>
      </c>
      <c r="K499">
        <v>8480.1149972762705</v>
      </c>
      <c r="L499">
        <v>7608.1640338672396</v>
      </c>
      <c r="M499">
        <v>73.637260045675504</v>
      </c>
      <c r="N499">
        <v>0.84221138235032</v>
      </c>
      <c r="O499">
        <v>0.94241283213138904</v>
      </c>
      <c r="P499">
        <v>73.412771608809507</v>
      </c>
      <c r="Q499">
        <v>0.102152968416069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-</v>
      </c>
      <c r="D500" t="s">
        <v>711</v>
      </c>
      <c r="E500">
        <v>10739.054693185</v>
      </c>
      <c r="F500">
        <v>117.8</v>
      </c>
      <c r="G500">
        <v>48.321513810817301</v>
      </c>
      <c r="H500">
        <v>0.31313631217433702</v>
      </c>
      <c r="I500">
        <v>11.740619319072501</v>
      </c>
      <c r="J500">
        <v>-0.64871912756488403</v>
      </c>
      <c r="K500">
        <v>111.024060211967</v>
      </c>
      <c r="L500">
        <v>97.373092140404793</v>
      </c>
      <c r="M500">
        <v>54.041415573722702</v>
      </c>
      <c r="N500">
        <v>0.97990544249342604</v>
      </c>
      <c r="O500">
        <v>3.2597623089983099</v>
      </c>
      <c r="P500">
        <v>77.142857142857096</v>
      </c>
      <c r="Q500">
        <v>2.1133606920337E-2</v>
      </c>
    </row>
    <row r="501" spans="1:17" hidden="1" x14ac:dyDescent="0.3">
      <c r="A501" t="s">
        <v>1124</v>
      </c>
      <c r="B501" t="s">
        <v>1125</v>
      </c>
      <c r="C501" t="str">
        <f>IFERROR(VLOOKUP(Table1[[#This Row],[Ticker]],[1]!Table1[[Symbol]:[Industry]],2,FALSE),"-")</f>
        <v>-</v>
      </c>
      <c r="D501" t="s">
        <v>257</v>
      </c>
      <c r="E501">
        <v>10729.8271332</v>
      </c>
      <c r="F501">
        <v>5286.65</v>
      </c>
      <c r="G501">
        <v>79.919635677466701</v>
      </c>
      <c r="H501">
        <v>-9.4034221293841007</v>
      </c>
      <c r="I501">
        <v>35.0632697041938</v>
      </c>
      <c r="J501">
        <v>-2.3079876757219999</v>
      </c>
      <c r="K501">
        <v>5007.5412097014196</v>
      </c>
      <c r="L501">
        <v>4029.3874891191999</v>
      </c>
      <c r="M501">
        <v>54.407781827918598</v>
      </c>
      <c r="N501">
        <v>0.67273080051710099</v>
      </c>
      <c r="O501">
        <v>8.6387409796373902</v>
      </c>
      <c r="P501">
        <v>106.18759750389999</v>
      </c>
      <c r="Q501">
        <v>0.155453985700475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-</v>
      </c>
      <c r="D502" t="s">
        <v>77</v>
      </c>
      <c r="E502">
        <v>10683.706004475</v>
      </c>
      <c r="F502">
        <v>344.75</v>
      </c>
      <c r="G502">
        <v>38.509836410021101</v>
      </c>
      <c r="H502">
        <v>39.959805654068298</v>
      </c>
      <c r="I502">
        <v>23.037279842350198</v>
      </c>
      <c r="J502">
        <v>5.3646396624711103</v>
      </c>
      <c r="K502">
        <v>255.29423246716101</v>
      </c>
      <c r="L502">
        <v>234.61621135136201</v>
      </c>
      <c r="M502">
        <v>85.395648463368801</v>
      </c>
      <c r="N502">
        <v>1.4018031943337601</v>
      </c>
      <c r="O502">
        <v>2.7846265409717299</v>
      </c>
      <c r="P502">
        <v>99.797160243407703</v>
      </c>
      <c r="Q502">
        <v>4.6545543090813997E-2</v>
      </c>
    </row>
    <row r="503" spans="1:17" hidden="1" x14ac:dyDescent="0.3">
      <c r="A503" t="s">
        <v>1128</v>
      </c>
      <c r="B503" t="s">
        <v>1129</v>
      </c>
      <c r="C503" t="str">
        <f>IFERROR(VLOOKUP(Table1[[#This Row],[Ticker]],[1]!Table1[[Symbol]:[Industry]],2,FALSE),"-")</f>
        <v>-</v>
      </c>
      <c r="D503" t="s">
        <v>127</v>
      </c>
      <c r="E503">
        <v>10635.964412755</v>
      </c>
      <c r="F503">
        <v>350.15</v>
      </c>
      <c r="G503">
        <v>62.775260876814798</v>
      </c>
      <c r="H503">
        <v>8.4063902804282993</v>
      </c>
      <c r="I503">
        <v>26.4641892830846</v>
      </c>
      <c r="J503">
        <v>-2.8112256730834799</v>
      </c>
      <c r="K503">
        <v>323.271864896012</v>
      </c>
      <c r="L503">
        <v>269.51286263697398</v>
      </c>
      <c r="M503">
        <v>49.452010127447998</v>
      </c>
      <c r="N503">
        <v>1.5061904494672</v>
      </c>
      <c r="O503">
        <v>8.8105097815221995</v>
      </c>
      <c r="P503">
        <v>104.050116550116</v>
      </c>
      <c r="Q503">
        <v>0.14892299213575699</v>
      </c>
    </row>
    <row r="504" spans="1:17" hidden="1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711</v>
      </c>
      <c r="E504">
        <v>10625.948094249999</v>
      </c>
      <c r="F504">
        <v>538.48</v>
      </c>
      <c r="G504">
        <v>-8.8881888093986596</v>
      </c>
      <c r="H504">
        <v>-0.53345934363184</v>
      </c>
      <c r="I504">
        <v>-0.148153744495607</v>
      </c>
      <c r="J504">
        <v>-1.94389061180545</v>
      </c>
      <c r="K504">
        <v>519.97163729595297</v>
      </c>
      <c r="L504">
        <v>487.41283026552298</v>
      </c>
      <c r="M504">
        <v>77.9215973242584</v>
      </c>
      <c r="N504">
        <v>0.60324133486269005</v>
      </c>
      <c r="O504">
        <v>1.3018125092854</v>
      </c>
      <c r="P504">
        <v>25.198790978842101</v>
      </c>
      <c r="Q504">
        <v>-1.3416788414562999E-2</v>
      </c>
    </row>
    <row r="505" spans="1:17" x14ac:dyDescent="0.3">
      <c r="A505" t="s">
        <v>1132</v>
      </c>
      <c r="B505" t="s">
        <v>1133</v>
      </c>
      <c r="C505" t="str">
        <f>IFERROR(VLOOKUP(Table1[[#This Row],[Ticker]],[1]!Table1[[Symbol]:[Industry]],2,FALSE),"-")</f>
        <v>-</v>
      </c>
      <c r="D505" t="s">
        <v>86</v>
      </c>
      <c r="E505">
        <v>10580.082430349999</v>
      </c>
      <c r="F505">
        <v>218.85</v>
      </c>
      <c r="G505">
        <v>55.813764660002803</v>
      </c>
      <c r="H505">
        <v>4.9378488309307302</v>
      </c>
      <c r="I505">
        <v>20.9270091248714</v>
      </c>
      <c r="J505">
        <v>-0.502638900511023</v>
      </c>
      <c r="K505">
        <v>211.29987911636101</v>
      </c>
      <c r="L505">
        <v>182.871501800104</v>
      </c>
      <c r="M505">
        <v>45.691889127341703</v>
      </c>
      <c r="N505">
        <v>1.6081696074044201</v>
      </c>
      <c r="O505">
        <v>10.8064884624171</v>
      </c>
      <c r="P505">
        <v>89.398528775421894</v>
      </c>
      <c r="Q505">
        <v>6.4579759218351004E-2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Row],[Ticker]],[1]!Table1[[Symbol]:[Industry]],2,FALSE),"-")</f>
        <v>-</v>
      </c>
      <c r="D506" t="s">
        <v>145</v>
      </c>
      <c r="E506">
        <v>10562.85342722</v>
      </c>
      <c r="F506">
        <v>1242.0999999999999</v>
      </c>
      <c r="G506">
        <v>30.709448063064801</v>
      </c>
      <c r="H506">
        <v>-5.8715589862850104</v>
      </c>
      <c r="I506">
        <v>30.737230629795501</v>
      </c>
      <c r="J506">
        <v>3.4131676513202298</v>
      </c>
      <c r="K506">
        <v>1007.19015721741</v>
      </c>
      <c r="L506">
        <v>897.30838768963702</v>
      </c>
      <c r="M506">
        <v>83.894962607818897</v>
      </c>
      <c r="N506">
        <v>1.61548102394329</v>
      </c>
      <c r="O506">
        <v>0</v>
      </c>
      <c r="P506">
        <v>79.222278334896401</v>
      </c>
      <c r="Q506">
        <v>-4.3267533680999997E-5</v>
      </c>
    </row>
    <row r="507" spans="1:17" hidden="1" x14ac:dyDescent="0.3">
      <c r="A507" t="s">
        <v>1136</v>
      </c>
      <c r="B507" t="s">
        <v>1137</v>
      </c>
      <c r="C507" t="str">
        <f>IFERROR(VLOOKUP(Table1[[#This Row],[Ticker]],[1]!Table1[[Symbol]:[Industry]],2,FALSE),"-")</f>
        <v>-</v>
      </c>
      <c r="E507">
        <v>10496.303632704999</v>
      </c>
      <c r="F507">
        <v>752.95</v>
      </c>
      <c r="G507">
        <v>32.147010663719101</v>
      </c>
      <c r="H507">
        <v>2.1892624947914801</v>
      </c>
      <c r="I507">
        <v>14.8365567707623</v>
      </c>
      <c r="J507">
        <v>-1.1904752596812</v>
      </c>
      <c r="K507">
        <v>700.76544464737503</v>
      </c>
      <c r="L507">
        <v>597.19367415483202</v>
      </c>
      <c r="M507">
        <v>52.374780636030998</v>
      </c>
      <c r="N507">
        <v>0.964338938658866</v>
      </c>
      <c r="O507">
        <v>6.77999867189056</v>
      </c>
      <c r="P507">
        <v>88.237499999999997</v>
      </c>
      <c r="Q507">
        <v>9.6069789923858007E-2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Row],[Ticker]],[1]!Table1[[Symbol]:[Industry]],2,FALSE),"-")</f>
        <v>-</v>
      </c>
      <c r="D508" t="s">
        <v>476</v>
      </c>
      <c r="E508">
        <v>10483.0003214399</v>
      </c>
      <c r="F508">
        <v>2149.6</v>
      </c>
      <c r="G508">
        <v>14.860670143554</v>
      </c>
      <c r="H508">
        <v>-2.2344427865792702</v>
      </c>
      <c r="I508">
        <v>-2.3950195785275201</v>
      </c>
      <c r="J508">
        <v>-1.0241342603540999</v>
      </c>
      <c r="K508">
        <v>2073.3112115209401</v>
      </c>
      <c r="L508">
        <v>1936.08526025216</v>
      </c>
      <c r="M508">
        <v>57.055447022147703</v>
      </c>
      <c r="N508">
        <v>1.0991187221350001</v>
      </c>
      <c r="O508">
        <v>9.3226646818012693</v>
      </c>
      <c r="P508">
        <v>53.542857142857102</v>
      </c>
      <c r="Q508">
        <v>0.19238508673383201</v>
      </c>
    </row>
    <row r="509" spans="1:17" x14ac:dyDescent="0.3">
      <c r="A509" t="s">
        <v>1140</v>
      </c>
      <c r="B509" t="s">
        <v>1141</v>
      </c>
      <c r="C509" t="str">
        <f>IFERROR(VLOOKUP(Table1[[#This Row],[Ticker]],[1]!Table1[[Symbol]:[Industry]],2,FALSE),"-")</f>
        <v>-</v>
      </c>
      <c r="D509" t="s">
        <v>550</v>
      </c>
      <c r="E509">
        <v>10463.45438848</v>
      </c>
      <c r="F509">
        <v>2046.4</v>
      </c>
      <c r="G509">
        <v>-43.675188829415397</v>
      </c>
      <c r="H509">
        <v>-3.87109514388652</v>
      </c>
      <c r="I509">
        <v>-28.8530051809017</v>
      </c>
      <c r="J509">
        <v>-2.2603792322746901</v>
      </c>
      <c r="K509">
        <v>2054.8351494215999</v>
      </c>
      <c r="L509">
        <v>2166.7352051964899</v>
      </c>
      <c r="M509">
        <v>39.607633630475497</v>
      </c>
      <c r="N509">
        <v>0.69498973887395898</v>
      </c>
      <c r="O509">
        <v>33.6493354182955</v>
      </c>
      <c r="P509">
        <v>13.1858407079646</v>
      </c>
      <c r="Q509">
        <v>-0.163917391498552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Row],[Ticker]],[1]!Table1[[Symbol]:[Industry]],2,FALSE),"-")</f>
        <v>-</v>
      </c>
      <c r="D510" t="s">
        <v>945</v>
      </c>
      <c r="E510">
        <v>10453.31916228</v>
      </c>
      <c r="F510">
        <v>75.7</v>
      </c>
      <c r="G510">
        <v>61.797544762008101</v>
      </c>
      <c r="H510">
        <v>-3.0611656887563199</v>
      </c>
      <c r="I510">
        <v>-20.6340548877264</v>
      </c>
      <c r="J510">
        <v>-3.5872400894179601</v>
      </c>
      <c r="K510">
        <v>78.231861978730905</v>
      </c>
      <c r="L510">
        <v>72.179245211058003</v>
      </c>
      <c r="M510">
        <v>26.679052061618901</v>
      </c>
      <c r="N510">
        <v>0.46362961240977002</v>
      </c>
      <c r="O510">
        <v>25.297225891677598</v>
      </c>
      <c r="P510">
        <v>93.358876117496806</v>
      </c>
      <c r="Q510">
        <v>1.3408848677757001E-2</v>
      </c>
    </row>
    <row r="511" spans="1:17" x14ac:dyDescent="0.3">
      <c r="A511" t="s">
        <v>1144</v>
      </c>
      <c r="B511" t="s">
        <v>1145</v>
      </c>
      <c r="C511" t="str">
        <f>IFERROR(VLOOKUP(Table1[[#This Row],[Ticker]],[1]!Table1[[Symbol]:[Industry]],2,FALSE),"-")</f>
        <v>-</v>
      </c>
      <c r="D511" t="s">
        <v>62</v>
      </c>
      <c r="E511">
        <v>10431.350788219999</v>
      </c>
      <c r="F511">
        <v>851.35</v>
      </c>
      <c r="G511">
        <v>16.866751082939999</v>
      </c>
      <c r="H511">
        <v>-6.1915607578471796</v>
      </c>
      <c r="I511">
        <v>-3.0325551905992798</v>
      </c>
      <c r="J511">
        <v>-1.2756719803057901</v>
      </c>
      <c r="K511">
        <v>849.50380027594804</v>
      </c>
      <c r="L511">
        <v>766.74774105613301</v>
      </c>
      <c r="M511">
        <v>41.987640721572099</v>
      </c>
      <c r="N511">
        <v>2.3920337671732299</v>
      </c>
      <c r="O511">
        <v>14.171609796206001</v>
      </c>
      <c r="P511">
        <v>44.922972167844001</v>
      </c>
      <c r="Q511">
        <v>-3.3995722113237002E-2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Row],[Ticker]],[1]!Table1[[Symbol]:[Industry]],2,FALSE),"-")</f>
        <v>-</v>
      </c>
      <c r="D512" t="s">
        <v>1148</v>
      </c>
      <c r="E512">
        <v>10428.840605699999</v>
      </c>
      <c r="F512">
        <v>542.29999999999995</v>
      </c>
      <c r="G512">
        <v>3.75990328157082</v>
      </c>
      <c r="H512">
        <v>-7.5501120765089</v>
      </c>
      <c r="I512">
        <v>42.618443645909402</v>
      </c>
      <c r="J512">
        <v>1.2504757982716499</v>
      </c>
      <c r="K512">
        <v>510.68551654072797</v>
      </c>
      <c r="L512">
        <v>429.97198432444799</v>
      </c>
      <c r="M512">
        <v>55.926582092288001</v>
      </c>
      <c r="N512">
        <v>0.42364083297204702</v>
      </c>
      <c r="O512">
        <v>7.2100313479623797</v>
      </c>
      <c r="P512">
        <v>75.161498708010299</v>
      </c>
      <c r="Q512">
        <v>4.4081990691938001E-2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295</v>
      </c>
      <c r="E513">
        <v>10404.82664263</v>
      </c>
      <c r="F513">
        <v>2031.05</v>
      </c>
      <c r="G513">
        <v>14.721103359708099</v>
      </c>
      <c r="H513">
        <v>-1.9098027367956401</v>
      </c>
      <c r="I513">
        <v>14.219721554762</v>
      </c>
      <c r="J513">
        <v>-2.9335987216181598</v>
      </c>
      <c r="K513">
        <v>1954.81414043413</v>
      </c>
      <c r="L513">
        <v>1751.0651064430899</v>
      </c>
      <c r="M513">
        <v>49.137748642400503</v>
      </c>
      <c r="N513">
        <v>0.78203313880510505</v>
      </c>
      <c r="O513">
        <v>4.2564190935722799</v>
      </c>
      <c r="P513">
        <v>56.716820987654302</v>
      </c>
      <c r="Q513">
        <v>-7.6043700984087997E-2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1153</v>
      </c>
      <c r="E514">
        <v>10354.344961735</v>
      </c>
      <c r="F514">
        <v>508.85</v>
      </c>
      <c r="G514">
        <v>143.22743497765401</v>
      </c>
      <c r="H514">
        <v>-6.3921580300772298</v>
      </c>
      <c r="I514">
        <v>42.423203562160097</v>
      </c>
      <c r="J514">
        <v>-1.6802075170854101</v>
      </c>
      <c r="K514">
        <v>491.03397917947001</v>
      </c>
      <c r="L514">
        <v>370.67674328310602</v>
      </c>
      <c r="M514">
        <v>39.351391221835797</v>
      </c>
      <c r="N514">
        <v>0.70021935865659501</v>
      </c>
      <c r="O514">
        <v>15.5546821263633</v>
      </c>
      <c r="P514">
        <v>179.51112331776901</v>
      </c>
      <c r="Q514">
        <v>9.3718174638477994E-2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900</v>
      </c>
      <c r="E515">
        <v>10341.9255815</v>
      </c>
      <c r="F515">
        <v>1406.5</v>
      </c>
      <c r="G515">
        <v>76.577253958224205</v>
      </c>
      <c r="H515">
        <v>17.996577870615798</v>
      </c>
      <c r="I515">
        <v>29.220434421214701</v>
      </c>
      <c r="J515">
        <v>4.0035616564309802</v>
      </c>
      <c r="K515">
        <v>1233.78165825308</v>
      </c>
      <c r="L515">
        <v>1001.33857469757</v>
      </c>
      <c r="M515">
        <v>54.261371679081002</v>
      </c>
      <c r="N515">
        <v>0.96585023877513099</v>
      </c>
      <c r="O515">
        <v>8.2865268396729395</v>
      </c>
      <c r="P515">
        <v>114.40548780487801</v>
      </c>
      <c r="Q515">
        <v>4.7440496269402999E-2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977</v>
      </c>
      <c r="E516">
        <v>10291.248052454999</v>
      </c>
      <c r="F516">
        <v>48.35</v>
      </c>
      <c r="G516">
        <v>-13.915875309791099</v>
      </c>
      <c r="H516">
        <v>-4.4433238892127296</v>
      </c>
      <c r="I516">
        <v>-8.1112405373258607</v>
      </c>
      <c r="J516">
        <v>-1.36574348499394</v>
      </c>
      <c r="K516">
        <v>46.859422396907597</v>
      </c>
      <c r="L516">
        <v>46.329099015412098</v>
      </c>
      <c r="M516">
        <v>43.539323002269803</v>
      </c>
      <c r="N516">
        <v>1.09343018314212</v>
      </c>
      <c r="O516">
        <v>18.4074457083764</v>
      </c>
      <c r="P516">
        <v>32.284541723666202</v>
      </c>
      <c r="Q516">
        <v>2.8113070529135999E-2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24</v>
      </c>
      <c r="E517">
        <v>10242.328270628999</v>
      </c>
      <c r="F517">
        <v>90.11</v>
      </c>
      <c r="G517">
        <v>-31.762971883097201</v>
      </c>
      <c r="H517">
        <v>-16.2715760830493</v>
      </c>
      <c r="I517">
        <v>-34.920338225618103</v>
      </c>
      <c r="J517">
        <v>-3.5228541724474001</v>
      </c>
      <c r="K517">
        <v>95.932769975693503</v>
      </c>
      <c r="L517">
        <v>95.223178451699596</v>
      </c>
      <c r="M517">
        <v>24.7554183126983</v>
      </c>
      <c r="N517">
        <v>0.92857892583798896</v>
      </c>
      <c r="O517">
        <v>29.286427699478399</v>
      </c>
      <c r="P517">
        <v>9.7563946406820907</v>
      </c>
      <c r="Q517">
        <v>9.2577032633480005E-3</v>
      </c>
    </row>
    <row r="518" spans="1:17" hidden="1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257</v>
      </c>
      <c r="E518">
        <v>10212.499119</v>
      </c>
      <c r="F518">
        <v>6634.5</v>
      </c>
      <c r="G518">
        <v>23.6033859509952</v>
      </c>
      <c r="H518">
        <v>1.1613042610280599</v>
      </c>
      <c r="I518">
        <v>3.5289010626541799</v>
      </c>
      <c r="J518">
        <v>1.03631169536528</v>
      </c>
      <c r="K518">
        <v>5894.3694627654904</v>
      </c>
      <c r="L518">
        <v>5440.8279718427802</v>
      </c>
      <c r="M518">
        <v>84.912390956259202</v>
      </c>
      <c r="N518">
        <v>1.4112984538394699</v>
      </c>
      <c r="O518">
        <v>5.4940085914537597</v>
      </c>
      <c r="P518">
        <v>50.329685269526102</v>
      </c>
      <c r="Q518">
        <v>0.12853338358406399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77</v>
      </c>
      <c r="E519">
        <v>10155.51504613</v>
      </c>
      <c r="F519">
        <v>863.05</v>
      </c>
      <c r="G519">
        <v>1.6022679398962001</v>
      </c>
      <c r="H519">
        <v>-7.6874039792545298E-2</v>
      </c>
      <c r="I519">
        <v>-15.4512947944479</v>
      </c>
      <c r="J519">
        <v>-5.0816142574841603</v>
      </c>
      <c r="K519">
        <v>845.66803007047497</v>
      </c>
      <c r="L519">
        <v>816.809875360962</v>
      </c>
      <c r="M519">
        <v>42.649038556127003</v>
      </c>
      <c r="N519">
        <v>0.714001866994733</v>
      </c>
      <c r="O519">
        <v>15.8565552401367</v>
      </c>
      <c r="P519">
        <v>42.136034255599398</v>
      </c>
      <c r="Q519">
        <v>-2.4786512129899999E-3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410</v>
      </c>
      <c r="E520">
        <v>10150.20355312</v>
      </c>
      <c r="F520">
        <v>292.3</v>
      </c>
      <c r="G520">
        <v>72.657997541772403</v>
      </c>
      <c r="H520">
        <v>4.8368449481711098</v>
      </c>
      <c r="I520">
        <v>30.6674265740075</v>
      </c>
      <c r="J520">
        <v>4.8393821767651</v>
      </c>
      <c r="K520">
        <v>248.58462351537301</v>
      </c>
      <c r="L520">
        <v>207.108106781195</v>
      </c>
      <c r="M520">
        <v>82.525457677575304</v>
      </c>
      <c r="N520">
        <v>1.8898167995328099</v>
      </c>
      <c r="O520">
        <v>1.9500513171399201</v>
      </c>
      <c r="P520">
        <v>108.042704626334</v>
      </c>
      <c r="Q520">
        <v>0.12907124341182899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135</v>
      </c>
      <c r="E521">
        <v>10129.848837489901</v>
      </c>
      <c r="F521">
        <v>427.15</v>
      </c>
      <c r="G521">
        <v>314.78213188051302</v>
      </c>
      <c r="H521">
        <v>-4.2424415369428301</v>
      </c>
      <c r="I521">
        <v>70.444750463472403</v>
      </c>
      <c r="J521">
        <v>-5.0976126001019004</v>
      </c>
      <c r="K521">
        <v>434.24631533634101</v>
      </c>
      <c r="L521">
        <v>300.22644718742299</v>
      </c>
      <c r="M521">
        <v>28.467790074999801</v>
      </c>
      <c r="N521">
        <v>0.63039522241347901</v>
      </c>
      <c r="O521">
        <v>33.348940653166302</v>
      </c>
      <c r="P521">
        <v>353.20954907161803</v>
      </c>
      <c r="Q521">
        <v>0.123674846487</v>
      </c>
    </row>
    <row r="522" spans="1:17" hidden="1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407</v>
      </c>
      <c r="E522">
        <v>10095.75426016</v>
      </c>
      <c r="F522">
        <v>8937.2000000000007</v>
      </c>
      <c r="G522">
        <v>59.326342930855503</v>
      </c>
      <c r="H522">
        <v>-2.3680569165622498</v>
      </c>
      <c r="I522">
        <v>-4.3501453601617897</v>
      </c>
      <c r="J522">
        <v>-0.840187051512577</v>
      </c>
      <c r="K522">
        <v>8560.1666535420009</v>
      </c>
      <c r="L522">
        <v>7849.0432603618601</v>
      </c>
      <c r="M522">
        <v>67.465566290032001</v>
      </c>
      <c r="N522">
        <v>1.59143805344044</v>
      </c>
      <c r="O522">
        <v>16.243901893210399</v>
      </c>
      <c r="P522">
        <v>96.034218030269798</v>
      </c>
      <c r="Q522">
        <v>0.170377611770652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550</v>
      </c>
      <c r="E523">
        <v>10006.0401094399</v>
      </c>
      <c r="F523">
        <v>2822.2</v>
      </c>
      <c r="G523">
        <v>-17.278297604837199</v>
      </c>
      <c r="H523">
        <v>3.4015133391688299</v>
      </c>
      <c r="I523">
        <v>-11.236465657098799</v>
      </c>
      <c r="J523">
        <v>-2.3888244017991198</v>
      </c>
      <c r="K523">
        <v>2727.4117300042699</v>
      </c>
      <c r="L523">
        <v>2641.95272744881</v>
      </c>
      <c r="M523">
        <v>41.1777382264846</v>
      </c>
      <c r="N523">
        <v>1.5842879729859001</v>
      </c>
      <c r="O523">
        <v>13.6719580469137</v>
      </c>
      <c r="P523">
        <v>25.5985758789496</v>
      </c>
      <c r="Q523">
        <v>-8.3565801251369004E-2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363</v>
      </c>
      <c r="E524">
        <v>9986.0888166799996</v>
      </c>
      <c r="F524">
        <v>679.6</v>
      </c>
      <c r="G524">
        <v>-11.9617071558276</v>
      </c>
      <c r="H524">
        <v>-4.46099187842775</v>
      </c>
      <c r="I524">
        <v>-22.204036630121902</v>
      </c>
      <c r="J524">
        <v>-2.2267224637747201</v>
      </c>
      <c r="K524">
        <v>686.89965362610906</v>
      </c>
      <c r="L524">
        <v>671.32508606430395</v>
      </c>
      <c r="M524">
        <v>37.3125007961468</v>
      </c>
      <c r="N524">
        <v>0.85438519919034295</v>
      </c>
      <c r="O524">
        <v>19.908769864626201</v>
      </c>
      <c r="P524">
        <v>27.7443609022556</v>
      </c>
      <c r="Q524">
        <v>5.1682705150211998E-2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148</v>
      </c>
      <c r="E525">
        <v>9965.0479995000005</v>
      </c>
      <c r="F525">
        <v>721.05</v>
      </c>
      <c r="G525">
        <v>20.4271793666551</v>
      </c>
      <c r="H525">
        <v>-7.9734253541895503</v>
      </c>
      <c r="I525">
        <v>19.346092380250202</v>
      </c>
      <c r="J525">
        <v>0.407751573485023</v>
      </c>
      <c r="K525">
        <v>736.19060342580099</v>
      </c>
      <c r="L525">
        <v>615.68868177298702</v>
      </c>
      <c r="M525">
        <v>39.4048650321783</v>
      </c>
      <c r="N525">
        <v>1.1212140001555899</v>
      </c>
      <c r="O525">
        <v>12.34311074128</v>
      </c>
      <c r="P525">
        <v>75.416615983456893</v>
      </c>
    </row>
    <row r="526" spans="1:17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476</v>
      </c>
      <c r="E526">
        <v>9958.9639928100005</v>
      </c>
      <c r="F526">
        <v>380.65</v>
      </c>
      <c r="G526">
        <v>149.47499360925499</v>
      </c>
      <c r="H526">
        <v>-4.0378408788601599</v>
      </c>
      <c r="I526">
        <v>17.631858755108599</v>
      </c>
      <c r="J526">
        <v>-3.1262883432801001</v>
      </c>
      <c r="K526">
        <v>364.662523958669</v>
      </c>
      <c r="L526">
        <v>292.70624808790501</v>
      </c>
      <c r="M526">
        <v>49.839957510417101</v>
      </c>
      <c r="N526">
        <v>0.89534588989456798</v>
      </c>
      <c r="O526">
        <v>6.0422960725075399</v>
      </c>
      <c r="P526">
        <v>205.375050140393</v>
      </c>
      <c r="Q526">
        <v>0.13831763888180101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688</v>
      </c>
      <c r="E527">
        <v>9951.5406982799996</v>
      </c>
      <c r="F527">
        <v>587.45000000000005</v>
      </c>
      <c r="G527">
        <v>56.2662227859783</v>
      </c>
      <c r="H527">
        <v>12.2440935128683</v>
      </c>
      <c r="I527">
        <v>31.2701085698417</v>
      </c>
      <c r="J527">
        <v>2.3274888653378598</v>
      </c>
      <c r="K527">
        <v>487.34360949209298</v>
      </c>
      <c r="L527">
        <v>411.952789190982</v>
      </c>
      <c r="M527">
        <v>64.901237406048097</v>
      </c>
      <c r="N527">
        <v>0.48009320440126302</v>
      </c>
      <c r="O527">
        <v>8.7326580985615596</v>
      </c>
      <c r="P527">
        <v>88.255087325749003</v>
      </c>
      <c r="Q527">
        <v>9.9346926937744995E-2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483</v>
      </c>
      <c r="E528">
        <v>9950.0492121369898</v>
      </c>
      <c r="F528">
        <v>169.33</v>
      </c>
      <c r="G528">
        <v>31.0915315166569</v>
      </c>
      <c r="H528">
        <v>-9.5895397155016902</v>
      </c>
      <c r="I528">
        <v>-22.391071416873999</v>
      </c>
      <c r="J528">
        <v>-2.5684686463239101</v>
      </c>
      <c r="K528">
        <v>168.32746202868299</v>
      </c>
      <c r="L528">
        <v>165.22643690469499</v>
      </c>
      <c r="M528">
        <v>52.241678251161403</v>
      </c>
      <c r="N528">
        <v>1.28940479249259</v>
      </c>
      <c r="O528">
        <v>23.603247077985898</v>
      </c>
      <c r="P528">
        <v>58.434234411028797</v>
      </c>
      <c r="Q528">
        <v>-5.6829406771004003E-2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46</v>
      </c>
      <c r="E529">
        <v>9893.8332279999995</v>
      </c>
      <c r="F529">
        <v>351.8</v>
      </c>
      <c r="G529">
        <v>19.344067179440401</v>
      </c>
      <c r="H529">
        <v>-13.923627751576401</v>
      </c>
      <c r="I529">
        <v>21.118751692666301</v>
      </c>
      <c r="J529">
        <v>-5.7510407498402696</v>
      </c>
      <c r="K529">
        <v>333.02832233634803</v>
      </c>
      <c r="L529">
        <v>289.74586434157101</v>
      </c>
      <c r="M529">
        <v>40.531453279018798</v>
      </c>
      <c r="N529">
        <v>0.71569391639206703</v>
      </c>
      <c r="O529">
        <v>15.6907333712336</v>
      </c>
      <c r="P529">
        <v>48.595564941921801</v>
      </c>
      <c r="Q529">
        <v>-5.1484281233409998E-3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363</v>
      </c>
      <c r="E530">
        <v>9886.6259968300001</v>
      </c>
      <c r="F530">
        <v>248.11</v>
      </c>
      <c r="G530">
        <v>22.856844081111401</v>
      </c>
      <c r="H530">
        <v>6.0539433950605002</v>
      </c>
      <c r="I530">
        <v>-28.1006268217421</v>
      </c>
      <c r="J530">
        <v>-2.1051785181974898</v>
      </c>
      <c r="K530">
        <v>238.267650096399</v>
      </c>
      <c r="L530">
        <v>221.908543218196</v>
      </c>
      <c r="M530">
        <v>48.4575517896265</v>
      </c>
      <c r="N530">
        <v>1.05965562720388</v>
      </c>
      <c r="O530">
        <v>29.881907218572401</v>
      </c>
      <c r="P530">
        <v>69.763941156346206</v>
      </c>
      <c r="Q530">
        <v>6.5464806727361005E-2</v>
      </c>
    </row>
    <row r="531" spans="1:17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-</v>
      </c>
      <c r="D531" t="s">
        <v>536</v>
      </c>
      <c r="E531">
        <v>9878.1810007200002</v>
      </c>
      <c r="F531">
        <v>1549.15</v>
      </c>
      <c r="G531">
        <v>-15.1184268986182</v>
      </c>
      <c r="H531">
        <v>-2.9395157387450301</v>
      </c>
      <c r="I531">
        <v>-5.5034702977224299</v>
      </c>
      <c r="J531">
        <v>-1.6641313209394999</v>
      </c>
      <c r="K531">
        <v>1514.56301216456</v>
      </c>
      <c r="L531">
        <v>1449.9924898208899</v>
      </c>
      <c r="M531">
        <v>42.781652469388803</v>
      </c>
      <c r="N531">
        <v>0.83823344577605097</v>
      </c>
      <c r="O531">
        <v>8.4465674724849098</v>
      </c>
      <c r="P531">
        <v>27.712283594393998</v>
      </c>
      <c r="Q531">
        <v>1.0014498022476E-2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-</v>
      </c>
      <c r="D532" t="s">
        <v>130</v>
      </c>
      <c r="E532">
        <v>9864.20889111</v>
      </c>
      <c r="F532">
        <v>279.93</v>
      </c>
      <c r="G532">
        <v>36.3944013086493</v>
      </c>
      <c r="H532">
        <v>14.217574447260899</v>
      </c>
      <c r="I532">
        <v>-1.1584638947249399</v>
      </c>
      <c r="J532">
        <v>3.0021592051719099</v>
      </c>
      <c r="K532">
        <v>245.896893625286</v>
      </c>
      <c r="L532">
        <v>224.93513487747501</v>
      </c>
      <c r="M532">
        <v>70.642760801925107</v>
      </c>
      <c r="N532">
        <v>2.06967503752294</v>
      </c>
      <c r="O532">
        <v>6.8124173900617899</v>
      </c>
      <c r="P532">
        <v>72.689697717458301</v>
      </c>
      <c r="Q532">
        <v>0.133760333372936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191</v>
      </c>
      <c r="E533">
        <v>9833.3327040000004</v>
      </c>
      <c r="F533">
        <v>643.6</v>
      </c>
      <c r="G533">
        <v>60.486643940789797</v>
      </c>
      <c r="H533">
        <v>-7.3760025592332497</v>
      </c>
      <c r="I533">
        <v>6.7436024291560503</v>
      </c>
      <c r="J533">
        <v>-2.0691043722014699</v>
      </c>
      <c r="K533">
        <v>619.09219753693196</v>
      </c>
      <c r="L533">
        <v>533.07465117691697</v>
      </c>
      <c r="M533">
        <v>35.649971147678301</v>
      </c>
      <c r="N533">
        <v>0.56592547612355404</v>
      </c>
      <c r="O533">
        <v>9.9751398384089391</v>
      </c>
      <c r="P533">
        <v>101.125</v>
      </c>
      <c r="Q533">
        <v>5.3206914777035999E-2</v>
      </c>
    </row>
    <row r="534" spans="1:17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D534" t="s">
        <v>483</v>
      </c>
      <c r="E534">
        <v>9775.2806446350005</v>
      </c>
      <c r="F534">
        <v>1099.45</v>
      </c>
      <c r="G534">
        <v>12.024561205830199</v>
      </c>
      <c r="H534">
        <v>-4.1609602434439399</v>
      </c>
      <c r="I534">
        <v>-3.8172836402387298</v>
      </c>
      <c r="J534">
        <v>4.77180063551534E-2</v>
      </c>
      <c r="K534">
        <v>986.86008200334197</v>
      </c>
      <c r="L534">
        <v>917.03083135975101</v>
      </c>
      <c r="M534">
        <v>62.4020741983934</v>
      </c>
      <c r="N534">
        <v>0.59480871583759098</v>
      </c>
      <c r="O534">
        <v>8.6907089908590596</v>
      </c>
      <c r="P534">
        <v>41.563123672181803</v>
      </c>
      <c r="Q534">
        <v>5.5425824021169003E-2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330</v>
      </c>
      <c r="E535">
        <v>9739.7522916449998</v>
      </c>
      <c r="F535">
        <v>1647.65</v>
      </c>
      <c r="G535">
        <v>122.65008942606801</v>
      </c>
      <c r="H535">
        <v>-12.7553813985904</v>
      </c>
      <c r="I535">
        <v>132.09950816417799</v>
      </c>
      <c r="J535">
        <v>-5.3418654736651199</v>
      </c>
      <c r="K535">
        <v>1643.99314345528</v>
      </c>
      <c r="M535">
        <v>26.007951257143901</v>
      </c>
      <c r="N535">
        <v>1.3210667706655099</v>
      </c>
      <c r="O535">
        <v>26.2404029982095</v>
      </c>
      <c r="P535">
        <v>156.48349937733499</v>
      </c>
    </row>
    <row r="536" spans="1:17" hidden="1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-</v>
      </c>
      <c r="D536" t="s">
        <v>135</v>
      </c>
      <c r="E536">
        <v>9717.1900299270001</v>
      </c>
      <c r="F536">
        <v>270.64999999999998</v>
      </c>
      <c r="G536">
        <v>-25.028854469660001</v>
      </c>
      <c r="H536">
        <v>-4.4723758172057204</v>
      </c>
      <c r="I536">
        <v>-8.1761967849839703</v>
      </c>
      <c r="J536">
        <v>-2.5044064099009198</v>
      </c>
      <c r="K536">
        <v>262.90851650744798</v>
      </c>
      <c r="L536">
        <v>257.54914181898403</v>
      </c>
      <c r="M536">
        <v>22.227502817667499</v>
      </c>
      <c r="N536">
        <v>1.1248753990235301</v>
      </c>
      <c r="O536">
        <v>0.14779235174580099</v>
      </c>
      <c r="P536">
        <v>16.609220163722501</v>
      </c>
    </row>
    <row r="537" spans="1:17" hidden="1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89</v>
      </c>
      <c r="E537">
        <v>9591.9028099999996</v>
      </c>
      <c r="F537">
        <v>139.13</v>
      </c>
      <c r="G537">
        <v>-24.142414063270699</v>
      </c>
      <c r="H537">
        <v>-1.4592984908475499</v>
      </c>
      <c r="I537">
        <v>-14.4951779722547</v>
      </c>
      <c r="J537">
        <v>-2.2525066277920298</v>
      </c>
      <c r="K537">
        <v>136.25345970107901</v>
      </c>
      <c r="L537">
        <v>135.03905512795899</v>
      </c>
      <c r="M537">
        <v>19.599037825510401</v>
      </c>
      <c r="N537">
        <v>0.90848477081055301</v>
      </c>
      <c r="O537">
        <v>1.2003162509882801</v>
      </c>
      <c r="P537">
        <v>10.4206349206349</v>
      </c>
      <c r="Q537">
        <v>-1.3388827299693999E-2</v>
      </c>
    </row>
    <row r="538" spans="1:17" x14ac:dyDescent="0.3">
      <c r="A538" t="s">
        <v>1200</v>
      </c>
      <c r="B538" t="s">
        <v>1201</v>
      </c>
      <c r="C538" t="str">
        <f>IFERROR(VLOOKUP(Table1[[#This Row],[Ticker]],[1]!Table1[[Symbol]:[Industry]],2,FALSE),"-")</f>
        <v>-</v>
      </c>
      <c r="D538" t="s">
        <v>363</v>
      </c>
      <c r="E538">
        <v>9546.7355156249996</v>
      </c>
      <c r="F538">
        <v>756.25</v>
      </c>
      <c r="G538">
        <v>-0.164099163578448</v>
      </c>
      <c r="H538">
        <v>23.209407452121301</v>
      </c>
      <c r="I538">
        <v>1.1855931905050801</v>
      </c>
      <c r="J538">
        <v>-1.9291448183880799</v>
      </c>
      <c r="K538">
        <v>661.76989923753501</v>
      </c>
      <c r="L538">
        <v>609.07779419521296</v>
      </c>
      <c r="M538">
        <v>56.271774682041197</v>
      </c>
      <c r="N538">
        <v>1.0864251296793099</v>
      </c>
      <c r="O538">
        <v>6.3140495867768598</v>
      </c>
      <c r="P538">
        <v>68.0555555555555</v>
      </c>
      <c r="Q538">
        <v>5.2428052261003999E-2</v>
      </c>
    </row>
    <row r="539" spans="1:17" x14ac:dyDescent="0.3">
      <c r="A539" t="s">
        <v>1202</v>
      </c>
      <c r="B539" t="s">
        <v>1203</v>
      </c>
      <c r="C539" t="str">
        <f>IFERROR(VLOOKUP(Table1[[#This Row],[Ticker]],[1]!Table1[[Symbol]:[Industry]],2,FALSE),"-")</f>
        <v>-</v>
      </c>
      <c r="D539" t="s">
        <v>46</v>
      </c>
      <c r="E539">
        <v>9538.6352963999998</v>
      </c>
      <c r="F539">
        <v>6034</v>
      </c>
      <c r="G539">
        <v>32.654881292204799</v>
      </c>
      <c r="H539">
        <v>11.9282046828011</v>
      </c>
      <c r="I539">
        <v>12.323937779700399</v>
      </c>
      <c r="J539">
        <v>9.6228461641215493</v>
      </c>
      <c r="K539">
        <v>5130.19013050171</v>
      </c>
      <c r="L539">
        <v>4657.1663528338604</v>
      </c>
      <c r="M539">
        <v>87.632509487257593</v>
      </c>
      <c r="N539">
        <v>2.2849226866982</v>
      </c>
      <c r="O539">
        <v>0.76234670202186505</v>
      </c>
      <c r="P539">
        <v>79.319157788377197</v>
      </c>
      <c r="Q539">
        <v>0.21650371623178599</v>
      </c>
    </row>
    <row r="540" spans="1:17" x14ac:dyDescent="0.3">
      <c r="A540" t="s">
        <v>1204</v>
      </c>
      <c r="B540" t="s">
        <v>1205</v>
      </c>
      <c r="C540" t="str">
        <f>IFERROR(VLOOKUP(Table1[[#This Row],[Ticker]],[1]!Table1[[Symbol]:[Industry]],2,FALSE),"-")</f>
        <v>-</v>
      </c>
      <c r="D540" t="s">
        <v>46</v>
      </c>
      <c r="E540">
        <v>9536.6839794000007</v>
      </c>
      <c r="F540">
        <v>1423.65</v>
      </c>
      <c r="G540">
        <v>80.508452476983393</v>
      </c>
      <c r="H540">
        <v>11.959622955612099</v>
      </c>
      <c r="I540">
        <v>54.992383302146997</v>
      </c>
      <c r="J540">
        <v>-1.3450402926910201</v>
      </c>
      <c r="K540">
        <v>1269.6129730878499</v>
      </c>
      <c r="L540">
        <v>1030.6616751270301</v>
      </c>
      <c r="M540">
        <v>58.194209209702102</v>
      </c>
      <c r="N540">
        <v>2.38285486947083</v>
      </c>
      <c r="O540">
        <v>8.3447476556737801</v>
      </c>
      <c r="P540">
        <v>119.023076923076</v>
      </c>
      <c r="Q540">
        <v>0.13930502985101501</v>
      </c>
    </row>
    <row r="541" spans="1:17" x14ac:dyDescent="0.3">
      <c r="A541" t="s">
        <v>1206</v>
      </c>
      <c r="B541" t="s">
        <v>1207</v>
      </c>
      <c r="C541" t="str">
        <f>IFERROR(VLOOKUP(Table1[[#This Row],[Ticker]],[1]!Table1[[Symbol]:[Industry]],2,FALSE),"-")</f>
        <v>-</v>
      </c>
      <c r="D541" t="s">
        <v>1208</v>
      </c>
      <c r="E541">
        <v>9499.1133631100001</v>
      </c>
      <c r="F541">
        <v>1396.15</v>
      </c>
      <c r="G541">
        <v>87.070762625261196</v>
      </c>
      <c r="H541">
        <v>3.7286807749951101</v>
      </c>
      <c r="I541">
        <v>22.376541850871401</v>
      </c>
      <c r="J541">
        <v>1.13208236636327</v>
      </c>
      <c r="K541">
        <v>1266.3711888200701</v>
      </c>
      <c r="L541">
        <v>1030.2260142812399</v>
      </c>
      <c r="M541">
        <v>49.200773310297798</v>
      </c>
      <c r="N541">
        <v>0.39888460569643303</v>
      </c>
      <c r="O541">
        <v>17.107760627439699</v>
      </c>
      <c r="P541">
        <v>128.87704918032699</v>
      </c>
      <c r="Q541">
        <v>0.21476078178663199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E542">
        <v>9484.3523447999996</v>
      </c>
      <c r="F542">
        <v>490.2</v>
      </c>
      <c r="G542">
        <v>-33.651829289321</v>
      </c>
      <c r="H542">
        <v>9.0629180492240504</v>
      </c>
      <c r="I542">
        <v>-8.5835082223595105</v>
      </c>
      <c r="J542">
        <v>-0.95406031383880296</v>
      </c>
      <c r="K542">
        <v>469.60499779396798</v>
      </c>
      <c r="L542">
        <v>474.04370885171897</v>
      </c>
      <c r="M542">
        <v>48.875906114098498</v>
      </c>
      <c r="N542">
        <v>0.64830627705093202</v>
      </c>
      <c r="O542">
        <v>19.951040391676798</v>
      </c>
      <c r="P542">
        <v>23.429434722397001</v>
      </c>
      <c r="Q542">
        <v>-1.1732190125575E-2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285</v>
      </c>
      <c r="E543">
        <v>9483.2481979500008</v>
      </c>
      <c r="F543">
        <v>804.75</v>
      </c>
      <c r="G543">
        <v>59.548981396354797</v>
      </c>
      <c r="H543">
        <v>2.8276430130582701</v>
      </c>
      <c r="I543">
        <v>-6.7100773534481402</v>
      </c>
      <c r="J543">
        <v>-1.2438697871281701</v>
      </c>
      <c r="K543">
        <v>756.15422084896898</v>
      </c>
      <c r="L543">
        <v>695.10978660338799</v>
      </c>
      <c r="M543">
        <v>59.073219538504198</v>
      </c>
      <c r="N543">
        <v>1.11441785303935</v>
      </c>
      <c r="O543">
        <v>14.5324634979807</v>
      </c>
      <c r="P543">
        <v>88.421915242332005</v>
      </c>
      <c r="Q543">
        <v>9.7591404951408001E-2</v>
      </c>
    </row>
    <row r="544" spans="1:17" hidden="1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163</v>
      </c>
      <c r="E544">
        <v>9458.4893244350005</v>
      </c>
      <c r="F544">
        <v>7850.95</v>
      </c>
      <c r="G544">
        <v>209.90331722285299</v>
      </c>
      <c r="H544">
        <v>6.3154589894970101</v>
      </c>
      <c r="I544">
        <v>35.173390690428803</v>
      </c>
      <c r="J544">
        <v>1.56340443249306</v>
      </c>
      <c r="K544">
        <v>7216.4916601806999</v>
      </c>
      <c r="L544">
        <v>5687.7343959100499</v>
      </c>
      <c r="M544">
        <v>56.2033769544961</v>
      </c>
      <c r="N544">
        <v>1.8947058353552599</v>
      </c>
      <c r="O544">
        <v>6.99214744712424</v>
      </c>
      <c r="P544">
        <v>237.68253080711401</v>
      </c>
      <c r="Q544">
        <v>0.20448937865137501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135</v>
      </c>
      <c r="E545">
        <v>9444.1052921099999</v>
      </c>
      <c r="F545">
        <v>609.15</v>
      </c>
      <c r="G545">
        <v>-1.1099556324939099</v>
      </c>
      <c r="H545">
        <v>-7.5683205078418103</v>
      </c>
      <c r="I545">
        <v>-9.3857503412474408</v>
      </c>
      <c r="J545">
        <v>-2.6017176904139001</v>
      </c>
      <c r="K545">
        <v>605.78671905405804</v>
      </c>
      <c r="L545">
        <v>570.65322886287595</v>
      </c>
      <c r="M545">
        <v>51.336478163695702</v>
      </c>
      <c r="N545">
        <v>1.4293947130581399</v>
      </c>
      <c r="O545">
        <v>11.4339653615693</v>
      </c>
      <c r="P545">
        <v>28.811588073588499</v>
      </c>
      <c r="Q545">
        <v>9.8412284093941996E-2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312</v>
      </c>
      <c r="E546">
        <v>9441.88866504</v>
      </c>
      <c r="F546">
        <v>424.35</v>
      </c>
      <c r="G546">
        <v>-19.887534704842601</v>
      </c>
      <c r="H546">
        <v>-9.6440666647365205</v>
      </c>
      <c r="I546">
        <v>-9.8645268248587197</v>
      </c>
      <c r="J546">
        <v>-4.6484369191552704</v>
      </c>
      <c r="K546">
        <v>447.10299218372</v>
      </c>
      <c r="M546">
        <v>31.779230469964499</v>
      </c>
      <c r="N546">
        <v>0.615603583100091</v>
      </c>
      <c r="O546">
        <v>26.8410510192058</v>
      </c>
      <c r="P546">
        <v>16.2602739726027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-</v>
      </c>
      <c r="D547" t="s">
        <v>257</v>
      </c>
      <c r="E547">
        <v>9410.7863280959991</v>
      </c>
      <c r="F547">
        <v>82.38</v>
      </c>
      <c r="G547">
        <v>135.524968532169</v>
      </c>
      <c r="H547">
        <v>9.6571839312219492</v>
      </c>
      <c r="I547">
        <v>73.389269146670003</v>
      </c>
      <c r="J547">
        <v>-6.4064440020733899</v>
      </c>
      <c r="K547">
        <v>70.491168321933301</v>
      </c>
      <c r="L547">
        <v>55.386719217580598</v>
      </c>
      <c r="M547">
        <v>66.762813830215094</v>
      </c>
      <c r="N547">
        <v>1.267492569022</v>
      </c>
      <c r="O547">
        <v>7.4896819616411703</v>
      </c>
      <c r="P547">
        <v>169.31446835599701</v>
      </c>
      <c r="Q547">
        <v>0.21863105662395901</v>
      </c>
    </row>
    <row r="548" spans="1:17" hidden="1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-</v>
      </c>
      <c r="D548" t="s">
        <v>135</v>
      </c>
      <c r="E548">
        <v>9403.7999999999993</v>
      </c>
      <c r="F548">
        <v>4701.8999999999996</v>
      </c>
      <c r="G548">
        <v>-26.725556594159698</v>
      </c>
      <c r="H548">
        <v>-9.6708543333967398</v>
      </c>
      <c r="I548">
        <v>-41.934929186478499</v>
      </c>
      <c r="J548">
        <v>-0.30564325803175502</v>
      </c>
      <c r="K548">
        <v>4745.1422256533297</v>
      </c>
      <c r="L548">
        <v>4842.0507248772901</v>
      </c>
      <c r="M548">
        <v>46.408587605212297</v>
      </c>
      <c r="N548">
        <v>0.86420911528150102</v>
      </c>
      <c r="O548">
        <v>48.323018354282297</v>
      </c>
      <c r="P548">
        <v>21.120556414219401</v>
      </c>
      <c r="Q548">
        <v>0.105660579314471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-</v>
      </c>
      <c r="D549" t="s">
        <v>127</v>
      </c>
      <c r="E549">
        <v>9315.4822788500005</v>
      </c>
      <c r="F549">
        <v>356.95</v>
      </c>
      <c r="G549">
        <v>104.592831512762</v>
      </c>
      <c r="H549">
        <v>16.7876089871503</v>
      </c>
      <c r="I549">
        <v>54.465034730535201</v>
      </c>
      <c r="J549">
        <v>-9.0941515544786302</v>
      </c>
      <c r="K549">
        <v>309.98892040653197</v>
      </c>
      <c r="L549">
        <v>232.98119095383001</v>
      </c>
      <c r="M549">
        <v>42.197873357681097</v>
      </c>
      <c r="N549">
        <v>0.693045613407693</v>
      </c>
      <c r="O549">
        <v>14.2456926740439</v>
      </c>
      <c r="P549">
        <v>145.97732832580999</v>
      </c>
      <c r="Q549">
        <v>0.22541626569553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-</v>
      </c>
      <c r="D550" t="s">
        <v>553</v>
      </c>
      <c r="E550">
        <v>9308.9002170799995</v>
      </c>
      <c r="F550">
        <v>97.4</v>
      </c>
      <c r="G550">
        <v>4.3746093397134098</v>
      </c>
      <c r="H550">
        <v>12.553032092550501</v>
      </c>
      <c r="I550">
        <v>-21.130091186326698</v>
      </c>
      <c r="J550">
        <v>3.09470575616642</v>
      </c>
      <c r="K550">
        <v>87.405656260956803</v>
      </c>
      <c r="L550">
        <v>85.857589613388001</v>
      </c>
      <c r="M550">
        <v>65.880762766109299</v>
      </c>
      <c r="N550">
        <v>1.2322259117538299</v>
      </c>
      <c r="O550">
        <v>17.915811088295602</v>
      </c>
      <c r="P550">
        <v>41.159420289854999</v>
      </c>
      <c r="Q550">
        <v>-4.3773642406068E-2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-</v>
      </c>
      <c r="D551" t="s">
        <v>160</v>
      </c>
      <c r="E551">
        <v>9212.4444999999996</v>
      </c>
      <c r="F551">
        <v>491.75</v>
      </c>
      <c r="G551">
        <v>34.262035238359502</v>
      </c>
      <c r="H551">
        <v>2.58420613440608</v>
      </c>
      <c r="I551">
        <v>-2.9755567766421098</v>
      </c>
      <c r="J551">
        <v>-4.28364822024293</v>
      </c>
      <c r="K551">
        <v>465.096808240352</v>
      </c>
      <c r="L551">
        <v>416.96489723309497</v>
      </c>
      <c r="M551">
        <v>46.630844534094201</v>
      </c>
      <c r="N551">
        <v>2.0326770291601499</v>
      </c>
      <c r="O551">
        <v>11.3370615149974</v>
      </c>
      <c r="P551">
        <v>61.759868421052602</v>
      </c>
      <c r="Q551">
        <v>8.3088824162960997E-2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Row],[Ticker]],[1]!Table1[[Symbol]:[Industry]],2,FALSE),"-")</f>
        <v>-</v>
      </c>
      <c r="D552" t="s">
        <v>97</v>
      </c>
      <c r="E552">
        <v>9151.5824292050002</v>
      </c>
      <c r="F552">
        <v>309.95</v>
      </c>
      <c r="G552">
        <v>-64.738571161881794</v>
      </c>
      <c r="H552">
        <v>1.3865906614596701E-2</v>
      </c>
      <c r="I552">
        <v>-28.3318211855131</v>
      </c>
      <c r="J552">
        <v>-4.6671202990826002</v>
      </c>
      <c r="K552">
        <v>296.17904862102699</v>
      </c>
      <c r="L552">
        <v>354.94171184644199</v>
      </c>
      <c r="M552">
        <v>68.033240025814493</v>
      </c>
      <c r="N552">
        <v>3.3922513813647099</v>
      </c>
      <c r="O552">
        <v>80.674302306823606</v>
      </c>
      <c r="P552">
        <v>18.7547892720306</v>
      </c>
      <c r="Q552">
        <v>-9.2156118881218996E-2</v>
      </c>
    </row>
    <row r="553" spans="1:17" x14ac:dyDescent="0.3">
      <c r="A553" t="s">
        <v>1231</v>
      </c>
      <c r="B553" t="s">
        <v>1232</v>
      </c>
      <c r="C553" t="str">
        <f>IFERROR(VLOOKUP(Table1[[#This Row],[Ticker]],[1]!Table1[[Symbol]:[Industry]],2,FALSE),"-")</f>
        <v>-</v>
      </c>
      <c r="D553" t="s">
        <v>312</v>
      </c>
      <c r="E553">
        <v>9117.7695803999995</v>
      </c>
      <c r="F553">
        <v>452.4</v>
      </c>
      <c r="G553">
        <v>7.5388589993609401</v>
      </c>
      <c r="H553">
        <v>-0.81301118502994096</v>
      </c>
      <c r="I553">
        <v>1.25299046362084</v>
      </c>
      <c r="J553">
        <v>-3.3838191163430702</v>
      </c>
      <c r="K553">
        <v>434.89514219938098</v>
      </c>
      <c r="L553">
        <v>402.794753995571</v>
      </c>
      <c r="M553">
        <v>53.003281974676902</v>
      </c>
      <c r="N553">
        <v>0.64241861170903103</v>
      </c>
      <c r="O553">
        <v>11.6268788682581</v>
      </c>
      <c r="P553">
        <v>37.821782178217802</v>
      </c>
      <c r="Q553">
        <v>6.8693165941523998E-2</v>
      </c>
    </row>
    <row r="554" spans="1:17" x14ac:dyDescent="0.3">
      <c r="A554" t="s">
        <v>1233</v>
      </c>
      <c r="B554" t="s">
        <v>1234</v>
      </c>
      <c r="C554" t="str">
        <f>IFERROR(VLOOKUP(Table1[[#This Row],[Ticker]],[1]!Table1[[Symbol]:[Industry]],2,FALSE),"-")</f>
        <v>-</v>
      </c>
      <c r="D554" t="s">
        <v>1235</v>
      </c>
      <c r="E554">
        <v>9103.6252392000006</v>
      </c>
      <c r="F554">
        <v>613</v>
      </c>
      <c r="G554">
        <v>12.313557728730499</v>
      </c>
      <c r="H554">
        <v>-4.8588139285961196</v>
      </c>
      <c r="I554">
        <v>5.3516128486044297</v>
      </c>
      <c r="J554">
        <v>-2.8970631045344599</v>
      </c>
      <c r="K554">
        <v>608.89716848221894</v>
      </c>
      <c r="L554">
        <v>547.02521681557698</v>
      </c>
      <c r="M554">
        <v>39.111677719830901</v>
      </c>
      <c r="N554">
        <v>0.63980057193282303</v>
      </c>
      <c r="O554">
        <v>9.3637846655791197</v>
      </c>
      <c r="P554">
        <v>54.1362836308775</v>
      </c>
      <c r="Q554">
        <v>-8.5434217024917006E-2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977</v>
      </c>
      <c r="E555">
        <v>9072.6635476499996</v>
      </c>
      <c r="F555">
        <v>449.7</v>
      </c>
      <c r="G555">
        <v>-7.0962794774833897</v>
      </c>
      <c r="H555">
        <v>-0.88194650356065896</v>
      </c>
      <c r="I555">
        <v>1.3254066361634</v>
      </c>
      <c r="J555">
        <v>1.1917169501126601</v>
      </c>
      <c r="K555">
        <v>416.84369340938298</v>
      </c>
      <c r="L555">
        <v>400.14666814812199</v>
      </c>
      <c r="M555">
        <v>70.467010871301596</v>
      </c>
      <c r="N555">
        <v>1.1087397574626201</v>
      </c>
      <c r="O555">
        <v>8.0498109851011801</v>
      </c>
      <c r="P555">
        <v>30.917030567685501</v>
      </c>
      <c r="Q555">
        <v>1.9104172992649999E-3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135</v>
      </c>
      <c r="E556">
        <v>9019.9012499250002</v>
      </c>
      <c r="F556">
        <v>615.75</v>
      </c>
      <c r="G556">
        <v>40.548381197331103</v>
      </c>
      <c r="H556">
        <v>6.0892946986398204</v>
      </c>
      <c r="I556">
        <v>18.653120598002999</v>
      </c>
      <c r="J556">
        <v>7.6083406770648301</v>
      </c>
      <c r="K556">
        <v>532.71884146658795</v>
      </c>
      <c r="L556">
        <v>465.84971500533698</v>
      </c>
      <c r="M556">
        <v>70.385620915984504</v>
      </c>
      <c r="N556">
        <v>1.7950946335282401</v>
      </c>
      <c r="O556">
        <v>13.520097442143699</v>
      </c>
      <c r="P556">
        <v>75.427350427350405</v>
      </c>
      <c r="Q556">
        <v>3.4927640387191997E-2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83</v>
      </c>
      <c r="E557">
        <v>9009.6800987200004</v>
      </c>
      <c r="F557">
        <v>819.35</v>
      </c>
      <c r="G557">
        <v>-20.949654424773001</v>
      </c>
      <c r="H557">
        <v>5.4783513058651501</v>
      </c>
      <c r="I557">
        <v>1.0777669755250601</v>
      </c>
      <c r="J557">
        <v>-7.8083845077260801</v>
      </c>
      <c r="K557">
        <v>768.13900989031401</v>
      </c>
      <c r="L557">
        <v>734.45773739989295</v>
      </c>
      <c r="M557">
        <v>55.001460337326897</v>
      </c>
      <c r="N557">
        <v>3.0937340094703498</v>
      </c>
      <c r="O557">
        <v>12.284127662171199</v>
      </c>
      <c r="P557">
        <v>33.011363636363598</v>
      </c>
      <c r="Q557">
        <v>0.13227692876476599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476</v>
      </c>
      <c r="E558">
        <v>8983.5987128249999</v>
      </c>
      <c r="F558">
        <v>294.25</v>
      </c>
      <c r="G558">
        <v>-32.461604254159298</v>
      </c>
      <c r="H558">
        <v>0.25681860213114199</v>
      </c>
      <c r="I558">
        <v>-9.1361551445189502</v>
      </c>
      <c r="J558">
        <v>-0.25592301544637702</v>
      </c>
      <c r="K558">
        <v>280.08817412470302</v>
      </c>
      <c r="L558">
        <v>277.46722629126401</v>
      </c>
      <c r="M558">
        <v>51.490557693763101</v>
      </c>
      <c r="N558">
        <v>0.47217850907855502</v>
      </c>
      <c r="O558">
        <v>9.9405267629566598</v>
      </c>
      <c r="P558">
        <v>38.145539906103203</v>
      </c>
      <c r="Q558">
        <v>-7.3380944366935999E-2</v>
      </c>
    </row>
    <row r="559" spans="1:17" hidden="1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119</v>
      </c>
      <c r="E559">
        <v>8973.9688458750006</v>
      </c>
      <c r="F559">
        <v>2796.45</v>
      </c>
      <c r="G559">
        <v>-11.7232123109713</v>
      </c>
      <c r="H559">
        <v>5.3621484702290401</v>
      </c>
      <c r="I559">
        <v>-11.3815678606259</v>
      </c>
      <c r="J559">
        <v>-4.84415639290755</v>
      </c>
      <c r="K559">
        <v>2711.8061696520599</v>
      </c>
      <c r="L559">
        <v>2680.3570829043401</v>
      </c>
      <c r="M559">
        <v>49.075719783867498</v>
      </c>
      <c r="N559">
        <v>0.96610032990287398</v>
      </c>
      <c r="O559">
        <v>25.1586833306513</v>
      </c>
      <c r="P559">
        <v>19.048531289910599</v>
      </c>
      <c r="Q559">
        <v>9.0303178223630001E-3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106</v>
      </c>
      <c r="E560">
        <v>8971.0643423700003</v>
      </c>
      <c r="F560">
        <v>530.1</v>
      </c>
      <c r="G560">
        <v>132.838596706006</v>
      </c>
      <c r="H560">
        <v>-3.3148234352605499</v>
      </c>
      <c r="I560">
        <v>2.0657047597333502</v>
      </c>
      <c r="J560">
        <v>-4.0030138817619596</v>
      </c>
      <c r="K560">
        <v>538.38342314736099</v>
      </c>
      <c r="L560">
        <v>436.10248164308098</v>
      </c>
      <c r="M560">
        <v>44.314362502879199</v>
      </c>
      <c r="N560">
        <v>0.689466802105556</v>
      </c>
      <c r="O560">
        <v>19.7509903791737</v>
      </c>
      <c r="P560">
        <v>168.85883347421799</v>
      </c>
    </row>
    <row r="561" spans="1:17" hidden="1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135</v>
      </c>
      <c r="E561">
        <v>8963.7256180999993</v>
      </c>
      <c r="F561">
        <v>711.35</v>
      </c>
      <c r="G561">
        <v>-11.926352232260699</v>
      </c>
      <c r="H561">
        <v>-4.0547208306828102</v>
      </c>
      <c r="I561">
        <v>-14.382309928434999</v>
      </c>
      <c r="J561">
        <v>-4.79937694426728</v>
      </c>
      <c r="K561">
        <v>687.283397844452</v>
      </c>
      <c r="L561">
        <v>645.94958937568902</v>
      </c>
      <c r="M561">
        <v>68.004623207150999</v>
      </c>
      <c r="N561">
        <v>1.3750015966283</v>
      </c>
      <c r="O561">
        <v>5.4333309903704201</v>
      </c>
      <c r="P561">
        <v>37.326254826254797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977</v>
      </c>
      <c r="E562">
        <v>8926.6591350399995</v>
      </c>
      <c r="F562">
        <v>407.8</v>
      </c>
      <c r="G562">
        <v>18.954356934453401</v>
      </c>
      <c r="H562">
        <v>1.1391359325716499</v>
      </c>
      <c r="I562">
        <v>6.3029733179458196</v>
      </c>
      <c r="J562">
        <v>2.5298227500828001</v>
      </c>
      <c r="K562">
        <v>379.42183963626098</v>
      </c>
      <c r="L562">
        <v>349.39299465871102</v>
      </c>
      <c r="M562">
        <v>52.034156070728997</v>
      </c>
      <c r="N562">
        <v>1.1046676288736701</v>
      </c>
      <c r="O562">
        <v>6.6331535066209</v>
      </c>
      <c r="P562">
        <v>52.448598130841098</v>
      </c>
      <c r="Q562">
        <v>7.0693327613195994E-2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550</v>
      </c>
      <c r="E563">
        <v>8906.8530072499998</v>
      </c>
      <c r="F563">
        <v>563.75</v>
      </c>
      <c r="G563">
        <v>10.428544773951399</v>
      </c>
      <c r="H563">
        <v>9.54192571525952</v>
      </c>
      <c r="I563">
        <v>5.1358157675338898</v>
      </c>
      <c r="J563">
        <v>-0.15500409174222299</v>
      </c>
      <c r="K563">
        <v>534.95981269615697</v>
      </c>
      <c r="L563">
        <v>496.204192474492</v>
      </c>
      <c r="M563">
        <v>49.956544137099897</v>
      </c>
      <c r="N563">
        <v>2.8858704289774302</v>
      </c>
      <c r="O563">
        <v>9.4456762749445708</v>
      </c>
      <c r="P563">
        <v>41.290726817042597</v>
      </c>
      <c r="Q563">
        <v>-4.8178355591195002E-2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220</v>
      </c>
      <c r="E564">
        <v>8903.3418237400001</v>
      </c>
      <c r="F564">
        <v>11230.7</v>
      </c>
      <c r="G564">
        <v>58.440641891645697</v>
      </c>
      <c r="H564">
        <v>-10.521456035402901</v>
      </c>
      <c r="I564">
        <v>21.273916129367802</v>
      </c>
      <c r="J564">
        <v>-2.10543180598845</v>
      </c>
      <c r="K564">
        <v>11116.167014996699</v>
      </c>
      <c r="L564">
        <v>9366.9396886449103</v>
      </c>
      <c r="M564">
        <v>47.907495177076399</v>
      </c>
      <c r="N564">
        <v>1.3364033199210099</v>
      </c>
      <c r="O564">
        <v>15.290676449375299</v>
      </c>
      <c r="P564">
        <v>90.674023769100103</v>
      </c>
      <c r="Q564">
        <v>0.10725161887776601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46</v>
      </c>
      <c r="E565">
        <v>8871.1108377599994</v>
      </c>
      <c r="F565">
        <v>516.4</v>
      </c>
      <c r="G565">
        <v>162.18948768993101</v>
      </c>
      <c r="H565">
        <v>3.3726135498869199</v>
      </c>
      <c r="I565">
        <v>48.2768023278743</v>
      </c>
      <c r="J565">
        <v>3.4007074706319398</v>
      </c>
      <c r="K565">
        <v>456.63931517909998</v>
      </c>
      <c r="L565">
        <v>348.44295054275</v>
      </c>
      <c r="M565">
        <v>56.940890580873798</v>
      </c>
      <c r="N565">
        <v>2.13683275210132</v>
      </c>
      <c r="O565">
        <v>14.242835011618901</v>
      </c>
      <c r="P565">
        <v>198.41086391216399</v>
      </c>
      <c r="Q565">
        <v>0.19198654828367401</v>
      </c>
    </row>
    <row r="566" spans="1:17" hidden="1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257</v>
      </c>
      <c r="E566">
        <v>8839.2981460999999</v>
      </c>
      <c r="F566">
        <v>1355.05</v>
      </c>
      <c r="G566">
        <v>77.531552210568293</v>
      </c>
      <c r="H566">
        <v>-8.81661182985704</v>
      </c>
      <c r="I566">
        <v>105.26237091328299</v>
      </c>
      <c r="J566">
        <v>-5.3600709474754504</v>
      </c>
      <c r="K566">
        <v>1228.27055101884</v>
      </c>
      <c r="L566">
        <v>907.66702764942204</v>
      </c>
      <c r="M566">
        <v>56.426524750208202</v>
      </c>
      <c r="N566">
        <v>0.53473762605261499</v>
      </c>
      <c r="O566">
        <v>7.3576620788900797</v>
      </c>
      <c r="P566">
        <v>150.44820256907801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244</v>
      </c>
      <c r="E567">
        <v>8731.2195781999999</v>
      </c>
      <c r="F567">
        <v>2108.65</v>
      </c>
      <c r="G567">
        <v>76.786950132487604</v>
      </c>
      <c r="H567">
        <v>6.2775296653094097</v>
      </c>
      <c r="I567">
        <v>53.984013510692002</v>
      </c>
      <c r="J567">
        <v>2.2567724700624598</v>
      </c>
      <c r="K567">
        <v>1810.1212857458199</v>
      </c>
      <c r="L567">
        <v>1462.80159142498</v>
      </c>
      <c r="M567">
        <v>79.213982352640599</v>
      </c>
      <c r="N567">
        <v>0.32624527323128999</v>
      </c>
      <c r="O567">
        <v>2.2455125317146098</v>
      </c>
      <c r="P567">
        <v>108.14865998716699</v>
      </c>
      <c r="Q567">
        <v>0.170976367894009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62</v>
      </c>
      <c r="E568">
        <v>8728.3700401499991</v>
      </c>
      <c r="F568">
        <v>5258.25</v>
      </c>
      <c r="G568">
        <v>-23.046714076948</v>
      </c>
      <c r="H568">
        <v>-2.13637764126804</v>
      </c>
      <c r="I568">
        <v>-14.558825377632999</v>
      </c>
      <c r="J568">
        <v>-1.39906401559785</v>
      </c>
      <c r="K568">
        <v>5007.6004414691497</v>
      </c>
      <c r="L568">
        <v>4969.3204914787802</v>
      </c>
      <c r="M568">
        <v>75.807039243660697</v>
      </c>
      <c r="N568">
        <v>0.81542847452269096</v>
      </c>
      <c r="O568">
        <v>7.31422051062615</v>
      </c>
      <c r="P568">
        <v>13.4086767100538</v>
      </c>
      <c r="Q568">
        <v>-7.9738981343854001E-2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890</v>
      </c>
      <c r="E569">
        <v>8723.0726099999993</v>
      </c>
      <c r="F569">
        <v>918.75</v>
      </c>
      <c r="G569">
        <v>126.441025062386</v>
      </c>
      <c r="H569">
        <v>-11.1232948901408</v>
      </c>
      <c r="I569">
        <v>46.181838123590097</v>
      </c>
      <c r="J569">
        <v>-2.1731425214412701</v>
      </c>
      <c r="K569">
        <v>867.41286674747698</v>
      </c>
      <c r="L569">
        <v>673.68683621884304</v>
      </c>
      <c r="M569">
        <v>42.404740676675303</v>
      </c>
      <c r="N569">
        <v>0.83613220202165295</v>
      </c>
      <c r="O569">
        <v>15.2653061224489</v>
      </c>
      <c r="P569">
        <v>168.994290733421</v>
      </c>
      <c r="Q569">
        <v>0.162729066991111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400</v>
      </c>
      <c r="E570">
        <v>8706.6013987000006</v>
      </c>
      <c r="F570">
        <v>649.75</v>
      </c>
      <c r="G570">
        <v>13.256777223715799</v>
      </c>
      <c r="H570">
        <v>-10.712888798669301</v>
      </c>
      <c r="I570">
        <v>-48.924910229168098</v>
      </c>
      <c r="J570">
        <v>-0.80754080751922996</v>
      </c>
      <c r="K570">
        <v>703.89776741820901</v>
      </c>
      <c r="L570">
        <v>756.69385328145302</v>
      </c>
      <c r="M570">
        <v>49.2272686142989</v>
      </c>
      <c r="N570">
        <v>1.1542604015334299</v>
      </c>
      <c r="O570">
        <v>68.834166987302794</v>
      </c>
      <c r="P570">
        <v>39.7762719156717</v>
      </c>
      <c r="Q570">
        <v>0.14897783946139101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111</v>
      </c>
      <c r="E571">
        <v>8696.7576322299992</v>
      </c>
      <c r="F571">
        <v>81.099999999999994</v>
      </c>
      <c r="G571">
        <v>-37.617738414899499</v>
      </c>
      <c r="H571">
        <v>-11.384694436753399</v>
      </c>
      <c r="I571">
        <v>-21.5811774499047</v>
      </c>
      <c r="J571">
        <v>-4.1481956118451198</v>
      </c>
      <c r="K571">
        <v>83.542877256828206</v>
      </c>
      <c r="L571">
        <v>85.439515469060595</v>
      </c>
      <c r="M571">
        <v>28.554033871027499</v>
      </c>
      <c r="N571">
        <v>0.48664752769272202</v>
      </c>
      <c r="O571">
        <v>20.8384710234278</v>
      </c>
      <c r="P571">
        <v>12.016574585635301</v>
      </c>
    </row>
    <row r="572" spans="1:17" hidden="1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288</v>
      </c>
      <c r="E572">
        <v>8676.6088840199991</v>
      </c>
      <c r="F572">
        <v>310.2</v>
      </c>
      <c r="G572">
        <v>-28.0008381904739</v>
      </c>
      <c r="H572">
        <v>-5.08770719105609</v>
      </c>
      <c r="I572">
        <v>-17.977830310489999</v>
      </c>
      <c r="J572">
        <v>-6.05431470017969</v>
      </c>
      <c r="O572">
        <v>11.976144422952901</v>
      </c>
      <c r="P572">
        <v>1.1411803064884201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21</v>
      </c>
      <c r="E573">
        <v>8663.9199413250008</v>
      </c>
      <c r="F573">
        <v>2807.75</v>
      </c>
      <c r="G573">
        <v>4.6660015601406899</v>
      </c>
      <c r="H573">
        <v>-1.2879444629296599</v>
      </c>
      <c r="I573">
        <v>-18.816779248583899</v>
      </c>
      <c r="J573">
        <v>-1.73830078479421</v>
      </c>
      <c r="K573">
        <v>2710.4903412069002</v>
      </c>
      <c r="L573">
        <v>2573.1129901310901</v>
      </c>
      <c r="M573">
        <v>48.678756410595703</v>
      </c>
      <c r="N573">
        <v>1.5914373089870599</v>
      </c>
      <c r="O573">
        <v>12.011397026088501</v>
      </c>
      <c r="P573">
        <v>42.960794297352301</v>
      </c>
      <c r="Q573">
        <v>-2.5775744918170002E-2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122</v>
      </c>
      <c r="E574">
        <v>8656.1676485799999</v>
      </c>
      <c r="F574">
        <v>1471.7</v>
      </c>
      <c r="G574">
        <v>48.648843541702597</v>
      </c>
      <c r="H574">
        <v>-3.6933543137445701</v>
      </c>
      <c r="I574">
        <v>7.9868123949348302</v>
      </c>
      <c r="J574">
        <v>6.6735625842173102E-2</v>
      </c>
      <c r="K574">
        <v>1353.4916239371</v>
      </c>
      <c r="L574">
        <v>1171.7372995204</v>
      </c>
      <c r="M574">
        <v>70.353089267339996</v>
      </c>
      <c r="N574">
        <v>0.88912074382400996</v>
      </c>
      <c r="O574">
        <v>6.4041584562070897</v>
      </c>
      <c r="P574">
        <v>83.951003062308601</v>
      </c>
      <c r="Q574">
        <v>0.118763494873473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269</v>
      </c>
      <c r="E575">
        <v>8651.9784814350005</v>
      </c>
      <c r="F575">
        <v>701.15</v>
      </c>
      <c r="G575">
        <v>6.5766176650575696</v>
      </c>
      <c r="H575">
        <v>-1.05414153685948</v>
      </c>
      <c r="I575">
        <v>1.27344107005006</v>
      </c>
      <c r="J575">
        <v>-5.3916883957666704</v>
      </c>
      <c r="K575">
        <v>675.73808226898905</v>
      </c>
      <c r="L575">
        <v>641.11135338107499</v>
      </c>
      <c r="M575">
        <v>45.375491158531403</v>
      </c>
      <c r="N575">
        <v>0.818192676288092</v>
      </c>
      <c r="O575">
        <v>19.475147971190101</v>
      </c>
      <c r="P575">
        <v>41.890114337751697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661</v>
      </c>
      <c r="E576">
        <v>8642.528550645</v>
      </c>
      <c r="F576">
        <v>268.51</v>
      </c>
      <c r="G576">
        <v>209.01320744977201</v>
      </c>
      <c r="H576">
        <v>23.024601084314899</v>
      </c>
      <c r="I576">
        <v>27.382829790654402</v>
      </c>
      <c r="J576">
        <v>-1.60995322561357</v>
      </c>
      <c r="K576">
        <v>227.78557202819999</v>
      </c>
      <c r="L576">
        <v>179.18053354726499</v>
      </c>
      <c r="M576">
        <v>53.172871220867101</v>
      </c>
      <c r="N576">
        <v>1.9356944959742499</v>
      </c>
      <c r="O576">
        <v>10.4204685114148</v>
      </c>
      <c r="P576">
        <v>244.023062139654</v>
      </c>
      <c r="Q576">
        <v>0.17774273929718901</v>
      </c>
    </row>
    <row r="577" spans="1:17" hidden="1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711</v>
      </c>
      <c r="E577">
        <v>8642.3479203879997</v>
      </c>
      <c r="F577">
        <v>539.5</v>
      </c>
      <c r="G577">
        <v>-8.8543311135932594</v>
      </c>
      <c r="H577">
        <v>-0.749847920529225</v>
      </c>
      <c r="I577">
        <v>-0.19409750368795101</v>
      </c>
      <c r="J577">
        <v>-1.9365424353571501</v>
      </c>
      <c r="K577">
        <v>520.44363170372606</v>
      </c>
      <c r="L577">
        <v>487.89192989456802</v>
      </c>
      <c r="M577">
        <v>73.886051750125603</v>
      </c>
      <c r="N577">
        <v>0.54611852028875296</v>
      </c>
      <c r="O577">
        <v>2.3911028730305701</v>
      </c>
      <c r="P577">
        <v>25.719478945774</v>
      </c>
      <c r="Q577">
        <v>-1.0545973830429E-2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62</v>
      </c>
      <c r="E578">
        <v>8594.212759</v>
      </c>
      <c r="F578">
        <v>935</v>
      </c>
      <c r="G578">
        <v>88.649741094025302</v>
      </c>
      <c r="H578">
        <v>-8.8959663661688495</v>
      </c>
      <c r="I578">
        <v>23.003888225105801</v>
      </c>
      <c r="J578">
        <v>-2.2534235834990999</v>
      </c>
      <c r="K578">
        <v>906.90142236845702</v>
      </c>
      <c r="L578">
        <v>751.07159896353301</v>
      </c>
      <c r="M578">
        <v>50.558795611188998</v>
      </c>
      <c r="N578">
        <v>0.59191658564537897</v>
      </c>
      <c r="O578">
        <v>6.2941176470588198</v>
      </c>
      <c r="P578">
        <v>126.886677990778</v>
      </c>
      <c r="Q578">
        <v>-1.0826306251813E-2</v>
      </c>
    </row>
    <row r="579" spans="1:17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295</v>
      </c>
      <c r="E579">
        <v>8593.7385035400002</v>
      </c>
      <c r="F579">
        <v>1310.7</v>
      </c>
      <c r="G579">
        <v>-2.1315537047021902</v>
      </c>
      <c r="H579">
        <v>1.13680606347566</v>
      </c>
      <c r="I579">
        <v>3.66931160712313</v>
      </c>
      <c r="J579">
        <v>-4.5738529825052199</v>
      </c>
      <c r="K579">
        <v>1259.74913927289</v>
      </c>
      <c r="L579">
        <v>1173.1195627547099</v>
      </c>
      <c r="M579">
        <v>52.6657058297492</v>
      </c>
      <c r="N579">
        <v>0.98438182810445196</v>
      </c>
      <c r="O579">
        <v>26.188296330205201</v>
      </c>
      <c r="P579">
        <v>34.169311086088598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550</v>
      </c>
      <c r="E580">
        <v>8589.0726016000008</v>
      </c>
      <c r="F580">
        <v>782</v>
      </c>
      <c r="G580">
        <v>-47.943165756333102</v>
      </c>
      <c r="H580">
        <v>-7.0229848451493497</v>
      </c>
      <c r="I580">
        <v>-32.430518890885303</v>
      </c>
      <c r="J580">
        <v>2.2567254749677401</v>
      </c>
      <c r="K580">
        <v>783.34104765806501</v>
      </c>
      <c r="L580">
        <v>861.11793725997302</v>
      </c>
      <c r="M580">
        <v>72.900033149472094</v>
      </c>
      <c r="N580">
        <v>0.97742519093506697</v>
      </c>
      <c r="O580">
        <v>41.470588235294102</v>
      </c>
      <c r="P580">
        <v>8.5508051082731704</v>
      </c>
      <c r="Q580">
        <v>-4.2025367436644999E-2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348</v>
      </c>
      <c r="E581">
        <v>8582.9753826960005</v>
      </c>
      <c r="F581">
        <v>223.08</v>
      </c>
      <c r="G581">
        <v>110.11068907168401</v>
      </c>
      <c r="H581">
        <v>-14.9476822488267</v>
      </c>
      <c r="I581">
        <v>-15.137048925051801</v>
      </c>
      <c r="J581">
        <v>-6.4343187643942796</v>
      </c>
      <c r="K581">
        <v>224.139131430281</v>
      </c>
      <c r="L581">
        <v>197.48456823266301</v>
      </c>
      <c r="M581">
        <v>36.937669274434199</v>
      </c>
      <c r="N581">
        <v>1.45900304511839</v>
      </c>
      <c r="O581">
        <v>17.446655908194298</v>
      </c>
      <c r="P581">
        <v>147.31707317073099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62</v>
      </c>
      <c r="E582">
        <v>8574.3112380660004</v>
      </c>
      <c r="F582">
        <v>189.21</v>
      </c>
      <c r="G582">
        <v>42.533257382581603</v>
      </c>
      <c r="H582">
        <v>10.5988274340119</v>
      </c>
      <c r="I582">
        <v>4.2733207180396899</v>
      </c>
      <c r="J582">
        <v>-3.0020798915221598</v>
      </c>
      <c r="K582">
        <v>168.912656026695</v>
      </c>
      <c r="L582">
        <v>149.350185218494</v>
      </c>
      <c r="M582">
        <v>72.2679934644638</v>
      </c>
      <c r="N582">
        <v>1.90328582905648</v>
      </c>
      <c r="O582">
        <v>4.1435442101368896</v>
      </c>
      <c r="P582">
        <v>94.1611082606465</v>
      </c>
      <c r="Q582">
        <v>7.1177783838076006E-2</v>
      </c>
    </row>
    <row r="583" spans="1:17" hidden="1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135</v>
      </c>
      <c r="E583">
        <v>8566.4532632640003</v>
      </c>
      <c r="F583">
        <v>134.72</v>
      </c>
      <c r="G583">
        <v>76.855567093166798</v>
      </c>
      <c r="H583">
        <v>-6.4360262546924396</v>
      </c>
      <c r="I583">
        <v>21.5639078935477</v>
      </c>
      <c r="J583">
        <v>-4.9057614829710996</v>
      </c>
      <c r="K583">
        <v>138.521436375858</v>
      </c>
      <c r="L583">
        <v>115.299107340482</v>
      </c>
      <c r="M583">
        <v>27.915571470462901</v>
      </c>
      <c r="N583">
        <v>0.436994481951127</v>
      </c>
      <c r="O583">
        <v>22.001187648456</v>
      </c>
      <c r="P583">
        <v>116.243980738362</v>
      </c>
      <c r="Q583">
        <v>-2.3709332856871001E-2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24</v>
      </c>
      <c r="E584">
        <v>8493.402520656</v>
      </c>
      <c r="F584">
        <v>43.92</v>
      </c>
      <c r="G584">
        <v>-22.6009671876627</v>
      </c>
      <c r="H584">
        <v>-16.093985834824799</v>
      </c>
      <c r="I584">
        <v>-40.350205529715502</v>
      </c>
      <c r="J584">
        <v>-3.8427558735356002</v>
      </c>
      <c r="K584">
        <v>47.817830730631101</v>
      </c>
      <c r="L584">
        <v>49.520540869914399</v>
      </c>
      <c r="M584">
        <v>36.711602435947199</v>
      </c>
      <c r="N584">
        <v>1.1166732775458099</v>
      </c>
      <c r="O584">
        <v>43.442622950819597</v>
      </c>
      <c r="P584">
        <v>9.8000000000000007</v>
      </c>
      <c r="Q584">
        <v>2.6061605040682001E-2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67</v>
      </c>
      <c r="E585">
        <v>8474.0270470800006</v>
      </c>
      <c r="F585">
        <v>15.78</v>
      </c>
      <c r="G585">
        <v>221.234493951432</v>
      </c>
      <c r="H585">
        <v>-21.430396405759101</v>
      </c>
      <c r="I585">
        <v>34.730029303943901</v>
      </c>
      <c r="J585">
        <v>-7.2913979911026896</v>
      </c>
      <c r="K585">
        <v>15.791580505987501</v>
      </c>
      <c r="L585">
        <v>11.4962024186981</v>
      </c>
      <c r="M585">
        <v>28.009708244473799</v>
      </c>
      <c r="N585">
        <v>0.54583525902269403</v>
      </c>
      <c r="O585">
        <v>33.713561470215403</v>
      </c>
      <c r="P585">
        <v>266.97674418604601</v>
      </c>
      <c r="Q585">
        <v>6.7665056404892995E-2</v>
      </c>
    </row>
    <row r="586" spans="1:17" hidden="1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191</v>
      </c>
      <c r="E586">
        <v>8450.51823616</v>
      </c>
      <c r="F586">
        <v>1918.4</v>
      </c>
      <c r="G586">
        <v>51.407722249992403</v>
      </c>
      <c r="H586">
        <v>-8.1532200211174892</v>
      </c>
      <c r="I586">
        <v>4.2956254233775901</v>
      </c>
      <c r="J586">
        <v>-1.3885544644863399</v>
      </c>
      <c r="K586">
        <v>1921.36459128195</v>
      </c>
      <c r="L586">
        <v>1645.9230533003699</v>
      </c>
      <c r="M586">
        <v>52.1707444107359</v>
      </c>
      <c r="N586">
        <v>0.83575274494890905</v>
      </c>
      <c r="O586">
        <v>14.9916597164303</v>
      </c>
      <c r="P586">
        <v>102.17093476657099</v>
      </c>
      <c r="Q586">
        <v>0.12410778934603001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24</v>
      </c>
      <c r="E587">
        <v>8436.1318629800007</v>
      </c>
      <c r="F587">
        <v>223.46</v>
      </c>
      <c r="G587">
        <v>-16.547221771244299</v>
      </c>
      <c r="H587">
        <v>-1.9656158863795099</v>
      </c>
      <c r="I587">
        <v>-34.119824923461202</v>
      </c>
      <c r="J587">
        <v>1.1376637893799599</v>
      </c>
      <c r="K587">
        <v>222.99040699859199</v>
      </c>
      <c r="L587">
        <v>221.227857522421</v>
      </c>
      <c r="M587">
        <v>52.866351150112799</v>
      </c>
      <c r="N587">
        <v>1.00285053603657</v>
      </c>
      <c r="O587">
        <v>28.233240848474001</v>
      </c>
      <c r="P587">
        <v>16.3854166666666</v>
      </c>
      <c r="Q587">
        <v>0.12382878145479299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400</v>
      </c>
      <c r="E588">
        <v>8416.96317189</v>
      </c>
      <c r="F588">
        <v>532.35</v>
      </c>
      <c r="G588">
        <v>-3.6199299751562899</v>
      </c>
      <c r="H588">
        <v>-18.875497936313302</v>
      </c>
      <c r="I588">
        <v>-6.2547918496483499</v>
      </c>
      <c r="J588">
        <v>-5.18759498117414</v>
      </c>
      <c r="K588">
        <v>523.94578801129501</v>
      </c>
      <c r="L588">
        <v>488.67244583843399</v>
      </c>
      <c r="M588">
        <v>38.938189604424998</v>
      </c>
      <c r="N588">
        <v>0.34352644460528498</v>
      </c>
      <c r="O588">
        <v>19.075795998872898</v>
      </c>
      <c r="P588">
        <v>32.162363455809299</v>
      </c>
      <c r="Q588">
        <v>-1.2380982082145E-2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1148</v>
      </c>
      <c r="E589">
        <v>8409.0905046080006</v>
      </c>
      <c r="F589">
        <v>80.319999999999993</v>
      </c>
      <c r="G589">
        <v>-0.76128804434941699</v>
      </c>
      <c r="H589">
        <v>-6.8263549217825501</v>
      </c>
      <c r="I589">
        <v>-51.9358830015723</v>
      </c>
      <c r="J589">
        <v>-1.36998955530454</v>
      </c>
      <c r="K589">
        <v>83.840982301405205</v>
      </c>
      <c r="L589">
        <v>85.1602694185611</v>
      </c>
      <c r="M589">
        <v>34.6626124060137</v>
      </c>
      <c r="N589">
        <v>1.3037385252476299</v>
      </c>
      <c r="O589">
        <v>68.949203187251001</v>
      </c>
      <c r="P589">
        <v>40.542432195975401</v>
      </c>
      <c r="Q589">
        <v>4.0335177584415002E-2</v>
      </c>
    </row>
    <row r="590" spans="1:17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382</v>
      </c>
      <c r="E590">
        <v>8407.8906803999998</v>
      </c>
      <c r="F590">
        <v>190.98</v>
      </c>
      <c r="G590">
        <v>-30.563767488619899</v>
      </c>
      <c r="H590">
        <v>5.4511233251613396</v>
      </c>
      <c r="I590">
        <v>-17.441120378636398</v>
      </c>
      <c r="J590">
        <v>2.9492928647747001</v>
      </c>
      <c r="K590">
        <v>180.55068350420501</v>
      </c>
      <c r="L590">
        <v>191.15534878143501</v>
      </c>
      <c r="M590">
        <v>58.253874954093497</v>
      </c>
      <c r="N590">
        <v>1.3338351945322</v>
      </c>
      <c r="O590">
        <v>35.092679861765603</v>
      </c>
      <c r="P590">
        <v>31.710344827586098</v>
      </c>
    </row>
    <row r="591" spans="1:17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-</v>
      </c>
      <c r="D591" t="s">
        <v>285</v>
      </c>
      <c r="E591">
        <v>8397.7204041450004</v>
      </c>
      <c r="F591">
        <v>515.95000000000005</v>
      </c>
      <c r="G591">
        <v>7.1415643729724501</v>
      </c>
      <c r="H591">
        <v>5.3270649581474201</v>
      </c>
      <c r="I591">
        <v>22.380419817053301</v>
      </c>
      <c r="J591">
        <v>-0.67485266075992201</v>
      </c>
      <c r="K591">
        <v>474.12632380854097</v>
      </c>
      <c r="L591">
        <v>412.19306187993197</v>
      </c>
      <c r="M591">
        <v>51.985579434851402</v>
      </c>
      <c r="N591">
        <v>0.67056071939884299</v>
      </c>
      <c r="O591">
        <v>4.0604709758697402</v>
      </c>
      <c r="P591">
        <v>51.171989452094898</v>
      </c>
      <c r="Q591">
        <v>0.113186584793546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Row],[Ticker]],[1]!Table1[[Symbol]:[Industry]],2,FALSE),"-")</f>
        <v>-</v>
      </c>
      <c r="D592" t="s">
        <v>410</v>
      </c>
      <c r="E592">
        <v>8393.4120361500009</v>
      </c>
      <c r="F592">
        <v>616.04999999999995</v>
      </c>
      <c r="G592">
        <v>22.446642458663</v>
      </c>
      <c r="H592">
        <v>-5.7853313720612896</v>
      </c>
      <c r="I592">
        <v>-2.3632182844804701</v>
      </c>
      <c r="J592">
        <v>-5.3353369785257696</v>
      </c>
      <c r="K592">
        <v>580.83540030672202</v>
      </c>
      <c r="L592">
        <v>511.52882660398899</v>
      </c>
      <c r="M592">
        <v>57.710815081551097</v>
      </c>
      <c r="N592">
        <v>0.643138264238307</v>
      </c>
      <c r="O592">
        <v>9.0820550280009904</v>
      </c>
      <c r="P592">
        <v>59.639803057786999</v>
      </c>
      <c r="Q592">
        <v>-4.3760104260537003E-2</v>
      </c>
    </row>
    <row r="593" spans="1:17" hidden="1" x14ac:dyDescent="0.3">
      <c r="A593" t="s">
        <v>1312</v>
      </c>
      <c r="B593" t="s">
        <v>1313</v>
      </c>
      <c r="C593" t="str">
        <f>IFERROR(VLOOKUP(Table1[[#This Row],[Ticker]],[1]!Table1[[Symbol]:[Industry]],2,FALSE),"-")</f>
        <v>-</v>
      </c>
      <c r="D593" t="s">
        <v>711</v>
      </c>
      <c r="E593">
        <v>8375.5088797930002</v>
      </c>
      <c r="F593">
        <v>260.37</v>
      </c>
      <c r="G593">
        <v>1.33201097915042</v>
      </c>
      <c r="H593">
        <v>-0.60503019547306303</v>
      </c>
      <c r="I593">
        <v>0.44787928644087999</v>
      </c>
      <c r="J593">
        <v>-1.0218878697299001</v>
      </c>
      <c r="K593">
        <v>247.33773109432201</v>
      </c>
      <c r="L593">
        <v>229.65604246005401</v>
      </c>
      <c r="M593">
        <v>59.785019392106697</v>
      </c>
      <c r="N593">
        <v>1.1840677506456301</v>
      </c>
      <c r="O593">
        <v>0.16130890655605601</v>
      </c>
      <c r="P593">
        <v>32.2346368715083</v>
      </c>
      <c r="Q593">
        <v>1.1816369177710001E-3</v>
      </c>
    </row>
    <row r="594" spans="1:17" hidden="1" x14ac:dyDescent="0.3">
      <c r="A594" t="s">
        <v>1314</v>
      </c>
      <c r="B594" t="s">
        <v>1315</v>
      </c>
      <c r="C594" t="str">
        <f>IFERROR(VLOOKUP(Table1[[#This Row],[Ticker]],[1]!Table1[[Symbol]:[Industry]],2,FALSE),"-")</f>
        <v>-</v>
      </c>
      <c r="D594" t="s">
        <v>1316</v>
      </c>
      <c r="E594">
        <v>8369.7008711939998</v>
      </c>
      <c r="F594">
        <v>1230.3900000000001</v>
      </c>
      <c r="K594">
        <v>1221.0284065276701</v>
      </c>
      <c r="L594">
        <v>1201.49851616978</v>
      </c>
      <c r="M594">
        <v>68.273684852772604</v>
      </c>
      <c r="N594">
        <v>1</v>
      </c>
      <c r="Q594">
        <v>-6.1080809493942997E-2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77</v>
      </c>
      <c r="E595">
        <v>8351.1757760539895</v>
      </c>
      <c r="F595">
        <v>206.62</v>
      </c>
      <c r="G595">
        <v>19.4177983663159</v>
      </c>
      <c r="H595">
        <v>-14.013365942796099</v>
      </c>
      <c r="I595">
        <v>2.0424937319462599</v>
      </c>
      <c r="J595">
        <v>-4.71928280765216</v>
      </c>
      <c r="K595">
        <v>213.86114312369901</v>
      </c>
      <c r="L595">
        <v>196.49645996868301</v>
      </c>
      <c r="M595">
        <v>37.814826333897102</v>
      </c>
      <c r="N595">
        <v>0.45937014128821901</v>
      </c>
      <c r="O595">
        <v>23.8989449230471</v>
      </c>
      <c r="P595">
        <v>47.480371163454599</v>
      </c>
      <c r="Q595">
        <v>4.5723282458142001E-2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77</v>
      </c>
      <c r="E596">
        <v>8321.9943371399895</v>
      </c>
      <c r="F596">
        <v>165.33</v>
      </c>
      <c r="G596">
        <v>5.58354434570313</v>
      </c>
      <c r="H596">
        <v>-1.4453924888884899</v>
      </c>
      <c r="I596">
        <v>-25.702424112205001</v>
      </c>
      <c r="J596">
        <v>-4.1757715189018603</v>
      </c>
      <c r="K596">
        <v>164.987561641116</v>
      </c>
      <c r="L596">
        <v>159.89944273368499</v>
      </c>
      <c r="M596">
        <v>41.1470758541777</v>
      </c>
      <c r="N596">
        <v>1.0470730553496399</v>
      </c>
      <c r="O596">
        <v>20.365329946168199</v>
      </c>
      <c r="P596">
        <v>37.8324301792413</v>
      </c>
      <c r="Q596">
        <v>-2.5790330789669001E-2</v>
      </c>
    </row>
    <row r="597" spans="1:17" hidden="1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135</v>
      </c>
      <c r="E597">
        <v>8283.6438098399994</v>
      </c>
      <c r="F597">
        <v>561.95000000000005</v>
      </c>
      <c r="G597">
        <v>72.9551350838384</v>
      </c>
      <c r="H597">
        <v>13.4613921261278</v>
      </c>
      <c r="I597">
        <v>76.498313651175593</v>
      </c>
      <c r="J597">
        <v>0.31499598110367399</v>
      </c>
      <c r="K597">
        <v>433.91131702091201</v>
      </c>
      <c r="M597">
        <v>80.306131541693404</v>
      </c>
      <c r="N597">
        <v>0.93855161987110103</v>
      </c>
      <c r="O597">
        <v>3.3543909600498099</v>
      </c>
      <c r="P597">
        <v>131.49330587023599</v>
      </c>
    </row>
    <row r="598" spans="1:17" hidden="1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21</v>
      </c>
      <c r="E598">
        <v>8216.6230192999992</v>
      </c>
      <c r="F598">
        <v>1488.1</v>
      </c>
      <c r="G598">
        <v>180.14500802544401</v>
      </c>
      <c r="H598">
        <v>2.64081552272755</v>
      </c>
      <c r="I598">
        <v>16.687544451034899</v>
      </c>
      <c r="J598">
        <v>-15.1007925663147</v>
      </c>
      <c r="K598">
        <v>1366.4356967318499</v>
      </c>
      <c r="L598">
        <v>1078.95608698661</v>
      </c>
      <c r="M598">
        <v>43.791109672470398</v>
      </c>
      <c r="N598">
        <v>1.4062828790789701</v>
      </c>
      <c r="O598">
        <v>18.1305019823936</v>
      </c>
      <c r="P598">
        <v>212.62605042016801</v>
      </c>
      <c r="Q598">
        <v>0.22830332691350999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127</v>
      </c>
      <c r="E599">
        <v>8213.30999625</v>
      </c>
      <c r="F599">
        <v>462.5</v>
      </c>
      <c r="G599">
        <v>-28.241010024755301</v>
      </c>
      <c r="H599">
        <v>-3.1026995832322002</v>
      </c>
      <c r="I599">
        <v>-38.664579412360503</v>
      </c>
      <c r="J599">
        <v>-4.3363231837103102</v>
      </c>
      <c r="K599">
        <v>480.774955733708</v>
      </c>
      <c r="L599">
        <v>493.331108027852</v>
      </c>
      <c r="M599">
        <v>25.919098033954</v>
      </c>
      <c r="N599">
        <v>0.406992496963066</v>
      </c>
      <c r="O599">
        <v>52.475675675675603</v>
      </c>
      <c r="P599">
        <v>19.7876197876197</v>
      </c>
    </row>
    <row r="600" spans="1:17" hidden="1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257</v>
      </c>
      <c r="E600">
        <v>8202.4701155000002</v>
      </c>
      <c r="F600">
        <v>4094.05</v>
      </c>
      <c r="G600">
        <v>558.758958621739</v>
      </c>
      <c r="H600">
        <v>41.548357274836498</v>
      </c>
      <c r="I600">
        <v>240.17026861975799</v>
      </c>
      <c r="J600">
        <v>-2.2548786099541198</v>
      </c>
      <c r="K600">
        <v>3219.5501865115898</v>
      </c>
      <c r="L600">
        <v>1963.6874726702599</v>
      </c>
      <c r="M600">
        <v>53.999890958011697</v>
      </c>
      <c r="N600">
        <v>0.85078620728763499</v>
      </c>
      <c r="O600">
        <v>14.5564905167254</v>
      </c>
      <c r="P600">
        <v>590.33808279234404</v>
      </c>
      <c r="Q600">
        <v>0.14461664530179999</v>
      </c>
    </row>
    <row r="601" spans="1:17" x14ac:dyDescent="0.3">
      <c r="A601" t="s">
        <v>1329</v>
      </c>
      <c r="B601" t="s">
        <v>1330</v>
      </c>
      <c r="C601" t="str">
        <f>IFERROR(VLOOKUP(Table1[[#This Row],[Ticker]],[1]!Table1[[Symbol]:[Industry]],2,FALSE),"-")</f>
        <v>-</v>
      </c>
      <c r="D601" t="s">
        <v>21</v>
      </c>
      <c r="E601">
        <v>8167.8172491119903</v>
      </c>
      <c r="F601">
        <v>29.49</v>
      </c>
      <c r="G601">
        <v>66.538570981893898</v>
      </c>
      <c r="H601">
        <v>-12.5364658774449</v>
      </c>
      <c r="I601">
        <v>-4.0623012388591597</v>
      </c>
      <c r="J601">
        <v>-3.9941643242398399</v>
      </c>
      <c r="K601">
        <v>31.158863771616101</v>
      </c>
      <c r="L601">
        <v>28.663599516616799</v>
      </c>
      <c r="M601">
        <v>30.716060594422999</v>
      </c>
      <c r="N601">
        <v>0.752714345103914</v>
      </c>
      <c r="O601">
        <v>44.116649711766698</v>
      </c>
      <c r="P601">
        <v>115.255474452554</v>
      </c>
      <c r="Q601">
        <v>1.7167540125368998E-2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Row],[Ticker]],[1]!Table1[[Symbol]:[Industry]],2,FALSE),"-")</f>
        <v>-</v>
      </c>
      <c r="D602" t="s">
        <v>46</v>
      </c>
      <c r="E602">
        <v>8124.6842796699902</v>
      </c>
      <c r="F602">
        <v>48.37</v>
      </c>
      <c r="G602">
        <v>117.837475227035</v>
      </c>
      <c r="H602">
        <v>-4.3064524324144102</v>
      </c>
      <c r="I602">
        <v>40.200564769016097</v>
      </c>
      <c r="J602">
        <v>-6.0264223887559698</v>
      </c>
      <c r="K602">
        <v>44.9368214607723</v>
      </c>
      <c r="L602">
        <v>36.192772411596401</v>
      </c>
      <c r="M602">
        <v>42.2255587845628</v>
      </c>
      <c r="N602">
        <v>1.3430133985164301</v>
      </c>
      <c r="O602">
        <v>10.3990076493694</v>
      </c>
      <c r="P602">
        <v>171.62882368937699</v>
      </c>
      <c r="Q602">
        <v>0.117085768273541</v>
      </c>
    </row>
    <row r="603" spans="1:17" x14ac:dyDescent="0.3">
      <c r="A603" t="s">
        <v>1333</v>
      </c>
      <c r="B603" t="s">
        <v>1334</v>
      </c>
      <c r="C603" t="str">
        <f>IFERROR(VLOOKUP(Table1[[#This Row],[Ticker]],[1]!Table1[[Symbol]:[Industry]],2,FALSE),"-")</f>
        <v>-</v>
      </c>
      <c r="D603" t="s">
        <v>227</v>
      </c>
      <c r="E603">
        <v>8083.7802768000001</v>
      </c>
      <c r="F603">
        <v>605.4</v>
      </c>
      <c r="G603">
        <v>-28.020075506182501</v>
      </c>
      <c r="H603">
        <v>-7.2511329439151897</v>
      </c>
      <c r="I603">
        <v>-19.3535556316988</v>
      </c>
      <c r="J603">
        <v>-2.3955021168819699</v>
      </c>
      <c r="K603">
        <v>593.40327570887905</v>
      </c>
      <c r="L603">
        <v>602.59224035661896</v>
      </c>
      <c r="M603">
        <v>58.785028519283401</v>
      </c>
      <c r="N603">
        <v>1.3040522111095401</v>
      </c>
      <c r="O603">
        <v>13.7264618434093</v>
      </c>
      <c r="P603">
        <v>9.7534445250181108</v>
      </c>
      <c r="Q603">
        <v>9.7017354568800004E-3</v>
      </c>
    </row>
    <row r="604" spans="1:17" x14ac:dyDescent="0.3">
      <c r="A604" t="s">
        <v>1335</v>
      </c>
      <c r="B604" t="s">
        <v>1336</v>
      </c>
      <c r="C604" t="str">
        <f>IFERROR(VLOOKUP(Table1[[#This Row],[Ticker]],[1]!Table1[[Symbol]:[Industry]],2,FALSE),"-")</f>
        <v>-</v>
      </c>
      <c r="D604" t="s">
        <v>220</v>
      </c>
      <c r="E604">
        <v>8043.8823829899902</v>
      </c>
      <c r="F604">
        <v>2084.15</v>
      </c>
      <c r="G604">
        <v>7.5555496883112401</v>
      </c>
      <c r="H604">
        <v>-10.468487537302099</v>
      </c>
      <c r="I604">
        <v>0.53354801550034703</v>
      </c>
      <c r="J604">
        <v>-5.49078050213219</v>
      </c>
      <c r="K604">
        <v>2200.19677409002</v>
      </c>
      <c r="L604">
        <v>1973.44080146842</v>
      </c>
      <c r="M604">
        <v>26.5519897665291</v>
      </c>
      <c r="N604">
        <v>0.696409111713852</v>
      </c>
      <c r="O604">
        <v>31.612407936088999</v>
      </c>
      <c r="P604">
        <v>42.564470894042003</v>
      </c>
      <c r="Q604">
        <v>-3.1195656521771999E-2</v>
      </c>
    </row>
    <row r="605" spans="1:17" x14ac:dyDescent="0.3">
      <c r="A605" t="s">
        <v>1337</v>
      </c>
      <c r="B605" t="s">
        <v>1338</v>
      </c>
      <c r="C605" t="str">
        <f>IFERROR(VLOOKUP(Table1[[#This Row],[Ticker]],[1]!Table1[[Symbol]:[Industry]],2,FALSE),"-")</f>
        <v>-</v>
      </c>
      <c r="D605" t="s">
        <v>145</v>
      </c>
      <c r="E605">
        <v>8043.4438435499997</v>
      </c>
      <c r="F605">
        <v>673.35</v>
      </c>
      <c r="G605">
        <v>-51.007026657151997</v>
      </c>
      <c r="H605">
        <v>-8.8329798072745103</v>
      </c>
      <c r="I605">
        <v>-24.315847583396302</v>
      </c>
      <c r="J605">
        <v>-1.6734124221064499</v>
      </c>
      <c r="K605">
        <v>687.81777865539902</v>
      </c>
      <c r="L605">
        <v>716.03277973538502</v>
      </c>
      <c r="M605">
        <v>42.189520797784503</v>
      </c>
      <c r="N605">
        <v>2.9002651910150199</v>
      </c>
      <c r="O605">
        <v>45.243929605702803</v>
      </c>
      <c r="P605">
        <v>12.4874707651186</v>
      </c>
      <c r="Q605">
        <v>-0.105734176110119</v>
      </c>
    </row>
    <row r="606" spans="1:17" x14ac:dyDescent="0.3">
      <c r="A606" t="s">
        <v>1339</v>
      </c>
      <c r="B606" t="s">
        <v>1340</v>
      </c>
      <c r="C606" t="str">
        <f>IFERROR(VLOOKUP(Table1[[#This Row],[Ticker]],[1]!Table1[[Symbol]:[Industry]],2,FALSE),"-")</f>
        <v>-</v>
      </c>
      <c r="D606" t="s">
        <v>62</v>
      </c>
      <c r="E606">
        <v>8019.2106874199999</v>
      </c>
      <c r="F606">
        <v>492.55</v>
      </c>
      <c r="G606">
        <v>23.973455308884802</v>
      </c>
      <c r="H606">
        <v>1.9642581417862901</v>
      </c>
      <c r="I606">
        <v>-3.13984565733803</v>
      </c>
      <c r="J606">
        <v>-2.63686366145614</v>
      </c>
      <c r="K606">
        <v>470.90441463314301</v>
      </c>
      <c r="L606">
        <v>428.92307102658299</v>
      </c>
      <c r="M606">
        <v>52.678160198178297</v>
      </c>
      <c r="N606">
        <v>1.1521930166268599</v>
      </c>
      <c r="O606">
        <v>5.9080296416607201</v>
      </c>
      <c r="P606">
        <v>51.553846153846102</v>
      </c>
      <c r="Q606">
        <v>-1.1749411855429E-2</v>
      </c>
    </row>
    <row r="607" spans="1:17" x14ac:dyDescent="0.3">
      <c r="A607" t="s">
        <v>1341</v>
      </c>
      <c r="B607" t="s">
        <v>1342</v>
      </c>
      <c r="C607" t="str">
        <f>IFERROR(VLOOKUP(Table1[[#This Row],[Ticker]],[1]!Table1[[Symbol]:[Industry]],2,FALSE),"-")</f>
        <v>-</v>
      </c>
      <c r="D607" t="s">
        <v>553</v>
      </c>
      <c r="E607">
        <v>7952.1863443880002</v>
      </c>
      <c r="F607">
        <v>240.76</v>
      </c>
      <c r="G607">
        <v>15.588120389491699</v>
      </c>
      <c r="H607">
        <v>-2.0540501427260001</v>
      </c>
      <c r="I607">
        <v>-2.01642537318744</v>
      </c>
      <c r="J607">
        <v>-0.52554507737792</v>
      </c>
      <c r="K607">
        <v>232.33877774059499</v>
      </c>
      <c r="L607">
        <v>220.70773157796501</v>
      </c>
      <c r="M607">
        <v>46.576126173123797</v>
      </c>
      <c r="N607">
        <v>1.12895365312805</v>
      </c>
      <c r="O607">
        <v>16.5475992689815</v>
      </c>
      <c r="P607">
        <v>47.886977886977803</v>
      </c>
      <c r="Q607">
        <v>2.1282104428503E-2</v>
      </c>
    </row>
    <row r="608" spans="1:17" hidden="1" x14ac:dyDescent="0.3">
      <c r="A608" t="s">
        <v>1343</v>
      </c>
      <c r="B608" t="s">
        <v>1344</v>
      </c>
      <c r="C608" t="str">
        <f>IFERROR(VLOOKUP(Table1[[#This Row],[Ticker]],[1]!Table1[[Symbol]:[Industry]],2,FALSE),"-")</f>
        <v>-</v>
      </c>
      <c r="D608" t="s">
        <v>483</v>
      </c>
      <c r="E608">
        <v>7905.0942216200001</v>
      </c>
      <c r="F608">
        <v>737.3</v>
      </c>
      <c r="G608">
        <v>9.7802203014548503</v>
      </c>
      <c r="H608">
        <v>-9.9595729795000296E-2</v>
      </c>
      <c r="I608">
        <v>11.575964298340001</v>
      </c>
      <c r="J608">
        <v>1.85493964340537</v>
      </c>
      <c r="K608">
        <v>674.02057471715</v>
      </c>
      <c r="M608">
        <v>60.029307169046803</v>
      </c>
      <c r="N608">
        <v>1.1101311255672</v>
      </c>
      <c r="O608">
        <v>4.1638410416384204</v>
      </c>
      <c r="P608">
        <v>42.020610613502797</v>
      </c>
    </row>
    <row r="609" spans="1:17" hidden="1" x14ac:dyDescent="0.3">
      <c r="A609" t="s">
        <v>1345</v>
      </c>
      <c r="B609" t="s">
        <v>1346</v>
      </c>
      <c r="C609" t="str">
        <f>IFERROR(VLOOKUP(Table1[[#This Row],[Ticker]],[1]!Table1[[Symbol]:[Industry]],2,FALSE),"-")</f>
        <v>-</v>
      </c>
      <c r="D609" t="s">
        <v>348</v>
      </c>
      <c r="E609">
        <v>7895.2317149999999</v>
      </c>
      <c r="F609">
        <v>1144.95</v>
      </c>
      <c r="G609">
        <v>6.0550160368431403</v>
      </c>
      <c r="H609">
        <v>-13.211531592812699</v>
      </c>
      <c r="I609">
        <v>7.67647517321838</v>
      </c>
      <c r="J609">
        <v>-0.22587164131301599</v>
      </c>
      <c r="K609">
        <v>1109.1599309404701</v>
      </c>
      <c r="L609">
        <v>991.31414714070002</v>
      </c>
      <c r="M609">
        <v>47.761218899479999</v>
      </c>
      <c r="N609">
        <v>0.31153419389076797</v>
      </c>
      <c r="O609">
        <v>12.6686754880125</v>
      </c>
      <c r="P609">
        <v>39.628048780487802</v>
      </c>
      <c r="Q609">
        <v>-5.4310763573969002E-2</v>
      </c>
    </row>
    <row r="610" spans="1:17" x14ac:dyDescent="0.3">
      <c r="A610" t="s">
        <v>1347</v>
      </c>
      <c r="B610" t="s">
        <v>1348</v>
      </c>
      <c r="C610" t="str">
        <f>IFERROR(VLOOKUP(Table1[[#This Row],[Ticker]],[1]!Table1[[Symbol]:[Industry]],2,FALSE),"-")</f>
        <v>-</v>
      </c>
      <c r="D610" t="s">
        <v>295</v>
      </c>
      <c r="E610">
        <v>7855.8867465000003</v>
      </c>
      <c r="F610">
        <v>765.7</v>
      </c>
      <c r="G610">
        <v>40.624910350748401</v>
      </c>
      <c r="H610">
        <v>-6.3160218104048296</v>
      </c>
      <c r="I610">
        <v>-0.32618912022026803</v>
      </c>
      <c r="J610">
        <v>-5.7539360080715696</v>
      </c>
      <c r="K610">
        <v>767.79626710220305</v>
      </c>
      <c r="L610">
        <v>667.94806614829099</v>
      </c>
      <c r="M610">
        <v>35.561922723666399</v>
      </c>
      <c r="N610">
        <v>1.0483140212664399</v>
      </c>
      <c r="O610">
        <v>14.927517304427299</v>
      </c>
      <c r="P610">
        <v>75.117209834190902</v>
      </c>
      <c r="Q610">
        <v>5.5284234894160001E-3</v>
      </c>
    </row>
    <row r="611" spans="1:17" x14ac:dyDescent="0.3">
      <c r="A611" t="s">
        <v>1349</v>
      </c>
      <c r="B611" t="s">
        <v>1350</v>
      </c>
      <c r="C611" t="str">
        <f>IFERROR(VLOOKUP(Table1[[#This Row],[Ticker]],[1]!Table1[[Symbol]:[Industry]],2,FALSE),"-")</f>
        <v>-</v>
      </c>
      <c r="D611" t="s">
        <v>1351</v>
      </c>
      <c r="E611">
        <v>7854.6411027499998</v>
      </c>
      <c r="F611">
        <v>638.95000000000005</v>
      </c>
      <c r="G611">
        <v>-3.8855207829045799</v>
      </c>
      <c r="H611">
        <v>15.4923604385634</v>
      </c>
      <c r="I611">
        <v>-3.6653076067593502</v>
      </c>
      <c r="J611">
        <v>-5.5420685158566103</v>
      </c>
      <c r="K611">
        <v>577.48063684954695</v>
      </c>
      <c r="L611">
        <v>527.21735078837901</v>
      </c>
      <c r="M611">
        <v>52.297386196066</v>
      </c>
      <c r="N611">
        <v>1.14622508705187</v>
      </c>
      <c r="O611">
        <v>11.1198059316065</v>
      </c>
      <c r="P611">
        <v>57.009460621697997</v>
      </c>
      <c r="Q611">
        <v>0.144025420082601</v>
      </c>
    </row>
    <row r="612" spans="1:17" x14ac:dyDescent="0.3">
      <c r="A612" t="s">
        <v>1352</v>
      </c>
      <c r="B612" t="s">
        <v>1353</v>
      </c>
      <c r="C612" t="str">
        <f>IFERROR(VLOOKUP(Table1[[#This Row],[Ticker]],[1]!Table1[[Symbol]:[Industry]],2,FALSE),"-")</f>
        <v>-</v>
      </c>
      <c r="D612" t="s">
        <v>244</v>
      </c>
      <c r="E612">
        <v>7760.3377166399996</v>
      </c>
      <c r="F612">
        <v>6993.15</v>
      </c>
      <c r="G612">
        <v>30.986703636700899</v>
      </c>
      <c r="H612">
        <v>-1.43617890063644</v>
      </c>
      <c r="I612">
        <v>14.130815338127301</v>
      </c>
      <c r="J612">
        <v>-2.6510100536842902</v>
      </c>
      <c r="K612">
        <v>6910.6501746293798</v>
      </c>
      <c r="L612">
        <v>6137.2411563109299</v>
      </c>
      <c r="M612">
        <v>38.4446825984108</v>
      </c>
      <c r="N612">
        <v>0.48284894635813203</v>
      </c>
      <c r="O612">
        <v>11.8952117429198</v>
      </c>
      <c r="P612">
        <v>62.175042322766103</v>
      </c>
      <c r="Q612">
        <v>1.1424347596656999E-2</v>
      </c>
    </row>
    <row r="613" spans="1:17" x14ac:dyDescent="0.3">
      <c r="A613" t="s">
        <v>1354</v>
      </c>
      <c r="B613" t="s">
        <v>1355</v>
      </c>
      <c r="C613" t="str">
        <f>IFERROR(VLOOKUP(Table1[[#This Row],[Ticker]],[1]!Table1[[Symbol]:[Industry]],2,FALSE),"-")</f>
        <v>-</v>
      </c>
      <c r="D613" t="s">
        <v>1356</v>
      </c>
      <c r="E613">
        <v>7749.8601852199999</v>
      </c>
      <c r="F613">
        <v>1246.1500000000001</v>
      </c>
      <c r="G613">
        <v>115.083725060223</v>
      </c>
      <c r="H613">
        <v>4.2775126878625702</v>
      </c>
      <c r="I613">
        <v>81.292905176984902</v>
      </c>
      <c r="J613">
        <v>-7.2080680675553497</v>
      </c>
      <c r="K613">
        <v>1132.6892129688999</v>
      </c>
      <c r="L613">
        <v>832.44772981029598</v>
      </c>
      <c r="M613">
        <v>41.414811069809801</v>
      </c>
      <c r="N613">
        <v>0.483749297697392</v>
      </c>
      <c r="O613">
        <v>10.660835372948601</v>
      </c>
      <c r="P613">
        <v>186.17522103571</v>
      </c>
      <c r="Q613">
        <v>0.13741839620306601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135</v>
      </c>
      <c r="E614">
        <v>7745.4098546499999</v>
      </c>
      <c r="F614">
        <v>928.85</v>
      </c>
      <c r="G614">
        <v>72.112059506022703</v>
      </c>
      <c r="H614">
        <v>-8.65835364882523</v>
      </c>
      <c r="I614">
        <v>65.453766445687506</v>
      </c>
      <c r="J614">
        <v>-9.2223196640456706</v>
      </c>
      <c r="K614">
        <v>920.64395397915996</v>
      </c>
      <c r="L614">
        <v>713.96497454446796</v>
      </c>
      <c r="M614">
        <v>34.769999155256301</v>
      </c>
      <c r="N614">
        <v>1.6239715457407999</v>
      </c>
      <c r="O614">
        <v>19.502610755234901</v>
      </c>
      <c r="P614">
        <v>156.730237700386</v>
      </c>
      <c r="Q614">
        <v>0.17938973307115899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627</v>
      </c>
      <c r="E615">
        <v>7742.9344222999998</v>
      </c>
      <c r="F615">
        <v>390.95</v>
      </c>
      <c r="G615">
        <v>58.441076495741598</v>
      </c>
      <c r="H615">
        <v>-0.56534071328646596</v>
      </c>
      <c r="I615">
        <v>24.3691539588166</v>
      </c>
      <c r="J615">
        <v>-3.2528020340127801</v>
      </c>
      <c r="K615">
        <v>382.89005761142801</v>
      </c>
      <c r="L615">
        <v>325.21101224446602</v>
      </c>
      <c r="M615">
        <v>39.788504752135502</v>
      </c>
      <c r="N615">
        <v>1.0335459940883001</v>
      </c>
      <c r="O615">
        <v>15.270494948203</v>
      </c>
      <c r="P615">
        <v>95.377311344327794</v>
      </c>
      <c r="Q615">
        <v>4.4534891221230999E-2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363</v>
      </c>
      <c r="E616">
        <v>7708.8898297399901</v>
      </c>
      <c r="F616">
        <v>1691.35</v>
      </c>
      <c r="G616">
        <v>91.469751154928403</v>
      </c>
      <c r="H616">
        <v>4.1838811560629301</v>
      </c>
      <c r="I616">
        <v>25.003610289566801</v>
      </c>
      <c r="J616">
        <v>-3.10142466258571</v>
      </c>
      <c r="K616">
        <v>1535.9350318070699</v>
      </c>
      <c r="L616">
        <v>1214.0014527820999</v>
      </c>
      <c r="M616">
        <v>49.847529473081899</v>
      </c>
      <c r="N616">
        <v>1.0492346846320799</v>
      </c>
      <c r="O616">
        <v>6.6574038489963696</v>
      </c>
      <c r="P616">
        <v>140.47060496196701</v>
      </c>
      <c r="Q616">
        <v>3.1822794902844002E-2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553</v>
      </c>
      <c r="E617">
        <v>7706.9952450000001</v>
      </c>
      <c r="F617">
        <v>386.55</v>
      </c>
      <c r="G617">
        <v>96.368311746540698</v>
      </c>
      <c r="H617">
        <v>-2.5294827354447098</v>
      </c>
      <c r="I617">
        <v>28.665936135662701</v>
      </c>
      <c r="J617">
        <v>-3.7033479977092201</v>
      </c>
      <c r="K617">
        <v>363.88151072298899</v>
      </c>
      <c r="L617">
        <v>291.965440511363</v>
      </c>
      <c r="M617">
        <v>51.3169734546155</v>
      </c>
      <c r="N617">
        <v>0.61071870697313901</v>
      </c>
      <c r="O617">
        <v>16.7248738843616</v>
      </c>
      <c r="P617">
        <v>125.72262773722601</v>
      </c>
      <c r="Q617">
        <v>0.32560815737531401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343</v>
      </c>
      <c r="E618">
        <v>7662.2599134899901</v>
      </c>
      <c r="F618">
        <v>337.65</v>
      </c>
      <c r="G618">
        <v>121.33172761356499</v>
      </c>
      <c r="H618">
        <v>7.0051208506429798</v>
      </c>
      <c r="I618">
        <v>78.719343786929301</v>
      </c>
      <c r="J618">
        <v>2.4676988050938902</v>
      </c>
      <c r="K618">
        <v>304.695778554946</v>
      </c>
      <c r="L618">
        <v>234.78285383629699</v>
      </c>
      <c r="M618">
        <v>57.401636712921203</v>
      </c>
      <c r="N618">
        <v>0.93392002159370202</v>
      </c>
      <c r="O618">
        <v>7.3596919887457499</v>
      </c>
      <c r="P618">
        <v>160.73359073359001</v>
      </c>
      <c r="Q618">
        <v>0.13211705072209601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191</v>
      </c>
      <c r="E619">
        <v>7661.8221923600004</v>
      </c>
      <c r="F619">
        <v>1418.9</v>
      </c>
      <c r="G619">
        <v>29.339966380521101</v>
      </c>
      <c r="H619">
        <v>9.5318571338363292</v>
      </c>
      <c r="I619">
        <v>26.0581680049056</v>
      </c>
      <c r="J619">
        <v>1.66459715549312</v>
      </c>
      <c r="K619">
        <v>1222.8441806452799</v>
      </c>
      <c r="L619">
        <v>1049.76401776287</v>
      </c>
      <c r="M619">
        <v>77.742641575331206</v>
      </c>
      <c r="N619">
        <v>0.89549975475502697</v>
      </c>
      <c r="O619">
        <v>2.4526041299598198</v>
      </c>
      <c r="P619">
        <v>72.931139549055402</v>
      </c>
      <c r="Q619">
        <v>6.1005501788958999E-2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46</v>
      </c>
      <c r="E620">
        <v>7649.9672827199902</v>
      </c>
      <c r="F620">
        <v>523.20000000000005</v>
      </c>
      <c r="G620">
        <v>92.421307138245695</v>
      </c>
      <c r="H620">
        <v>0.86035029854717004</v>
      </c>
      <c r="I620">
        <v>19.673056295045399</v>
      </c>
      <c r="J620">
        <v>-2.8608931220031102</v>
      </c>
      <c r="K620">
        <v>494.81639593658099</v>
      </c>
      <c r="L620">
        <v>421.33309941065897</v>
      </c>
      <c r="M620">
        <v>43.487413380371997</v>
      </c>
      <c r="N620">
        <v>0.60568627572479505</v>
      </c>
      <c r="O620">
        <v>7.7981651376146601</v>
      </c>
      <c r="P620">
        <v>120.666385491353</v>
      </c>
      <c r="Q620">
        <v>-2.7035547494481001E-2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400</v>
      </c>
      <c r="E621">
        <v>7623.1863970499999</v>
      </c>
      <c r="F621">
        <v>689.5</v>
      </c>
      <c r="G621">
        <v>-15.073043370609099</v>
      </c>
      <c r="H621">
        <v>-3.8486131702273099</v>
      </c>
      <c r="I621">
        <v>-16.893597266237599</v>
      </c>
      <c r="J621">
        <v>0.94009071326567994</v>
      </c>
      <c r="K621">
        <v>663.21478880845802</v>
      </c>
      <c r="L621">
        <v>648.24680558339105</v>
      </c>
      <c r="M621">
        <v>54.082671781636698</v>
      </c>
      <c r="N621">
        <v>0.859001915693553</v>
      </c>
      <c r="O621">
        <v>12.545322697606901</v>
      </c>
      <c r="P621">
        <v>32.252805217224498</v>
      </c>
      <c r="Q621">
        <v>-5.4612552466734E-2</v>
      </c>
    </row>
    <row r="622" spans="1:17" hidden="1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382</v>
      </c>
      <c r="E622">
        <v>7621.3548023249996</v>
      </c>
      <c r="F622">
        <v>978.65</v>
      </c>
      <c r="G622">
        <v>5.2481235275245499</v>
      </c>
      <c r="H622">
        <v>-4.1355472073981501</v>
      </c>
      <c r="I622">
        <v>0.42559020192250802</v>
      </c>
      <c r="J622">
        <v>-3.83047072507929</v>
      </c>
      <c r="K622">
        <v>911.71524974874296</v>
      </c>
      <c r="L622">
        <v>853.73833296258204</v>
      </c>
      <c r="M622">
        <v>70.8976712918559</v>
      </c>
      <c r="N622">
        <v>1.7348427921318299</v>
      </c>
      <c r="O622">
        <v>10.3050120063352</v>
      </c>
      <c r="P622">
        <v>32.545540732714798</v>
      </c>
      <c r="Q622">
        <v>8.0384160879546002E-2</v>
      </c>
    </row>
    <row r="623" spans="1:17" hidden="1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130</v>
      </c>
      <c r="E623">
        <v>7579.8408871749998</v>
      </c>
      <c r="F623">
        <v>314.14999999999998</v>
      </c>
      <c r="G623">
        <v>325.13866725302302</v>
      </c>
      <c r="H623">
        <v>-2.58022463722109</v>
      </c>
      <c r="I623">
        <v>63.498176517232203</v>
      </c>
      <c r="J623">
        <v>-8.0990654420386203</v>
      </c>
      <c r="K623">
        <v>314.48309252575802</v>
      </c>
      <c r="L623">
        <v>223.56346474794199</v>
      </c>
      <c r="M623">
        <v>29.042167410776699</v>
      </c>
      <c r="N623">
        <v>0.65615556488183302</v>
      </c>
      <c r="O623">
        <v>22.234601305108999</v>
      </c>
      <c r="P623">
        <v>361.64584864070503</v>
      </c>
      <c r="Q623">
        <v>0.117807385714899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97</v>
      </c>
      <c r="E624">
        <v>7517.1016960199904</v>
      </c>
      <c r="F624">
        <v>967.4</v>
      </c>
      <c r="G624">
        <v>122.281927174115</v>
      </c>
      <c r="H624">
        <v>-6.6564011843046202</v>
      </c>
      <c r="I624">
        <v>10.596756825623499</v>
      </c>
      <c r="J624">
        <v>-3.7420109972867301</v>
      </c>
      <c r="K624">
        <v>973.66086844653898</v>
      </c>
      <c r="L624">
        <v>790.19867967193704</v>
      </c>
      <c r="M624">
        <v>30.909539970549801</v>
      </c>
      <c r="N624">
        <v>0.60640020634845104</v>
      </c>
      <c r="O624">
        <v>21.666322100475401</v>
      </c>
      <c r="P624">
        <v>169.88422374110701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-</v>
      </c>
      <c r="D625" t="s">
        <v>550</v>
      </c>
      <c r="E625">
        <v>7508.7697449999996</v>
      </c>
      <c r="F625">
        <v>2317.4499999999998</v>
      </c>
      <c r="G625">
        <v>-19.977698736132901</v>
      </c>
      <c r="H625">
        <v>-0.90142854458570798</v>
      </c>
      <c r="I625">
        <v>-18.821953713247499</v>
      </c>
      <c r="J625">
        <v>-2.59178235911862</v>
      </c>
      <c r="K625">
        <v>2279.6977735676401</v>
      </c>
      <c r="L625">
        <v>2260.9592269520299</v>
      </c>
      <c r="M625">
        <v>43.341134457494903</v>
      </c>
      <c r="N625">
        <v>0.74815445146408899</v>
      </c>
      <c r="O625">
        <v>18.017648708709999</v>
      </c>
      <c r="P625">
        <v>18.237244897959101</v>
      </c>
      <c r="Q625">
        <v>-5.9897848754808997E-2</v>
      </c>
    </row>
    <row r="626" spans="1:17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-</v>
      </c>
      <c r="D626" t="s">
        <v>62</v>
      </c>
      <c r="E626">
        <v>7502.2900713839999</v>
      </c>
      <c r="F626">
        <v>231.18</v>
      </c>
      <c r="G626">
        <v>-20.329432675093599</v>
      </c>
      <c r="H626">
        <v>-4.1285384806096701</v>
      </c>
      <c r="I626">
        <v>-54.574413549430503</v>
      </c>
      <c r="J626">
        <v>-3.61657096324398</v>
      </c>
      <c r="K626">
        <v>245.70891309503699</v>
      </c>
      <c r="L626">
        <v>273.79743089324597</v>
      </c>
      <c r="M626">
        <v>34.133265470871002</v>
      </c>
      <c r="N626">
        <v>0.50405851064700402</v>
      </c>
      <c r="O626">
        <v>104.51596158837199</v>
      </c>
      <c r="P626">
        <v>17.888832228454799</v>
      </c>
      <c r="Q626">
        <v>-2.3797924382358001E-2</v>
      </c>
    </row>
    <row r="627" spans="1:17" hidden="1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627</v>
      </c>
      <c r="E627">
        <v>7486.2329665199904</v>
      </c>
      <c r="F627">
        <v>3770.8</v>
      </c>
      <c r="G627">
        <v>-5.0557919764024799</v>
      </c>
      <c r="H627">
        <v>-12.3245755522324</v>
      </c>
      <c r="I627">
        <v>-6.9418735034092496</v>
      </c>
      <c r="J627">
        <v>-4.1429204416949696</v>
      </c>
      <c r="K627">
        <v>3753.8134842678</v>
      </c>
      <c r="L627">
        <v>3468.2677139167799</v>
      </c>
      <c r="M627">
        <v>32.0554930742544</v>
      </c>
      <c r="N627">
        <v>0.45549505444344301</v>
      </c>
      <c r="O627">
        <v>13.737138007849699</v>
      </c>
      <c r="P627">
        <v>25.400731626205499</v>
      </c>
      <c r="Q627">
        <v>-4.8367506313960001E-2</v>
      </c>
    </row>
    <row r="628" spans="1:17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-</v>
      </c>
      <c r="D628" t="s">
        <v>1387</v>
      </c>
      <c r="E628">
        <v>7467.7053174399998</v>
      </c>
      <c r="F628">
        <v>280.10000000000002</v>
      </c>
      <c r="G628">
        <v>29.129951159234398</v>
      </c>
      <c r="H628">
        <v>-16.9362595515999</v>
      </c>
      <c r="I628">
        <v>-13.8859935117158</v>
      </c>
      <c r="J628">
        <v>-9.2314412574850593</v>
      </c>
      <c r="K628">
        <v>303.33861540694198</v>
      </c>
      <c r="L628">
        <v>288.004270420593</v>
      </c>
      <c r="M628">
        <v>18.456945049908899</v>
      </c>
      <c r="N628">
        <v>2.0374871855688799</v>
      </c>
      <c r="O628">
        <v>30.2927525883612</v>
      </c>
      <c r="P628">
        <v>73.975155279503099</v>
      </c>
      <c r="Q628">
        <v>6.1587569816247002E-2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627</v>
      </c>
      <c r="E629">
        <v>7459.3588799999998</v>
      </c>
      <c r="F629">
        <v>372</v>
      </c>
      <c r="G629">
        <v>-10.0686788887686</v>
      </c>
      <c r="H629">
        <v>-10.813783810713501</v>
      </c>
      <c r="I629">
        <v>13.186311903503899</v>
      </c>
      <c r="J629">
        <v>2.10893151341382</v>
      </c>
      <c r="K629">
        <v>345.77802276873803</v>
      </c>
      <c r="L629">
        <v>341.15954167887401</v>
      </c>
      <c r="M629">
        <v>74.888638194149095</v>
      </c>
      <c r="N629">
        <v>2.6429071229936598</v>
      </c>
      <c r="O629">
        <v>17.459677419354801</v>
      </c>
      <c r="P629">
        <v>38.935574229691802</v>
      </c>
      <c r="Q629">
        <v>0.127456731031863</v>
      </c>
    </row>
    <row r="630" spans="1:17" hidden="1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191</v>
      </c>
      <c r="E630">
        <v>7440.1617239999996</v>
      </c>
      <c r="F630">
        <v>377.4</v>
      </c>
      <c r="G630">
        <v>-0.57063094624312705</v>
      </c>
      <c r="H630">
        <v>4.4154182266379101</v>
      </c>
      <c r="I630">
        <v>13.492015479847</v>
      </c>
      <c r="J630">
        <v>-2.03284405606037</v>
      </c>
      <c r="K630">
        <v>348.99315069768397</v>
      </c>
      <c r="M630">
        <v>44.520950081319</v>
      </c>
      <c r="N630">
        <v>0.63648932929254598</v>
      </c>
      <c r="O630">
        <v>7.7106518282988796</v>
      </c>
      <c r="P630">
        <v>57.184506455643401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235</v>
      </c>
      <c r="E631">
        <v>7438.8064471999996</v>
      </c>
      <c r="F631">
        <v>188</v>
      </c>
      <c r="G631">
        <v>7.0959719230022902</v>
      </c>
      <c r="H631">
        <v>-15.2143916823964</v>
      </c>
      <c r="I631">
        <v>-29.671719700820098</v>
      </c>
      <c r="J631">
        <v>-3.86279106475435</v>
      </c>
      <c r="K631">
        <v>192.91722056756601</v>
      </c>
      <c r="L631">
        <v>194.749046463876</v>
      </c>
      <c r="M631">
        <v>40.5907865068897</v>
      </c>
      <c r="N631">
        <v>0.94089170971354097</v>
      </c>
      <c r="O631">
        <v>63.829787234042499</v>
      </c>
      <c r="P631">
        <v>38.847858197931998</v>
      </c>
      <c r="Q631">
        <v>8.3070125192547001E-2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191</v>
      </c>
      <c r="E632">
        <v>7397.2774825249999</v>
      </c>
      <c r="F632">
        <v>534.25</v>
      </c>
      <c r="G632">
        <v>0.43852614992167099</v>
      </c>
      <c r="H632">
        <v>-6.5835260601894401</v>
      </c>
      <c r="I632">
        <v>20.9066394115885</v>
      </c>
      <c r="J632">
        <v>-7.20908504644677</v>
      </c>
      <c r="K632">
        <v>486.35040504757899</v>
      </c>
      <c r="L632">
        <v>430.35592298945897</v>
      </c>
      <c r="M632">
        <v>62.941586506409799</v>
      </c>
      <c r="N632">
        <v>1.05087446452564</v>
      </c>
      <c r="O632">
        <v>3.6406176883481498</v>
      </c>
      <c r="P632">
        <v>51.024734982332099</v>
      </c>
      <c r="Q632">
        <v>3.7575576383104999E-2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363</v>
      </c>
      <c r="E633">
        <v>7380.2614495999997</v>
      </c>
      <c r="F633">
        <v>150.44</v>
      </c>
      <c r="G633">
        <v>87.057349541072597</v>
      </c>
      <c r="H633">
        <v>27.8290909616824</v>
      </c>
      <c r="I633">
        <v>18.7657435896582</v>
      </c>
      <c r="J633">
        <v>1.68280234692463</v>
      </c>
      <c r="K633">
        <v>125.505423635086</v>
      </c>
      <c r="L633">
        <v>101.944639759118</v>
      </c>
      <c r="M633">
        <v>61.665136634568903</v>
      </c>
      <c r="N633">
        <v>1.80105502695952</v>
      </c>
      <c r="O633">
        <v>8.20260568997608</v>
      </c>
      <c r="P633">
        <v>131.268255188316</v>
      </c>
      <c r="Q633">
        <v>7.9584473572789999E-2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363</v>
      </c>
      <c r="E634">
        <v>7347.673829628</v>
      </c>
      <c r="F634">
        <v>90.18</v>
      </c>
      <c r="G634">
        <v>20.225672538407402</v>
      </c>
      <c r="H634">
        <v>17.477532532762201</v>
      </c>
      <c r="I634">
        <v>1.7134957724559501</v>
      </c>
      <c r="J634">
        <v>1.1389949446896499</v>
      </c>
      <c r="K634">
        <v>79.770072409335</v>
      </c>
      <c r="L634">
        <v>72.620344934798396</v>
      </c>
      <c r="M634">
        <v>63.218286779825803</v>
      </c>
      <c r="N634">
        <v>1.5303200707737901</v>
      </c>
      <c r="O634">
        <v>6.1654468840097501</v>
      </c>
      <c r="P634">
        <v>53.7595907928388</v>
      </c>
      <c r="Q634">
        <v>8.2219917210419005E-2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24</v>
      </c>
      <c r="E635">
        <v>7333.25583473999</v>
      </c>
      <c r="F635">
        <v>463.1</v>
      </c>
      <c r="G635">
        <v>-16.434219611695301</v>
      </c>
      <c r="H635">
        <v>-5.7761494021113799</v>
      </c>
      <c r="I635">
        <v>-21.915001532169601</v>
      </c>
      <c r="J635">
        <v>-4.7291892826425102</v>
      </c>
      <c r="K635">
        <v>475.67059201176602</v>
      </c>
      <c r="L635">
        <v>485.50896768765301</v>
      </c>
      <c r="M635">
        <v>25.807738283008</v>
      </c>
      <c r="N635">
        <v>1.2625007895262199</v>
      </c>
      <c r="O635">
        <v>32.012524292809303</v>
      </c>
      <c r="P635">
        <v>9.7393364928910007</v>
      </c>
    </row>
    <row r="636" spans="1:17" hidden="1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21</v>
      </c>
      <c r="E636">
        <v>7328.3148048000003</v>
      </c>
      <c r="F636">
        <v>627</v>
      </c>
      <c r="G636">
        <v>111.337989548976</v>
      </c>
      <c r="H636">
        <v>1.32684063111121</v>
      </c>
      <c r="I636">
        <v>30.6151974054543</v>
      </c>
      <c r="J636">
        <v>-3.26339509347061</v>
      </c>
      <c r="K636">
        <v>608.51164211242099</v>
      </c>
      <c r="L636">
        <v>517.71040732520703</v>
      </c>
      <c r="M636">
        <v>44.882466006513603</v>
      </c>
      <c r="N636">
        <v>0.96724244786606905</v>
      </c>
      <c r="O636">
        <v>9.7288676236044704</v>
      </c>
      <c r="P636">
        <v>140.22988505747099</v>
      </c>
      <c r="Q636">
        <v>0.267069719647964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1148</v>
      </c>
      <c r="E637">
        <v>7296.6271571999996</v>
      </c>
      <c r="F637">
        <v>570.79999999999995</v>
      </c>
      <c r="G637">
        <v>79.929857993331197</v>
      </c>
      <c r="H637">
        <v>22.434171499883401</v>
      </c>
      <c r="I637">
        <v>33.790207221264701</v>
      </c>
      <c r="J637">
        <v>17.043830825315499</v>
      </c>
      <c r="K637">
        <v>467.22944749472902</v>
      </c>
      <c r="L637">
        <v>411.08211091132603</v>
      </c>
      <c r="M637">
        <v>76.578542256453503</v>
      </c>
      <c r="N637">
        <v>1.9093044162327799</v>
      </c>
      <c r="O637">
        <v>4.4060967063770304</v>
      </c>
      <c r="P637">
        <v>112.588454376163</v>
      </c>
      <c r="Q637">
        <v>0.15935363428786101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46</v>
      </c>
      <c r="E638">
        <v>7290.9867037949998</v>
      </c>
      <c r="F638">
        <v>196.39</v>
      </c>
      <c r="G638">
        <v>46.768827980720502</v>
      </c>
      <c r="H638">
        <v>-8.4614918881600794</v>
      </c>
      <c r="I638">
        <v>-27.587039964972998</v>
      </c>
      <c r="J638">
        <v>-6.1170185326811799</v>
      </c>
      <c r="K638">
        <v>198.946186301181</v>
      </c>
      <c r="L638">
        <v>188.563467343821</v>
      </c>
      <c r="M638">
        <v>47.102164440815201</v>
      </c>
      <c r="N638">
        <v>1.1992370753544199</v>
      </c>
      <c r="O638">
        <v>26.941290289729601</v>
      </c>
      <c r="P638">
        <v>73.336275375110304</v>
      </c>
      <c r="Q638">
        <v>0.15187518034577499</v>
      </c>
    </row>
    <row r="639" spans="1:17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D639" t="s">
        <v>191</v>
      </c>
      <c r="E639">
        <v>7269.9683685749997</v>
      </c>
      <c r="F639">
        <v>2532.75</v>
      </c>
      <c r="G639">
        <v>182.01785802481299</v>
      </c>
      <c r="H639">
        <v>41.754662922818497</v>
      </c>
      <c r="I639">
        <v>70.007359929944798</v>
      </c>
      <c r="J639">
        <v>-8.8276751513608893</v>
      </c>
      <c r="K639">
        <v>2057.59825141191</v>
      </c>
      <c r="L639">
        <v>1516.8600146915901</v>
      </c>
      <c r="M639">
        <v>50.732681504879601</v>
      </c>
      <c r="N639">
        <v>0.99538484895869295</v>
      </c>
      <c r="O639">
        <v>16.557101964268</v>
      </c>
      <c r="P639">
        <v>214.627329192546</v>
      </c>
      <c r="Q639">
        <v>0.13564556628983801</v>
      </c>
    </row>
    <row r="640" spans="1:17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550</v>
      </c>
      <c r="E640">
        <v>7205.6760790300004</v>
      </c>
      <c r="F640">
        <v>260.64999999999998</v>
      </c>
      <c r="G640">
        <v>-24.844393344846001</v>
      </c>
      <c r="H640">
        <v>-0.124322737553417</v>
      </c>
      <c r="I640">
        <v>-19.991981957022301</v>
      </c>
      <c r="J640">
        <v>-3.74887433532222</v>
      </c>
      <c r="K640">
        <v>256.38827419868397</v>
      </c>
      <c r="L640">
        <v>260.38143097406999</v>
      </c>
      <c r="M640">
        <v>42.366097442851299</v>
      </c>
      <c r="N640">
        <v>1.47471859073861</v>
      </c>
      <c r="O640">
        <v>23.134471513523799</v>
      </c>
      <c r="P640">
        <v>18.477272727272702</v>
      </c>
      <c r="Q640">
        <v>-3.2736178406498999E-2</v>
      </c>
    </row>
    <row r="641" spans="1:17" x14ac:dyDescent="0.3">
      <c r="A641" t="s">
        <v>1412</v>
      </c>
      <c r="B641" t="s">
        <v>1413</v>
      </c>
      <c r="C641" t="str">
        <f>IFERROR(VLOOKUP(Table1[[#This Row],[Ticker]],[1]!Table1[[Symbol]:[Industry]],2,FALSE),"-")</f>
        <v>-</v>
      </c>
      <c r="D641" t="s">
        <v>819</v>
      </c>
      <c r="E641">
        <v>7205.1171527879997</v>
      </c>
      <c r="F641">
        <v>40.659999999999997</v>
      </c>
      <c r="G641">
        <v>-32.428635587985603</v>
      </c>
      <c r="H641">
        <v>-8.12925008591235</v>
      </c>
      <c r="I641">
        <v>-25.996213616131499</v>
      </c>
      <c r="J641">
        <v>-2.3569212770814301</v>
      </c>
      <c r="K641">
        <v>42.485361903938497</v>
      </c>
      <c r="L641">
        <v>43.688971727246802</v>
      </c>
      <c r="M641">
        <v>33.823701122611098</v>
      </c>
      <c r="N641">
        <v>0.56702896805949599</v>
      </c>
      <c r="O641">
        <v>32.808657156910897</v>
      </c>
      <c r="P641">
        <v>9.8918918918918806</v>
      </c>
      <c r="Q641">
        <v>3.5399484866073E-2</v>
      </c>
    </row>
    <row r="642" spans="1:17" x14ac:dyDescent="0.3">
      <c r="A642" t="s">
        <v>1414</v>
      </c>
      <c r="B642" t="s">
        <v>1415</v>
      </c>
      <c r="C642" t="str">
        <f>IFERROR(VLOOKUP(Table1[[#This Row],[Ticker]],[1]!Table1[[Symbol]:[Industry]],2,FALSE),"-")</f>
        <v>-</v>
      </c>
      <c r="D642" t="s">
        <v>21</v>
      </c>
      <c r="E642">
        <v>7201.3060407200001</v>
      </c>
      <c r="F642">
        <v>869.6</v>
      </c>
      <c r="G642">
        <v>57.861872479454398</v>
      </c>
      <c r="H642">
        <v>-4.3600754334058296</v>
      </c>
      <c r="I642">
        <v>70.534621031497394</v>
      </c>
      <c r="J642">
        <v>-3.4553566127003199</v>
      </c>
      <c r="K642">
        <v>827.74212725285395</v>
      </c>
      <c r="L642">
        <v>651.43165527907695</v>
      </c>
      <c r="M642">
        <v>44.651530061375503</v>
      </c>
      <c r="N642">
        <v>1.26649735360041</v>
      </c>
      <c r="O642">
        <v>5.9107635694572096</v>
      </c>
      <c r="P642">
        <v>109.542168674698</v>
      </c>
      <c r="Q642">
        <v>0.13728372508015299</v>
      </c>
    </row>
    <row r="643" spans="1:17" x14ac:dyDescent="0.3">
      <c r="A643" t="s">
        <v>1416</v>
      </c>
      <c r="B643" t="s">
        <v>1417</v>
      </c>
      <c r="C643" t="str">
        <f>IFERROR(VLOOKUP(Table1[[#This Row],[Ticker]],[1]!Table1[[Symbol]:[Industry]],2,FALSE),"-")</f>
        <v>-</v>
      </c>
      <c r="D643" t="s">
        <v>590</v>
      </c>
      <c r="E643">
        <v>7198.5983118399899</v>
      </c>
      <c r="F643">
        <v>41.99</v>
      </c>
      <c r="G643">
        <v>-18.7339091467415</v>
      </c>
      <c r="H643">
        <v>-6.8580703060661898</v>
      </c>
      <c r="I643">
        <v>-50.201599378657399</v>
      </c>
      <c r="J643">
        <v>-2.1088432233224199</v>
      </c>
      <c r="K643">
        <v>44.029558756957996</v>
      </c>
      <c r="L643">
        <v>46.557919337139403</v>
      </c>
      <c r="M643">
        <v>34.857938783954197</v>
      </c>
      <c r="N643">
        <v>1.2035533983354001</v>
      </c>
      <c r="O643">
        <v>63.610383424624899</v>
      </c>
      <c r="P643">
        <v>8.6416558861578299</v>
      </c>
      <c r="Q643">
        <v>-7.275523664678E-3</v>
      </c>
    </row>
    <row r="644" spans="1:17" x14ac:dyDescent="0.3">
      <c r="A644" t="s">
        <v>1418</v>
      </c>
      <c r="B644" t="s">
        <v>1419</v>
      </c>
      <c r="C644" t="str">
        <f>IFERROR(VLOOKUP(Table1[[#This Row],[Ticker]],[1]!Table1[[Symbol]:[Industry]],2,FALSE),"-")</f>
        <v>-</v>
      </c>
      <c r="D644" t="s">
        <v>122</v>
      </c>
      <c r="E644">
        <v>7184.93760595</v>
      </c>
      <c r="F644">
        <v>1207.7</v>
      </c>
      <c r="G644">
        <v>69.416059701416799</v>
      </c>
      <c r="H644">
        <v>10.8084358050458</v>
      </c>
      <c r="I644">
        <v>26.576832377297499</v>
      </c>
      <c r="J644">
        <v>5.8506287776757899</v>
      </c>
      <c r="K644">
        <v>1029.29282053216</v>
      </c>
      <c r="L644">
        <v>895.80685963080498</v>
      </c>
      <c r="M644">
        <v>75.687619124186199</v>
      </c>
      <c r="N644">
        <v>1.1690911233738399</v>
      </c>
      <c r="O644">
        <v>2.5089012171896901</v>
      </c>
      <c r="P644">
        <v>96.405919661733606</v>
      </c>
      <c r="Q644">
        <v>5.8825247825559999E-2</v>
      </c>
    </row>
    <row r="645" spans="1:17" hidden="1" x14ac:dyDescent="0.3">
      <c r="A645" t="s">
        <v>1420</v>
      </c>
      <c r="B645" t="s">
        <v>1421</v>
      </c>
      <c r="C645" t="str">
        <f>IFERROR(VLOOKUP(Table1[[#This Row],[Ticker]],[1]!Table1[[Symbol]:[Industry]],2,FALSE),"-")</f>
        <v>-</v>
      </c>
      <c r="D645" t="s">
        <v>1422</v>
      </c>
      <c r="E645">
        <v>7168.3746876899904</v>
      </c>
      <c r="F645">
        <v>561.9</v>
      </c>
      <c r="G645">
        <v>-5.1285320900500597</v>
      </c>
      <c r="H645">
        <v>-13.048170127499899</v>
      </c>
      <c r="I645">
        <v>-9.7065750637143697</v>
      </c>
      <c r="J645">
        <v>-4.3009990725461504</v>
      </c>
      <c r="K645">
        <v>586.39611216221795</v>
      </c>
      <c r="L645">
        <v>537.35683274850896</v>
      </c>
      <c r="M645">
        <v>17.645351935830401</v>
      </c>
      <c r="N645">
        <v>0.59106079667233802</v>
      </c>
      <c r="O645">
        <v>17.814557750489399</v>
      </c>
      <c r="P645">
        <v>44.7449768160741</v>
      </c>
      <c r="Q645">
        <v>5.9363746484092997E-2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62</v>
      </c>
      <c r="E646">
        <v>7161.520071125</v>
      </c>
      <c r="F646">
        <v>412.85</v>
      </c>
      <c r="G646">
        <v>-25.711735919325498</v>
      </c>
      <c r="H646">
        <v>0.88553105619542805</v>
      </c>
      <c r="I646">
        <v>-3.8538451549304802</v>
      </c>
      <c r="J646">
        <v>-3.7611569028710101</v>
      </c>
      <c r="K646">
        <v>400.75808437427099</v>
      </c>
      <c r="M646">
        <v>43.404462497183999</v>
      </c>
      <c r="N646">
        <v>1.39982825459511</v>
      </c>
      <c r="O646">
        <v>8.27176940777521</v>
      </c>
      <c r="P646">
        <v>29.217527386541398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410</v>
      </c>
      <c r="E647">
        <v>7158.5313722999999</v>
      </c>
      <c r="F647">
        <v>312.75</v>
      </c>
      <c r="G647">
        <v>-37.5297063752677</v>
      </c>
      <c r="H647">
        <v>-3.2953187311848602</v>
      </c>
      <c r="I647">
        <v>-30.822550329914399</v>
      </c>
      <c r="J647">
        <v>-2.9406344561250202</v>
      </c>
      <c r="K647">
        <v>301.15501359738403</v>
      </c>
      <c r="L647">
        <v>322.87850960437601</v>
      </c>
      <c r="M647">
        <v>49.2605767389907</v>
      </c>
      <c r="N647">
        <v>1.83541487552079</v>
      </c>
      <c r="O647">
        <v>50.567545963229399</v>
      </c>
      <c r="P647">
        <v>21.150493898895999</v>
      </c>
      <c r="Q647">
        <v>-1.6242961303508E-2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1429</v>
      </c>
      <c r="E648">
        <v>7137.0993977939997</v>
      </c>
      <c r="F648">
        <v>224.17</v>
      </c>
      <c r="G648">
        <v>-23.288024369853702</v>
      </c>
      <c r="H648">
        <v>11.862960857144101</v>
      </c>
      <c r="I648">
        <v>-2.1953815683695601</v>
      </c>
      <c r="J648">
        <v>-2.7208463794676701</v>
      </c>
      <c r="K648">
        <v>205.204260942015</v>
      </c>
      <c r="L648">
        <v>194.795577863728</v>
      </c>
      <c r="M648">
        <v>50.390060429003299</v>
      </c>
      <c r="N648">
        <v>1.4711645414132499</v>
      </c>
      <c r="O648">
        <v>7.9091760717312898</v>
      </c>
      <c r="P648">
        <v>32.1757075471698</v>
      </c>
      <c r="Q648">
        <v>-6.0657255540430999E-2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-</v>
      </c>
      <c r="D649" t="s">
        <v>100</v>
      </c>
      <c r="E649">
        <v>7107.1942048149904</v>
      </c>
      <c r="F649">
        <v>1492.45</v>
      </c>
      <c r="G649">
        <v>-25.521707074679899</v>
      </c>
      <c r="H649">
        <v>2.9017507101627098</v>
      </c>
      <c r="I649">
        <v>-14.935425416626201</v>
      </c>
      <c r="J649">
        <v>-5.64255142101403</v>
      </c>
      <c r="K649">
        <v>1403.10461754381</v>
      </c>
      <c r="L649">
        <v>1406.3030370587101</v>
      </c>
      <c r="M649">
        <v>63.084028059342998</v>
      </c>
      <c r="N649">
        <v>3.1726546370291899</v>
      </c>
      <c r="O649">
        <v>12.563234949244499</v>
      </c>
      <c r="P649">
        <v>19.396000000000001</v>
      </c>
      <c r="Q649">
        <v>-0.14457023263275601</v>
      </c>
    </row>
    <row r="650" spans="1:17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1434</v>
      </c>
      <c r="E650">
        <v>7097.3235690000001</v>
      </c>
      <c r="F650">
        <v>927.25</v>
      </c>
      <c r="G650">
        <v>13.251970411190801</v>
      </c>
      <c r="H650">
        <v>1.22312909716711</v>
      </c>
      <c r="I650">
        <v>-14.0226983954029</v>
      </c>
      <c r="J650">
        <v>-0.61504344511896702</v>
      </c>
      <c r="K650">
        <v>820.02010345117503</v>
      </c>
      <c r="L650">
        <v>765.29672661984102</v>
      </c>
      <c r="M650">
        <v>66.078289612440003</v>
      </c>
      <c r="N650">
        <v>0.96496786957770397</v>
      </c>
      <c r="O650">
        <v>6.7026152601779403</v>
      </c>
      <c r="P650">
        <v>56.762468300929797</v>
      </c>
      <c r="Q650">
        <v>-1.5482590835151E-2</v>
      </c>
    </row>
    <row r="651" spans="1:17" hidden="1" x14ac:dyDescent="0.3">
      <c r="A651" t="s">
        <v>1435</v>
      </c>
      <c r="B651" t="s">
        <v>1436</v>
      </c>
      <c r="C651" t="str">
        <f>IFERROR(VLOOKUP(Table1[[#This Row],[Ticker]],[1]!Table1[[Symbol]:[Industry]],2,FALSE),"-")</f>
        <v>-</v>
      </c>
      <c r="E651">
        <v>7090.0703328</v>
      </c>
      <c r="F651">
        <v>3225.95</v>
      </c>
      <c r="G651">
        <v>-2.5713354123366901</v>
      </c>
      <c r="H651">
        <v>-12.944754053274099</v>
      </c>
      <c r="I651">
        <v>9.7117647803886893</v>
      </c>
      <c r="J651">
        <v>-8.8777761682738507</v>
      </c>
      <c r="K651">
        <v>3242.2098120779301</v>
      </c>
      <c r="L651">
        <v>2787.0539959117</v>
      </c>
      <c r="M651">
        <v>34.773952900543897</v>
      </c>
      <c r="N651">
        <v>1.2040387537373101</v>
      </c>
      <c r="O651">
        <v>20.5846339837877</v>
      </c>
      <c r="P651">
        <v>53.689852310624097</v>
      </c>
      <c r="Q651">
        <v>9.4445935339155004E-2</v>
      </c>
    </row>
    <row r="652" spans="1:17" hidden="1" x14ac:dyDescent="0.3">
      <c r="A652" t="s">
        <v>1437</v>
      </c>
      <c r="B652" t="s">
        <v>1438</v>
      </c>
      <c r="C652" t="str">
        <f>IFERROR(VLOOKUP(Table1[[#This Row],[Ticker]],[1]!Table1[[Symbol]:[Industry]],2,FALSE),"-")</f>
        <v>-</v>
      </c>
      <c r="D652" t="s">
        <v>24</v>
      </c>
      <c r="E652">
        <v>7089.1288395000001</v>
      </c>
      <c r="F652">
        <v>677.8</v>
      </c>
      <c r="G652">
        <v>58.531045016827797</v>
      </c>
      <c r="H652">
        <v>-5.1967843227463</v>
      </c>
      <c r="I652">
        <v>68.554052896811697</v>
      </c>
      <c r="J652">
        <v>-0.29315985177119902</v>
      </c>
      <c r="K652">
        <v>643.31424703121695</v>
      </c>
      <c r="M652">
        <v>46.966294272453702</v>
      </c>
      <c r="N652">
        <v>0.365437605326425</v>
      </c>
      <c r="O652">
        <v>12.2602537621717</v>
      </c>
      <c r="P652">
        <v>85.698630136986196</v>
      </c>
    </row>
    <row r="653" spans="1:17" x14ac:dyDescent="0.3">
      <c r="A653" t="s">
        <v>1439</v>
      </c>
      <c r="B653" t="s">
        <v>1440</v>
      </c>
      <c r="C653" t="str">
        <f>IFERROR(VLOOKUP(Table1[[#This Row],[Ticker]],[1]!Table1[[Symbol]:[Industry]],2,FALSE),"-")</f>
        <v>-</v>
      </c>
      <c r="D653" t="s">
        <v>191</v>
      </c>
      <c r="E653">
        <v>7029.9344235999997</v>
      </c>
      <c r="F653">
        <v>489.4</v>
      </c>
      <c r="G653">
        <v>119.060147428173</v>
      </c>
      <c r="H653">
        <v>13.451470554918901</v>
      </c>
      <c r="I653">
        <v>16.929426009025502</v>
      </c>
      <c r="J653">
        <v>-0.70088530183657805</v>
      </c>
      <c r="K653">
        <v>435.60970719062101</v>
      </c>
      <c r="L653">
        <v>368.20697670089299</v>
      </c>
      <c r="M653">
        <v>57.483474709870698</v>
      </c>
      <c r="N653">
        <v>0.76010027694475901</v>
      </c>
      <c r="O653">
        <v>5.6395586432366196</v>
      </c>
      <c r="P653">
        <v>146.797781139687</v>
      </c>
      <c r="Q653">
        <v>0.14821801713826099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Row],[Ticker]],[1]!Table1[[Symbol]:[Industry]],2,FALSE),"-")</f>
        <v>-</v>
      </c>
      <c r="D654" t="s">
        <v>630</v>
      </c>
      <c r="E654">
        <v>6963.2594006029904</v>
      </c>
      <c r="F654">
        <v>142.79</v>
      </c>
      <c r="G654">
        <v>-29.617671356377901</v>
      </c>
      <c r="H654">
        <v>4.5250184595191998</v>
      </c>
      <c r="I654">
        <v>-16.704871551517599</v>
      </c>
      <c r="J654">
        <v>4.8994098284549903</v>
      </c>
      <c r="K654">
        <v>136.24416995235401</v>
      </c>
      <c r="L654">
        <v>139.45002312868201</v>
      </c>
      <c r="M654">
        <v>51.951376982375301</v>
      </c>
      <c r="N654">
        <v>0.99503628132428501</v>
      </c>
      <c r="O654">
        <v>25.3939351495202</v>
      </c>
      <c r="P654">
        <v>30.401826484018201</v>
      </c>
      <c r="Q654">
        <v>-0.10987018446322599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97</v>
      </c>
      <c r="E655">
        <v>6948.0393322600003</v>
      </c>
      <c r="F655">
        <v>2838.2</v>
      </c>
      <c r="G655">
        <v>68.798597142697304</v>
      </c>
      <c r="H655">
        <v>6.6803507665695303</v>
      </c>
      <c r="I655">
        <v>5.5330986694093296</v>
      </c>
      <c r="J655">
        <v>-5.6257450696875404</v>
      </c>
      <c r="K655">
        <v>2663.8591646538598</v>
      </c>
      <c r="L655">
        <v>2301.33953744366</v>
      </c>
      <c r="M655">
        <v>50.533149187163502</v>
      </c>
      <c r="N655">
        <v>1.0192905944955699</v>
      </c>
      <c r="O655">
        <v>7.25107462476217</v>
      </c>
      <c r="P655">
        <v>104.909392823622</v>
      </c>
      <c r="Q655">
        <v>0.186358844812166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24</v>
      </c>
      <c r="E656">
        <v>6935.4554668740002</v>
      </c>
      <c r="F656">
        <v>26.51</v>
      </c>
      <c r="G656">
        <v>1.2748643791269501</v>
      </c>
      <c r="H656">
        <v>-9.2173891011439899</v>
      </c>
      <c r="I656">
        <v>-21.704679218191501</v>
      </c>
      <c r="J656">
        <v>-0.82435300348512897</v>
      </c>
      <c r="K656">
        <v>27.343820733158601</v>
      </c>
      <c r="L656">
        <v>26.190307046699701</v>
      </c>
      <c r="M656">
        <v>42.369607244426</v>
      </c>
      <c r="N656">
        <v>0.76986825178452301</v>
      </c>
      <c r="O656">
        <v>39.123821453736099</v>
      </c>
      <c r="P656">
        <v>47.995816781027997</v>
      </c>
      <c r="Q656">
        <v>8.4822009415434996E-2</v>
      </c>
    </row>
    <row r="657" spans="1:17" hidden="1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977</v>
      </c>
      <c r="E657">
        <v>6866.0127984000001</v>
      </c>
      <c r="F657">
        <v>727.8</v>
      </c>
      <c r="G657">
        <v>984.54943404489597</v>
      </c>
      <c r="H657">
        <v>-12.3520987691999</v>
      </c>
      <c r="I657">
        <v>119.142799378113</v>
      </c>
      <c r="J657">
        <v>-5.2174192184458796</v>
      </c>
      <c r="K657">
        <v>714.33066585652</v>
      </c>
      <c r="L657">
        <v>472.08523720371898</v>
      </c>
      <c r="M657">
        <v>37.370468620891202</v>
      </c>
      <c r="N657">
        <v>0.56912914362273803</v>
      </c>
      <c r="O657">
        <v>24.079417422368699</v>
      </c>
      <c r="P657">
        <v>1022.28218966846</v>
      </c>
      <c r="Q657">
        <v>0.23789800572387401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627</v>
      </c>
      <c r="E658">
        <v>6858.5713425900003</v>
      </c>
      <c r="F658">
        <v>520.29999999999995</v>
      </c>
      <c r="G658">
        <v>25.407958328030901</v>
      </c>
      <c r="H658">
        <v>-5.9235218316620397</v>
      </c>
      <c r="I658">
        <v>-27.182011945676901</v>
      </c>
      <c r="J658">
        <v>-2.51842321281099</v>
      </c>
      <c r="K658">
        <v>503.63362224311999</v>
      </c>
      <c r="L658">
        <v>487.21045022365303</v>
      </c>
      <c r="M658">
        <v>43.651623259909101</v>
      </c>
      <c r="N658">
        <v>0.84454100211176997</v>
      </c>
      <c r="O658">
        <v>28.003075148952501</v>
      </c>
      <c r="P658">
        <v>64.677955372685503</v>
      </c>
      <c r="Q658">
        <v>6.4453906864464006E-2</v>
      </c>
    </row>
    <row r="659" spans="1:17" hidden="1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220</v>
      </c>
      <c r="E659">
        <v>6791.0760502200001</v>
      </c>
      <c r="F659">
        <v>1262.95</v>
      </c>
      <c r="G659">
        <v>5294.8075732326597</v>
      </c>
      <c r="H659">
        <v>14.9384028366945</v>
      </c>
      <c r="I659">
        <v>483.282627014436</v>
      </c>
      <c r="J659">
        <v>-4.2357725169195204</v>
      </c>
      <c r="K659">
        <v>1087.83159807673</v>
      </c>
      <c r="L659">
        <v>494.46426897528198</v>
      </c>
      <c r="M659">
        <v>56.487688100132402</v>
      </c>
      <c r="N659">
        <v>1.0683826583262199</v>
      </c>
      <c r="O659">
        <v>6.6431766894968103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627</v>
      </c>
      <c r="E660">
        <v>6765.0171331000001</v>
      </c>
      <c r="F660">
        <v>379.1</v>
      </c>
      <c r="G660">
        <v>88.300009535989005</v>
      </c>
      <c r="H660">
        <v>-3.7613935911946799</v>
      </c>
      <c r="I660">
        <v>-17.849499414759901</v>
      </c>
      <c r="J660">
        <v>-4.3553800991707696</v>
      </c>
      <c r="K660">
        <v>358.92088598010798</v>
      </c>
      <c r="L660">
        <v>312.771118652079</v>
      </c>
      <c r="M660">
        <v>38.052589794317797</v>
      </c>
      <c r="N660">
        <v>1.0301549797926199</v>
      </c>
      <c r="O660">
        <v>15.615932471643299</v>
      </c>
      <c r="P660">
        <v>121.631102016954</v>
      </c>
      <c r="Q660">
        <v>7.9171230199800005E-2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49</v>
      </c>
      <c r="E661">
        <v>6748.8005096999996</v>
      </c>
      <c r="F661">
        <v>75.150000000000006</v>
      </c>
      <c r="G661">
        <v>185.92389781182001</v>
      </c>
      <c r="H661">
        <v>-7.1966792034358802</v>
      </c>
      <c r="I661">
        <v>35.499591400139202</v>
      </c>
      <c r="J661">
        <v>-1.1910061429166601</v>
      </c>
      <c r="K661">
        <v>71.858177265381599</v>
      </c>
      <c r="L661">
        <v>61.173476896520903</v>
      </c>
      <c r="M661">
        <v>51.410075162448798</v>
      </c>
      <c r="N661">
        <v>1.06349769974617</v>
      </c>
      <c r="O661">
        <v>32.574850299401099</v>
      </c>
      <c r="P661">
        <v>214.43514644351399</v>
      </c>
      <c r="Q661">
        <v>6.8214248949531001E-2</v>
      </c>
    </row>
    <row r="662" spans="1:17" hidden="1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1016</v>
      </c>
      <c r="E662">
        <v>6746.8437323999997</v>
      </c>
      <c r="F662">
        <v>128</v>
      </c>
      <c r="G662">
        <v>-15.7074482265611</v>
      </c>
      <c r="H662">
        <v>-8.5701959418514893</v>
      </c>
      <c r="I662">
        <v>-12.037690642910601</v>
      </c>
      <c r="K662">
        <v>119.765858003508</v>
      </c>
      <c r="M662">
        <v>1.05563603616817</v>
      </c>
      <c r="N662">
        <v>0.61788617886178798</v>
      </c>
      <c r="O662">
        <v>3.4062500000000102</v>
      </c>
      <c r="P662">
        <v>9.9184199227135998</v>
      </c>
    </row>
    <row r="663" spans="1:17" hidden="1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285</v>
      </c>
      <c r="E663">
        <v>6712.0787191500003</v>
      </c>
      <c r="F663">
        <v>399.35</v>
      </c>
      <c r="G663">
        <v>73.896831613770203</v>
      </c>
      <c r="H663">
        <v>44.645679067215603</v>
      </c>
      <c r="I663">
        <v>25.35821762938</v>
      </c>
      <c r="J663">
        <v>-2.6968270461333299</v>
      </c>
      <c r="K663">
        <v>315.46589249613402</v>
      </c>
      <c r="L663">
        <v>260.358946174626</v>
      </c>
      <c r="M663">
        <v>68.165272110687994</v>
      </c>
      <c r="N663">
        <v>1.3322428247275899</v>
      </c>
      <c r="O663">
        <v>7.6749718292224696</v>
      </c>
      <c r="P663">
        <v>126.068497028021</v>
      </c>
      <c r="Q663">
        <v>3.9135628403049003E-2</v>
      </c>
    </row>
    <row r="664" spans="1:17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476</v>
      </c>
      <c r="E664">
        <v>6708.9152602550002</v>
      </c>
      <c r="F664">
        <v>472.55</v>
      </c>
      <c r="G664">
        <v>-47.309541723037803</v>
      </c>
      <c r="H664">
        <v>-4.7620914919141502</v>
      </c>
      <c r="I664">
        <v>-30.549388885350002</v>
      </c>
      <c r="J664">
        <v>-0.60792093799645297</v>
      </c>
      <c r="K664">
        <v>491.23742391461599</v>
      </c>
      <c r="L664">
        <v>543.156554300175</v>
      </c>
      <c r="M664">
        <v>44.796943104268799</v>
      </c>
      <c r="N664">
        <v>0.96355623862612805</v>
      </c>
      <c r="O664">
        <v>52.967939900539598</v>
      </c>
      <c r="P664">
        <v>10.2800466744457</v>
      </c>
      <c r="Q664">
        <v>-2.4114176745565E-2</v>
      </c>
    </row>
    <row r="665" spans="1:17" hidden="1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145</v>
      </c>
      <c r="E665">
        <v>6706.6824958699999</v>
      </c>
      <c r="F665">
        <v>173.11</v>
      </c>
      <c r="G665">
        <v>-21.1193638730986</v>
      </c>
      <c r="H665">
        <v>20.169180069286099</v>
      </c>
      <c r="I665">
        <v>-11.096355993114701</v>
      </c>
      <c r="J665">
        <v>0.24851745101984299</v>
      </c>
      <c r="M665">
        <v>65.183775584994606</v>
      </c>
      <c r="O665">
        <v>14.0893073768124</v>
      </c>
      <c r="P665">
        <v>28.229629629629599</v>
      </c>
    </row>
    <row r="666" spans="1:17" x14ac:dyDescent="0.3">
      <c r="A666" t="s">
        <v>1465</v>
      </c>
      <c r="B666" t="s">
        <v>1466</v>
      </c>
      <c r="C666" t="str">
        <f>IFERROR(VLOOKUP(Table1[[#This Row],[Ticker]],[1]!Table1[[Symbol]:[Industry]],2,FALSE),"-")</f>
        <v>-</v>
      </c>
      <c r="D666" t="s">
        <v>476</v>
      </c>
      <c r="E666">
        <v>6692.0127155199998</v>
      </c>
      <c r="F666">
        <v>937.15</v>
      </c>
      <c r="G666">
        <v>48.5642041000593</v>
      </c>
      <c r="H666">
        <v>10.5673834104847</v>
      </c>
      <c r="I666">
        <v>-11.4452589416658</v>
      </c>
      <c r="J666">
        <v>0.38109385599714302</v>
      </c>
      <c r="K666">
        <v>884.54178580152802</v>
      </c>
      <c r="L666">
        <v>807.35941989978005</v>
      </c>
      <c r="M666">
        <v>53.386125792827002</v>
      </c>
      <c r="N666">
        <v>2.47712939358617</v>
      </c>
      <c r="O666">
        <v>9.1554180227284991</v>
      </c>
      <c r="P666">
        <v>94.409293641738401</v>
      </c>
      <c r="Q666">
        <v>0.14865579694689199</v>
      </c>
    </row>
    <row r="667" spans="1:17" hidden="1" x14ac:dyDescent="0.3">
      <c r="A667" t="s">
        <v>1467</v>
      </c>
      <c r="B667" t="s">
        <v>1468</v>
      </c>
      <c r="C667" t="str">
        <f>IFERROR(VLOOKUP(Table1[[#This Row],[Ticker]],[1]!Table1[[Symbol]:[Industry]],2,FALSE),"-")</f>
        <v>-</v>
      </c>
      <c r="D667" t="s">
        <v>122</v>
      </c>
      <c r="E667">
        <v>6683.6365472549996</v>
      </c>
      <c r="F667">
        <v>583.35</v>
      </c>
      <c r="G667">
        <v>-23.182694968126</v>
      </c>
      <c r="H667">
        <v>6.8806746152696103</v>
      </c>
      <c r="I667">
        <v>-7.01535564880911</v>
      </c>
      <c r="J667">
        <v>0.87721248735436497</v>
      </c>
      <c r="K667">
        <v>525.22609120374295</v>
      </c>
      <c r="L667">
        <v>524.41554155727795</v>
      </c>
      <c r="M667">
        <v>80.422315998116403</v>
      </c>
      <c r="N667">
        <v>1.7074217234499101</v>
      </c>
      <c r="O667">
        <v>7.9883431901945601</v>
      </c>
      <c r="P667">
        <v>24.9143468950749</v>
      </c>
      <c r="Q667">
        <v>2.2461536250717E-2</v>
      </c>
    </row>
    <row r="668" spans="1:17" hidden="1" x14ac:dyDescent="0.3">
      <c r="A668" t="s">
        <v>1469</v>
      </c>
      <c r="B668" t="s">
        <v>1470</v>
      </c>
      <c r="C668" t="str">
        <f>IFERROR(VLOOKUP(Table1[[#This Row],[Ticker]],[1]!Table1[[Symbol]:[Industry]],2,FALSE),"-")</f>
        <v>-</v>
      </c>
      <c r="D668" t="s">
        <v>819</v>
      </c>
      <c r="E668">
        <v>6659.9939100000001</v>
      </c>
      <c r="F668">
        <v>776.5</v>
      </c>
      <c r="G668">
        <v>107.674536336203</v>
      </c>
      <c r="H668">
        <v>-5.9268682915511404</v>
      </c>
      <c r="I668">
        <v>20.243545518404499</v>
      </c>
      <c r="J668">
        <v>-6.4008429169649501</v>
      </c>
      <c r="K668">
        <v>763.92394433012305</v>
      </c>
      <c r="L668">
        <v>626.02055221893499</v>
      </c>
      <c r="M668">
        <v>32.164327622213897</v>
      </c>
      <c r="N668">
        <v>1.00818560946217</v>
      </c>
      <c r="O668">
        <v>19.871216999356001</v>
      </c>
      <c r="P668">
        <v>136.05411156710699</v>
      </c>
      <c r="Q668">
        <v>5.4661754322923001E-2</v>
      </c>
    </row>
    <row r="669" spans="1:17" x14ac:dyDescent="0.3">
      <c r="A669" t="s">
        <v>1471</v>
      </c>
      <c r="B669" t="s">
        <v>1472</v>
      </c>
      <c r="C669" t="str">
        <f>IFERROR(VLOOKUP(Table1[[#This Row],[Ticker]],[1]!Table1[[Symbol]:[Industry]],2,FALSE),"-")</f>
        <v>-</v>
      </c>
      <c r="D669" t="s">
        <v>77</v>
      </c>
      <c r="E669">
        <v>6651.0642933999998</v>
      </c>
      <c r="F669">
        <v>324.64999999999998</v>
      </c>
      <c r="G669">
        <v>93.114469819283102</v>
      </c>
      <c r="H669">
        <v>21.543934279896899</v>
      </c>
      <c r="I669">
        <v>5.1544841946565203</v>
      </c>
      <c r="J669">
        <v>-4.8467284268039297</v>
      </c>
      <c r="K669">
        <v>259.89596557278298</v>
      </c>
      <c r="L669">
        <v>227.17334849674799</v>
      </c>
      <c r="M669">
        <v>74.032186514709494</v>
      </c>
      <c r="N669">
        <v>1.5074512896805801</v>
      </c>
      <c r="O669">
        <v>2.5411982134606599</v>
      </c>
      <c r="P669">
        <v>134.235209235209</v>
      </c>
      <c r="Q669">
        <v>6.9409197691849001E-2</v>
      </c>
    </row>
    <row r="670" spans="1:17" hidden="1" x14ac:dyDescent="0.3">
      <c r="A670" t="s">
        <v>1473</v>
      </c>
      <c r="B670" t="s">
        <v>1474</v>
      </c>
      <c r="C670" t="str">
        <f>IFERROR(VLOOKUP(Table1[[#This Row],[Ticker]],[1]!Table1[[Symbol]:[Industry]],2,FALSE),"-")</f>
        <v>-</v>
      </c>
      <c r="D670" t="s">
        <v>1316</v>
      </c>
      <c r="E670">
        <v>6636.6662775300001</v>
      </c>
      <c r="F670">
        <v>1380.43</v>
      </c>
      <c r="G670">
        <v>-18.317507761752601</v>
      </c>
      <c r="H670">
        <v>-4.32862753622216</v>
      </c>
      <c r="I670">
        <v>-11.497158986549399</v>
      </c>
      <c r="J670">
        <v>-1.0473782220977199</v>
      </c>
      <c r="K670">
        <v>1373.83121166875</v>
      </c>
      <c r="L670">
        <v>1341.72568650888</v>
      </c>
      <c r="M670">
        <v>77.088001342421407</v>
      </c>
      <c r="N670">
        <v>1.0087504982228499</v>
      </c>
      <c r="O670">
        <v>4.3551646950587797</v>
      </c>
      <c r="P670">
        <v>10.731159507479999</v>
      </c>
      <c r="Q670">
        <v>-5.5078309021881003E-2</v>
      </c>
    </row>
    <row r="671" spans="1:17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46</v>
      </c>
      <c r="E671">
        <v>6625.0151992999999</v>
      </c>
      <c r="F671">
        <v>485.3</v>
      </c>
      <c r="G671">
        <v>84.917945611461903</v>
      </c>
      <c r="H671">
        <v>2.3208333565092998</v>
      </c>
      <c r="I671">
        <v>31.127101779601901</v>
      </c>
      <c r="J671">
        <v>-3.7166052691217302</v>
      </c>
      <c r="K671">
        <v>445.46695967642302</v>
      </c>
      <c r="L671">
        <v>355.70330785185399</v>
      </c>
      <c r="M671">
        <v>47.1142472337893</v>
      </c>
      <c r="N671">
        <v>0.78400353733008799</v>
      </c>
      <c r="O671">
        <v>11.436225015454299</v>
      </c>
      <c r="P671">
        <v>115.976858032932</v>
      </c>
      <c r="Q671">
        <v>0.15961444850745499</v>
      </c>
    </row>
    <row r="672" spans="1:17" x14ac:dyDescent="0.3">
      <c r="A672" t="s">
        <v>1477</v>
      </c>
      <c r="B672" t="s">
        <v>1478</v>
      </c>
      <c r="C672" t="str">
        <f>IFERROR(VLOOKUP(Table1[[#This Row],[Ticker]],[1]!Table1[[Symbol]:[Industry]],2,FALSE),"-")</f>
        <v>-</v>
      </c>
      <c r="D672" t="s">
        <v>627</v>
      </c>
      <c r="E672">
        <v>6622.1136165150001</v>
      </c>
      <c r="F672">
        <v>497.15</v>
      </c>
      <c r="G672">
        <v>22.963280628672798</v>
      </c>
      <c r="H672">
        <v>-0.97418456240093398</v>
      </c>
      <c r="I672">
        <v>-12.7006110188035</v>
      </c>
      <c r="J672">
        <v>-3.9766716128695698</v>
      </c>
      <c r="K672">
        <v>492.03762925820098</v>
      </c>
      <c r="L672">
        <v>442.59715362924601</v>
      </c>
      <c r="M672">
        <v>33.716136342871302</v>
      </c>
      <c r="N672">
        <v>1.23068568974231</v>
      </c>
      <c r="O672">
        <v>12.601830433470701</v>
      </c>
      <c r="P672">
        <v>66.940899932840793</v>
      </c>
      <c r="Q672">
        <v>8.9090591112395007E-2</v>
      </c>
    </row>
    <row r="673" spans="1:17" x14ac:dyDescent="0.3">
      <c r="A673" t="s">
        <v>1479</v>
      </c>
      <c r="B673" t="s">
        <v>1480</v>
      </c>
      <c r="C673" t="str">
        <f>IFERROR(VLOOKUP(Table1[[#This Row],[Ticker]],[1]!Table1[[Symbol]:[Industry]],2,FALSE),"-")</f>
        <v>-</v>
      </c>
      <c r="D673" t="s">
        <v>363</v>
      </c>
      <c r="E673">
        <v>6621.6657045000002</v>
      </c>
      <c r="F673">
        <v>340.5</v>
      </c>
      <c r="G673">
        <v>28.563452905561199</v>
      </c>
      <c r="H673">
        <v>5.0119808828870402</v>
      </c>
      <c r="I673">
        <v>19.135770714432201</v>
      </c>
      <c r="J673">
        <v>4.9935312552831697</v>
      </c>
      <c r="K673">
        <v>308.30532448019801</v>
      </c>
      <c r="L673">
        <v>268.12339787981398</v>
      </c>
      <c r="M673">
        <v>56.023477880398602</v>
      </c>
      <c r="N673">
        <v>1.11547680906425</v>
      </c>
      <c r="O673">
        <v>5.0513950073421299</v>
      </c>
      <c r="P673">
        <v>66.016577279375895</v>
      </c>
      <c r="Q673">
        <v>-3.3960086916378002E-2</v>
      </c>
    </row>
    <row r="674" spans="1:17" x14ac:dyDescent="0.3">
      <c r="A674" t="s">
        <v>1481</v>
      </c>
      <c r="B674" t="s">
        <v>1482</v>
      </c>
      <c r="C674" t="str">
        <f>IFERROR(VLOOKUP(Table1[[#This Row],[Ticker]],[1]!Table1[[Symbol]:[Industry]],2,FALSE),"-")</f>
        <v>-</v>
      </c>
      <c r="D674" t="s">
        <v>130</v>
      </c>
      <c r="E674">
        <v>6599.4137202000002</v>
      </c>
      <c r="F674">
        <v>608.25</v>
      </c>
      <c r="G674">
        <v>28.662463471452199</v>
      </c>
      <c r="H674">
        <v>-6.8936792825894599</v>
      </c>
      <c r="I674">
        <v>-39.661992299756399</v>
      </c>
      <c r="J674">
        <v>-4.2812805002448897</v>
      </c>
      <c r="K674">
        <v>614.79105023632496</v>
      </c>
      <c r="L674">
        <v>575.27276505464204</v>
      </c>
      <c r="M674">
        <v>33.051735886615099</v>
      </c>
      <c r="N674">
        <v>0.62379129049933602</v>
      </c>
      <c r="O674">
        <v>38.372379778051702</v>
      </c>
      <c r="P674">
        <v>66.860983471641106</v>
      </c>
      <c r="Q674">
        <v>6.8400986558131996E-2</v>
      </c>
    </row>
    <row r="675" spans="1:17" x14ac:dyDescent="0.3">
      <c r="A675" t="s">
        <v>1483</v>
      </c>
      <c r="B675" t="s">
        <v>1484</v>
      </c>
      <c r="C675" t="str">
        <f>IFERROR(VLOOKUP(Table1[[#This Row],[Ticker]],[1]!Table1[[Symbol]:[Industry]],2,FALSE),"-")</f>
        <v>-</v>
      </c>
      <c r="D675" t="s">
        <v>391</v>
      </c>
      <c r="E675">
        <v>6578.3030640249999</v>
      </c>
      <c r="F675">
        <v>211.75</v>
      </c>
      <c r="G675">
        <v>181.97395782815099</v>
      </c>
      <c r="H675">
        <v>-0.67211595400514101</v>
      </c>
      <c r="I675">
        <v>11.1269354190672</v>
      </c>
      <c r="J675">
        <v>1.5717193484530101E-2</v>
      </c>
      <c r="K675">
        <v>197.42650220638501</v>
      </c>
      <c r="L675">
        <v>161.59042063459199</v>
      </c>
      <c r="M675">
        <v>56.3024133731655</v>
      </c>
      <c r="N675">
        <v>0.58298612004868899</v>
      </c>
      <c r="O675">
        <v>2.93742621015349</v>
      </c>
      <c r="P675">
        <v>211.39705882352899</v>
      </c>
      <c r="Q675">
        <v>9.4594217484490997E-2</v>
      </c>
    </row>
    <row r="676" spans="1:17" x14ac:dyDescent="0.3">
      <c r="A676" t="s">
        <v>1485</v>
      </c>
      <c r="B676" t="s">
        <v>1486</v>
      </c>
      <c r="C676" t="str">
        <f>IFERROR(VLOOKUP(Table1[[#This Row],[Ticker]],[1]!Table1[[Symbol]:[Industry]],2,FALSE),"-")</f>
        <v>-</v>
      </c>
      <c r="D676" t="s">
        <v>1487</v>
      </c>
      <c r="E676">
        <v>6556.5085342250004</v>
      </c>
      <c r="F676">
        <v>483.25</v>
      </c>
      <c r="G676">
        <v>0.596241864094327</v>
      </c>
      <c r="H676">
        <v>-2.3375625652194598</v>
      </c>
      <c r="I676">
        <v>-2.6336146464507602</v>
      </c>
      <c r="J676">
        <v>1.4339015830917901</v>
      </c>
      <c r="K676">
        <v>460.41483284379501</v>
      </c>
      <c r="L676">
        <v>443.65726418215701</v>
      </c>
      <c r="M676">
        <v>70.090451625503405</v>
      </c>
      <c r="N676">
        <v>0.74596580981546901</v>
      </c>
      <c r="O676">
        <v>19.379203310915599</v>
      </c>
      <c r="P676">
        <v>41.177329827636498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E677">
        <v>6539.0606399999997</v>
      </c>
      <c r="F677">
        <v>3138.95</v>
      </c>
      <c r="G677">
        <v>2043.7514669478301</v>
      </c>
      <c r="H677">
        <v>19.1584194329869</v>
      </c>
      <c r="I677">
        <v>206.38790476181899</v>
      </c>
      <c r="J677">
        <v>6.2667767748058996</v>
      </c>
      <c r="K677">
        <v>2636.3256727671001</v>
      </c>
      <c r="L677">
        <v>1620.9546126261801</v>
      </c>
      <c r="M677">
        <v>52.107044284772797</v>
      </c>
      <c r="N677">
        <v>0.70941058830064996</v>
      </c>
      <c r="O677">
        <v>10.2598002516765</v>
      </c>
      <c r="P677">
        <v>2126.20567375886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1492</v>
      </c>
      <c r="E678">
        <v>6531.4585728250004</v>
      </c>
      <c r="F678">
        <v>500.35</v>
      </c>
      <c r="G678">
        <v>-20.540380696329599</v>
      </c>
      <c r="H678">
        <v>-3.93962436720214</v>
      </c>
      <c r="I678">
        <v>-13.1822834472434</v>
      </c>
      <c r="J678">
        <v>-4.48936585974847</v>
      </c>
      <c r="K678">
        <v>505.84895600006399</v>
      </c>
      <c r="L678">
        <v>500.41640423677302</v>
      </c>
      <c r="M678">
        <v>36.609161246017898</v>
      </c>
      <c r="N678">
        <v>0.98963944772146595</v>
      </c>
      <c r="O678">
        <v>33.776356550414697</v>
      </c>
      <c r="P678">
        <v>27.9503899757064</v>
      </c>
      <c r="Q678">
        <v>4.1376604645247998E-2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-</v>
      </c>
      <c r="D679" t="s">
        <v>135</v>
      </c>
      <c r="E679">
        <v>6501.6928090000001</v>
      </c>
      <c r="F679">
        <v>922.75</v>
      </c>
      <c r="G679">
        <v>19.200470863043702</v>
      </c>
      <c r="H679">
        <v>-9.6028511870037203</v>
      </c>
      <c r="I679">
        <v>-8.0842198059026202</v>
      </c>
      <c r="J679">
        <v>-0.148563278943669</v>
      </c>
      <c r="K679">
        <v>908.70925975293801</v>
      </c>
      <c r="L679">
        <v>832.198999376286</v>
      </c>
      <c r="M679">
        <v>44.731629327534201</v>
      </c>
      <c r="N679">
        <v>0.91965819091288004</v>
      </c>
      <c r="O679">
        <v>8.6968301273367707</v>
      </c>
      <c r="P679">
        <v>49.784920055190298</v>
      </c>
      <c r="Q679">
        <v>1.5810163427982998E-2</v>
      </c>
    </row>
    <row r="680" spans="1:17" hidden="1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-</v>
      </c>
      <c r="D680" t="s">
        <v>1316</v>
      </c>
      <c r="E680">
        <v>6496.9056107910001</v>
      </c>
      <c r="F680">
        <v>1159.82</v>
      </c>
      <c r="G680">
        <v>-18.175023901601602</v>
      </c>
      <c r="H680">
        <v>-4.58170495766693</v>
      </c>
      <c r="I680">
        <v>-10.8315314828989</v>
      </c>
      <c r="J680">
        <v>-1.73573959152361</v>
      </c>
      <c r="K680">
        <v>1150.75581378892</v>
      </c>
      <c r="L680">
        <v>1124.18717804169</v>
      </c>
      <c r="M680">
        <v>63.340787818078198</v>
      </c>
      <c r="N680">
        <v>1.2462674257741799</v>
      </c>
      <c r="O680">
        <v>14.2746288217137</v>
      </c>
      <c r="P680">
        <v>33.957796745244302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-</v>
      </c>
      <c r="D681" t="s">
        <v>83</v>
      </c>
      <c r="E681">
        <v>6491.85777487</v>
      </c>
      <c r="F681">
        <v>3282.55</v>
      </c>
      <c r="G681">
        <v>23.570499495743999</v>
      </c>
      <c r="H681">
        <v>12.3056736976992</v>
      </c>
      <c r="I681">
        <v>41.695985716929002</v>
      </c>
      <c r="J681">
        <v>-2.0570034254874301</v>
      </c>
      <c r="K681">
        <v>2742.8303416939598</v>
      </c>
      <c r="L681">
        <v>2315.5132509046798</v>
      </c>
      <c r="M681">
        <v>74.539731827192796</v>
      </c>
      <c r="N681">
        <v>0.86600682071044999</v>
      </c>
      <c r="O681">
        <v>3.2124415469680399</v>
      </c>
      <c r="P681">
        <v>105.80250783699</v>
      </c>
      <c r="Q681">
        <v>-3.9981184000653001E-2</v>
      </c>
    </row>
    <row r="682" spans="1:17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1501</v>
      </c>
      <c r="E682">
        <v>6462.6630223000002</v>
      </c>
      <c r="F682">
        <v>362.75</v>
      </c>
      <c r="G682">
        <v>63.945863042112002</v>
      </c>
      <c r="H682">
        <v>9.4613486505447995</v>
      </c>
      <c r="I682">
        <v>2.2202890442037102</v>
      </c>
      <c r="J682">
        <v>-6.5431534377701697</v>
      </c>
      <c r="K682">
        <v>325.01014409832999</v>
      </c>
      <c r="L682">
        <v>280.56911128675699</v>
      </c>
      <c r="M682">
        <v>50.904934607499698</v>
      </c>
      <c r="N682">
        <v>2.1528026329586201</v>
      </c>
      <c r="O682">
        <v>11.343900758097799</v>
      </c>
      <c r="P682">
        <v>94.974469228701906</v>
      </c>
      <c r="Q682">
        <v>0.120506443553782</v>
      </c>
    </row>
    <row r="683" spans="1:17" x14ac:dyDescent="0.3">
      <c r="A683" t="s">
        <v>1502</v>
      </c>
      <c r="B683" t="s">
        <v>1503</v>
      </c>
      <c r="C683" t="str">
        <f>IFERROR(VLOOKUP(Table1[[#This Row],[Ticker]],[1]!Table1[[Symbol]:[Industry]],2,FALSE),"-")</f>
        <v>-</v>
      </c>
      <c r="D683" t="s">
        <v>257</v>
      </c>
      <c r="E683">
        <v>6447.9898522000003</v>
      </c>
      <c r="F683">
        <v>1434.25</v>
      </c>
      <c r="G683">
        <v>-28.334811920673399</v>
      </c>
      <c r="H683">
        <v>0.92290758096548298</v>
      </c>
      <c r="I683">
        <v>-20.4494219268318</v>
      </c>
      <c r="J683">
        <v>0.30857149492145802</v>
      </c>
      <c r="K683">
        <v>1366.68228089693</v>
      </c>
      <c r="L683">
        <v>1429.44338598473</v>
      </c>
      <c r="M683">
        <v>62.396612036923699</v>
      </c>
      <c r="N683">
        <v>1.00174539095832</v>
      </c>
      <c r="O683">
        <v>32.330486316890301</v>
      </c>
      <c r="P683">
        <v>25.4702125798268</v>
      </c>
      <c r="Q683">
        <v>-6.2295035106045997E-2</v>
      </c>
    </row>
    <row r="684" spans="1:17" x14ac:dyDescent="0.3">
      <c r="A684" t="s">
        <v>1504</v>
      </c>
      <c r="B684" t="s">
        <v>1505</v>
      </c>
      <c r="C684" t="str">
        <f>IFERROR(VLOOKUP(Table1[[#This Row],[Ticker]],[1]!Table1[[Symbol]:[Industry]],2,FALSE),"-")</f>
        <v>-</v>
      </c>
      <c r="D684" t="s">
        <v>191</v>
      </c>
      <c r="E684">
        <v>6438.6392783800002</v>
      </c>
      <c r="F684">
        <v>1589.05</v>
      </c>
      <c r="G684">
        <v>64.874953689453207</v>
      </c>
      <c r="H684">
        <v>-7.2151737923552801</v>
      </c>
      <c r="I684">
        <v>41.542683777497999</v>
      </c>
      <c r="J684">
        <v>-1.48166432423983</v>
      </c>
      <c r="K684">
        <v>1542.34692410141</v>
      </c>
      <c r="L684">
        <v>1306.3475541958001</v>
      </c>
      <c r="M684">
        <v>41.2940339836912</v>
      </c>
      <c r="N684">
        <v>0.46376375472764098</v>
      </c>
      <c r="O684">
        <v>10.443346653660999</v>
      </c>
      <c r="P684">
        <v>94.260391198044005</v>
      </c>
      <c r="Q684">
        <v>2.4647211491920999E-2</v>
      </c>
    </row>
    <row r="685" spans="1:17" x14ac:dyDescent="0.3">
      <c r="A685" t="s">
        <v>1506</v>
      </c>
      <c r="B685" t="s">
        <v>1507</v>
      </c>
      <c r="C685" t="str">
        <f>IFERROR(VLOOKUP(Table1[[#This Row],[Ticker]],[1]!Table1[[Symbol]:[Industry]],2,FALSE),"-")</f>
        <v>-</v>
      </c>
      <c r="D685" t="s">
        <v>553</v>
      </c>
      <c r="E685">
        <v>6397.4972319999997</v>
      </c>
      <c r="F685">
        <v>313.60000000000002</v>
      </c>
      <c r="G685">
        <v>2.8774575499116701</v>
      </c>
      <c r="H685">
        <v>-2.99084436923164</v>
      </c>
      <c r="I685">
        <v>-28.992805441083501</v>
      </c>
      <c r="J685">
        <v>1.0222291183831</v>
      </c>
      <c r="K685">
        <v>311.54432045197802</v>
      </c>
      <c r="L685">
        <v>319.130901861979</v>
      </c>
      <c r="M685">
        <v>65.160633024520905</v>
      </c>
      <c r="N685">
        <v>0.84464433032553599</v>
      </c>
      <c r="O685">
        <v>29.234693877550999</v>
      </c>
      <c r="P685">
        <v>34.017094017094003</v>
      </c>
      <c r="Q685">
        <v>0.101923429786572</v>
      </c>
    </row>
    <row r="686" spans="1:17" x14ac:dyDescent="0.3">
      <c r="A686" t="s">
        <v>1508</v>
      </c>
      <c r="B686" t="s">
        <v>1509</v>
      </c>
      <c r="C686" t="str">
        <f>IFERROR(VLOOKUP(Table1[[#This Row],[Ticker]],[1]!Table1[[Symbol]:[Industry]],2,FALSE),"-")</f>
        <v>-</v>
      </c>
      <c r="D686" t="s">
        <v>46</v>
      </c>
      <c r="E686">
        <v>6393.4712671750003</v>
      </c>
      <c r="F686">
        <v>227.75</v>
      </c>
      <c r="G686">
        <v>134.222850688411</v>
      </c>
      <c r="H686">
        <v>-0.42143485576688</v>
      </c>
      <c r="I686">
        <v>25.947887556284901</v>
      </c>
      <c r="J686">
        <v>-2.6225116442752601</v>
      </c>
      <c r="K686">
        <v>213.21071068665299</v>
      </c>
      <c r="L686">
        <v>171.05616796582501</v>
      </c>
      <c r="M686">
        <v>42.179478191279699</v>
      </c>
      <c r="N686">
        <v>0.53494679008399604</v>
      </c>
      <c r="O686">
        <v>9.3304061470911002</v>
      </c>
      <c r="P686">
        <v>156.04272062956699</v>
      </c>
      <c r="Q686">
        <v>7.1468249470395998E-2</v>
      </c>
    </row>
    <row r="687" spans="1:17" x14ac:dyDescent="0.3">
      <c r="A687" t="s">
        <v>1510</v>
      </c>
      <c r="B687" t="s">
        <v>1511</v>
      </c>
      <c r="C687" t="str">
        <f>IFERROR(VLOOKUP(Table1[[#This Row],[Ticker]],[1]!Table1[[Symbol]:[Industry]],2,FALSE),"-")</f>
        <v>-</v>
      </c>
      <c r="D687" t="s">
        <v>945</v>
      </c>
      <c r="E687">
        <v>6375.4272176980003</v>
      </c>
      <c r="F687">
        <v>215.38</v>
      </c>
      <c r="G687">
        <v>69.688759540784304</v>
      </c>
      <c r="H687">
        <v>-1.55587626813445</v>
      </c>
      <c r="I687">
        <v>-8.7997989842486195</v>
      </c>
      <c r="J687">
        <v>-0.91568795893465804</v>
      </c>
      <c r="K687">
        <v>213.48084609020799</v>
      </c>
      <c r="L687">
        <v>190.25982126684201</v>
      </c>
      <c r="M687">
        <v>45.679448926747398</v>
      </c>
      <c r="N687">
        <v>1.1821231660625999</v>
      </c>
      <c r="O687">
        <v>18.2096759216269</v>
      </c>
      <c r="P687">
        <v>97.234432234432205</v>
      </c>
      <c r="Q687">
        <v>6.8796541105345999E-2</v>
      </c>
    </row>
    <row r="688" spans="1:17" x14ac:dyDescent="0.3">
      <c r="A688" t="s">
        <v>1512</v>
      </c>
      <c r="B688" t="s">
        <v>1513</v>
      </c>
      <c r="C688" t="str">
        <f>IFERROR(VLOOKUP(Table1[[#This Row],[Ticker]],[1]!Table1[[Symbol]:[Industry]],2,FALSE),"-")</f>
        <v>-</v>
      </c>
      <c r="D688" t="s">
        <v>168</v>
      </c>
      <c r="E688">
        <v>6375.1374525000001</v>
      </c>
      <c r="F688">
        <v>920.9</v>
      </c>
      <c r="G688">
        <v>64.748888000083099</v>
      </c>
      <c r="H688">
        <v>7.7238505978886201</v>
      </c>
      <c r="I688">
        <v>61.847512860649204</v>
      </c>
      <c r="J688">
        <v>2.0621036832173698</v>
      </c>
      <c r="K688">
        <v>833.62809456239802</v>
      </c>
      <c r="L688">
        <v>663.61073327207805</v>
      </c>
      <c r="M688">
        <v>63.701937501131702</v>
      </c>
      <c r="N688">
        <v>0.59420657496267804</v>
      </c>
      <c r="O688">
        <v>4.6802041481159797</v>
      </c>
      <c r="P688">
        <v>110.684053992221</v>
      </c>
      <c r="Q688">
        <v>-1.1206058305819E-2</v>
      </c>
    </row>
    <row r="689" spans="1:17" x14ac:dyDescent="0.3">
      <c r="A689" t="s">
        <v>1514</v>
      </c>
      <c r="B689" t="s">
        <v>1515</v>
      </c>
      <c r="C689" t="str">
        <f>IFERROR(VLOOKUP(Table1[[#This Row],[Ticker]],[1]!Table1[[Symbol]:[Industry]],2,FALSE),"-")</f>
        <v>-</v>
      </c>
      <c r="D689" t="s">
        <v>135</v>
      </c>
      <c r="E689">
        <v>6369.4650000000001</v>
      </c>
      <c r="F689">
        <v>223.49</v>
      </c>
      <c r="G689">
        <v>101.084593142302</v>
      </c>
      <c r="H689">
        <v>10.5902493924642</v>
      </c>
      <c r="I689">
        <v>13.891172823037</v>
      </c>
      <c r="J689">
        <v>3.7735675541701199</v>
      </c>
      <c r="K689">
        <v>203.159027301706</v>
      </c>
      <c r="L689">
        <v>181.20538357654499</v>
      </c>
      <c r="M689">
        <v>63.836159137598898</v>
      </c>
      <c r="N689">
        <v>2.6726566671866099</v>
      </c>
      <c r="O689">
        <v>18.551165600250499</v>
      </c>
      <c r="P689">
        <v>127.355035605289</v>
      </c>
      <c r="Q689">
        <v>2.4608462928682E-2</v>
      </c>
    </row>
    <row r="690" spans="1:17" x14ac:dyDescent="0.3">
      <c r="A690" t="s">
        <v>1516</v>
      </c>
      <c r="B690" t="s">
        <v>1517</v>
      </c>
      <c r="C690" t="str">
        <f>IFERROR(VLOOKUP(Table1[[#This Row],[Ticker]],[1]!Table1[[Symbol]:[Industry]],2,FALSE),"-")</f>
        <v>-</v>
      </c>
      <c r="D690" t="s">
        <v>382</v>
      </c>
      <c r="E690">
        <v>6366.4624178879903</v>
      </c>
      <c r="F690">
        <v>64.78</v>
      </c>
      <c r="G690">
        <v>-40.453857119310001</v>
      </c>
      <c r="H690">
        <v>-7.7188974937144303</v>
      </c>
      <c r="I690">
        <v>-34.580684981770297</v>
      </c>
      <c r="J690">
        <v>-1.3325386153551499</v>
      </c>
      <c r="K690">
        <v>65.756715724017695</v>
      </c>
      <c r="L690">
        <v>70.333560339859005</v>
      </c>
      <c r="M690">
        <v>59.947624184079501</v>
      </c>
      <c r="N690">
        <v>1.50206601188083</v>
      </c>
      <c r="O690">
        <v>51.281259648039502</v>
      </c>
      <c r="P690">
        <v>9.2411467116357606</v>
      </c>
      <c r="Q690">
        <v>5.4364989355401003E-2</v>
      </c>
    </row>
    <row r="691" spans="1:17" hidden="1" x14ac:dyDescent="0.3">
      <c r="A691" t="s">
        <v>1518</v>
      </c>
      <c r="B691" t="s">
        <v>1519</v>
      </c>
      <c r="C691" t="str">
        <f>IFERROR(VLOOKUP(Table1[[#This Row],[Ticker]],[1]!Table1[[Symbol]:[Industry]],2,FALSE),"-")</f>
        <v>-</v>
      </c>
      <c r="D691" t="s">
        <v>257</v>
      </c>
      <c r="E691">
        <v>6360.7485172799998</v>
      </c>
      <c r="F691">
        <v>2335.65</v>
      </c>
      <c r="G691">
        <v>-20.093641827520599</v>
      </c>
      <c r="H691">
        <v>-11.1498472421443</v>
      </c>
      <c r="I691">
        <v>-16.750743994418901</v>
      </c>
      <c r="J691">
        <v>-4.3627620899440203</v>
      </c>
      <c r="K691">
        <v>2364.6789106603701</v>
      </c>
      <c r="L691">
        <v>2213.48714917192</v>
      </c>
      <c r="M691">
        <v>27.0546179180708</v>
      </c>
      <c r="N691">
        <v>1.2498000031469201</v>
      </c>
      <c r="O691">
        <v>18.472373857384401</v>
      </c>
      <c r="P691">
        <v>35.793604651162703</v>
      </c>
      <c r="Q691">
        <v>7.4025960371145005E-2</v>
      </c>
    </row>
    <row r="692" spans="1:17" hidden="1" x14ac:dyDescent="0.3">
      <c r="A692" t="s">
        <v>1520</v>
      </c>
      <c r="B692" t="s">
        <v>1521</v>
      </c>
      <c r="C692" t="str">
        <f>IFERROR(VLOOKUP(Table1[[#This Row],[Ticker]],[1]!Table1[[Symbol]:[Industry]],2,FALSE),"-")</f>
        <v>-</v>
      </c>
      <c r="D692" t="s">
        <v>43</v>
      </c>
      <c r="E692">
        <v>6353.9580235000003</v>
      </c>
      <c r="F692">
        <v>4130.05</v>
      </c>
      <c r="G692">
        <v>-10.4264595488673</v>
      </c>
      <c r="H692">
        <v>-8.2994052160648693</v>
      </c>
      <c r="I692">
        <v>-5.0811741939790801E-2</v>
      </c>
      <c r="J692">
        <v>0.55732660720805205</v>
      </c>
      <c r="K692">
        <v>4048.6804255222801</v>
      </c>
      <c r="L692">
        <v>3760.2188866967599</v>
      </c>
      <c r="M692">
        <v>52.907317672045899</v>
      </c>
      <c r="N692">
        <v>0.65420142421159699</v>
      </c>
      <c r="O692">
        <v>9.5023062674785805</v>
      </c>
      <c r="P692">
        <v>30.739157961380101</v>
      </c>
      <c r="Q692">
        <v>-4.8555193721604002E-2</v>
      </c>
    </row>
    <row r="693" spans="1:17" hidden="1" x14ac:dyDescent="0.3">
      <c r="A693" t="s">
        <v>1522</v>
      </c>
      <c r="B693" t="s">
        <v>1523</v>
      </c>
      <c r="C693" t="str">
        <f>IFERROR(VLOOKUP(Table1[[#This Row],[Ticker]],[1]!Table1[[Symbol]:[Industry]],2,FALSE),"-")</f>
        <v>-</v>
      </c>
      <c r="D693" t="s">
        <v>46</v>
      </c>
      <c r="E693">
        <v>6347.84</v>
      </c>
      <c r="F693">
        <v>90</v>
      </c>
      <c r="G693">
        <v>-36.469781970665103</v>
      </c>
      <c r="H693">
        <v>-7.4500624455896398</v>
      </c>
      <c r="I693">
        <v>-24.1851266061357</v>
      </c>
      <c r="J693">
        <v>-4.1680773677180998</v>
      </c>
      <c r="K693">
        <v>91.901921662846405</v>
      </c>
      <c r="L693">
        <v>92.980463953667794</v>
      </c>
      <c r="M693">
        <v>53.081674366169402</v>
      </c>
      <c r="N693">
        <v>2.1818181818181799</v>
      </c>
      <c r="O693">
        <v>12.2222222222222</v>
      </c>
      <c r="P693">
        <v>5.8823529411764701</v>
      </c>
    </row>
    <row r="694" spans="1:17" hidden="1" x14ac:dyDescent="0.3">
      <c r="A694" t="s">
        <v>1524</v>
      </c>
      <c r="B694" t="s">
        <v>1525</v>
      </c>
      <c r="C694" t="str">
        <f>IFERROR(VLOOKUP(Table1[[#This Row],[Ticker]],[1]!Table1[[Symbol]:[Industry]],2,FALSE),"-")</f>
        <v>-</v>
      </c>
      <c r="D694" t="s">
        <v>643</v>
      </c>
      <c r="E694">
        <v>6332.3449158149997</v>
      </c>
      <c r="F694">
        <v>439.35</v>
      </c>
      <c r="G694">
        <v>-20.971550004611299</v>
      </c>
      <c r="H694">
        <v>-6.4960710585187602</v>
      </c>
      <c r="I694">
        <v>-21.264452016859899</v>
      </c>
      <c r="J694">
        <v>1.5973849715348001</v>
      </c>
      <c r="K694">
        <v>440.28425532554598</v>
      </c>
      <c r="L694">
        <v>441.85302478526899</v>
      </c>
      <c r="M694">
        <v>43.026428092638902</v>
      </c>
      <c r="N694">
        <v>1.18029491406458</v>
      </c>
      <c r="O694">
        <v>28.496642767725</v>
      </c>
      <c r="P694">
        <v>11.7938931297709</v>
      </c>
      <c r="Q694">
        <v>-6.5209622216389998E-2</v>
      </c>
    </row>
    <row r="695" spans="1:17" x14ac:dyDescent="0.3">
      <c r="A695" t="s">
        <v>1526</v>
      </c>
      <c r="B695" t="s">
        <v>1527</v>
      </c>
      <c r="C695" t="str">
        <f>IFERROR(VLOOKUP(Table1[[#This Row],[Ticker]],[1]!Table1[[Symbol]:[Industry]],2,FALSE),"-")</f>
        <v>-</v>
      </c>
      <c r="D695" t="s">
        <v>926</v>
      </c>
      <c r="E695">
        <v>6328.27909602</v>
      </c>
      <c r="F695">
        <v>137.97</v>
      </c>
      <c r="G695">
        <v>-16.122128006537999</v>
      </c>
      <c r="H695">
        <v>-13.0294948395399</v>
      </c>
      <c r="I695">
        <v>-33.296033766984202</v>
      </c>
      <c r="J695">
        <v>-1.49599582607133</v>
      </c>
      <c r="K695">
        <v>145.42875978674999</v>
      </c>
      <c r="L695">
        <v>157.800687913442</v>
      </c>
      <c r="M695">
        <v>52.086566676452101</v>
      </c>
      <c r="N695">
        <v>1.59835030610072</v>
      </c>
      <c r="O695">
        <v>52.641878669275897</v>
      </c>
      <c r="P695">
        <v>16.430379746835399</v>
      </c>
      <c r="Q695">
        <v>2.5585316404904999E-2</v>
      </c>
    </row>
    <row r="696" spans="1:17" hidden="1" x14ac:dyDescent="0.3">
      <c r="A696" t="s">
        <v>1528</v>
      </c>
      <c r="B696" t="s">
        <v>1529</v>
      </c>
      <c r="C696" t="str">
        <f>IFERROR(VLOOKUP(Table1[[#This Row],[Ticker]],[1]!Table1[[Symbol]:[Industry]],2,FALSE),"-")</f>
        <v>-</v>
      </c>
      <c r="D696" t="s">
        <v>257</v>
      </c>
      <c r="E696">
        <v>6324.2226419750004</v>
      </c>
      <c r="F696">
        <v>2754.25</v>
      </c>
      <c r="G696">
        <v>37.423615240275701</v>
      </c>
      <c r="H696">
        <v>-1.99224915035182</v>
      </c>
      <c r="I696">
        <v>5.0965841613871996</v>
      </c>
      <c r="J696">
        <v>-4.6138884908487601</v>
      </c>
      <c r="K696">
        <v>2680.4861044546901</v>
      </c>
      <c r="L696">
        <v>2282.6910090127799</v>
      </c>
      <c r="M696">
        <v>34.575297148261903</v>
      </c>
      <c r="N696">
        <v>1.06988051879358</v>
      </c>
      <c r="O696">
        <v>15.8210039030589</v>
      </c>
      <c r="P696">
        <v>79.722675367047302</v>
      </c>
      <c r="Q696">
        <v>0.143226622117683</v>
      </c>
    </row>
    <row r="697" spans="1:17" x14ac:dyDescent="0.3">
      <c r="A697" t="s">
        <v>1530</v>
      </c>
      <c r="B697" t="s">
        <v>1531</v>
      </c>
      <c r="C697" t="str">
        <f>IFERROR(VLOOKUP(Table1[[#This Row],[Ticker]],[1]!Table1[[Symbol]:[Industry]],2,FALSE),"-")</f>
        <v>-</v>
      </c>
      <c r="D697" t="s">
        <v>62</v>
      </c>
      <c r="E697">
        <v>6318.2705658799996</v>
      </c>
      <c r="F697">
        <v>646.1</v>
      </c>
      <c r="G697">
        <v>78.4958491470897</v>
      </c>
      <c r="H697">
        <v>16.7389165112596</v>
      </c>
      <c r="I697">
        <v>80.261863131580199</v>
      </c>
      <c r="J697">
        <v>-2.4397697329675498</v>
      </c>
      <c r="K697">
        <v>567.32892309119404</v>
      </c>
      <c r="L697">
        <v>459.28829033493298</v>
      </c>
      <c r="M697">
        <v>60.6456898671197</v>
      </c>
      <c r="N697">
        <v>1.5382232205009501</v>
      </c>
      <c r="O697">
        <v>6.0207398235567302</v>
      </c>
      <c r="P697">
        <v>117.688679245283</v>
      </c>
      <c r="Q697">
        <v>-2.6462387943344001E-2</v>
      </c>
    </row>
    <row r="698" spans="1:17" x14ac:dyDescent="0.3">
      <c r="A698" t="s">
        <v>1532</v>
      </c>
      <c r="B698" t="s">
        <v>1533</v>
      </c>
      <c r="C698" t="str">
        <f>IFERROR(VLOOKUP(Table1[[#This Row],[Ticker]],[1]!Table1[[Symbol]:[Industry]],2,FALSE),"-")</f>
        <v>-</v>
      </c>
      <c r="D698" t="s">
        <v>46</v>
      </c>
      <c r="E698">
        <v>6316.9347684100003</v>
      </c>
      <c r="F698">
        <v>834.85</v>
      </c>
      <c r="G698">
        <v>126.908831711056</v>
      </c>
      <c r="H698">
        <v>-5.8681374474013497</v>
      </c>
      <c r="I698">
        <v>26.0763448765722</v>
      </c>
      <c r="J698">
        <v>-1.5703124981932699</v>
      </c>
      <c r="K698">
        <v>793.44032355116201</v>
      </c>
      <c r="L698">
        <v>627.34196273240696</v>
      </c>
      <c r="M698">
        <v>37.299114458714797</v>
      </c>
      <c r="N698">
        <v>0.56823723271276405</v>
      </c>
      <c r="O698">
        <v>12.211774570282</v>
      </c>
      <c r="P698">
        <v>158.908357884943</v>
      </c>
      <c r="Q698">
        <v>0.13855781342753601</v>
      </c>
    </row>
    <row r="699" spans="1:17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257</v>
      </c>
      <c r="E699">
        <v>6277.0797146000004</v>
      </c>
      <c r="F699">
        <v>791.5</v>
      </c>
      <c r="G699">
        <v>33.516784525180398</v>
      </c>
      <c r="H699">
        <v>6.3001701413978797</v>
      </c>
      <c r="I699">
        <v>3.8439228022091698</v>
      </c>
      <c r="J699">
        <v>-0.70563803571356198</v>
      </c>
      <c r="K699">
        <v>725.22345529538404</v>
      </c>
      <c r="L699">
        <v>678.18648022200398</v>
      </c>
      <c r="M699">
        <v>64.195048540877096</v>
      </c>
      <c r="N699">
        <v>1.08464434112132</v>
      </c>
      <c r="O699">
        <v>11.661402400505301</v>
      </c>
      <c r="P699">
        <v>75.869347850238796</v>
      </c>
    </row>
    <row r="700" spans="1:17" hidden="1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1016</v>
      </c>
      <c r="E700">
        <v>6266.1528877000001</v>
      </c>
      <c r="F700">
        <v>101</v>
      </c>
      <c r="M700">
        <v>50</v>
      </c>
      <c r="N700">
        <v>1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72</v>
      </c>
      <c r="E701">
        <v>6121.28</v>
      </c>
      <c r="F701">
        <v>869.5</v>
      </c>
      <c r="G701">
        <v>82.734675609735902</v>
      </c>
      <c r="H701">
        <v>-4.57066228005091</v>
      </c>
      <c r="I701">
        <v>-27.651929231884001</v>
      </c>
      <c r="J701">
        <v>2.5816831087504299</v>
      </c>
      <c r="K701">
        <v>882.21242406926103</v>
      </c>
      <c r="L701">
        <v>764.34835718223599</v>
      </c>
      <c r="M701">
        <v>43.048678041593099</v>
      </c>
      <c r="N701">
        <v>1.3515257024110701</v>
      </c>
      <c r="O701">
        <v>33.9850488786658</v>
      </c>
      <c r="P701">
        <v>131.25</v>
      </c>
      <c r="Q701">
        <v>9.4807996996863E-2</v>
      </c>
    </row>
    <row r="702" spans="1:17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24</v>
      </c>
      <c r="E702">
        <v>6117.4824560999996</v>
      </c>
      <c r="F702">
        <v>361.8</v>
      </c>
      <c r="G702">
        <v>-1.44076182727147</v>
      </c>
      <c r="H702">
        <v>0.181854695049882</v>
      </c>
      <c r="I702">
        <v>-20.607515450212698</v>
      </c>
      <c r="J702">
        <v>-4.6022724323479398</v>
      </c>
      <c r="K702">
        <v>360.01865781799302</v>
      </c>
      <c r="L702">
        <v>353.32839026621002</v>
      </c>
      <c r="M702">
        <v>43.923218175641303</v>
      </c>
      <c r="N702">
        <v>0.97064311232655798</v>
      </c>
      <c r="O702">
        <v>16.708126036484199</v>
      </c>
      <c r="P702">
        <v>28.070796460177</v>
      </c>
      <c r="Q702">
        <v>-4.5162025234979003E-2</v>
      </c>
    </row>
    <row r="703" spans="1:17" hidden="1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67</v>
      </c>
      <c r="E703">
        <v>6087.8544094079998</v>
      </c>
      <c r="F703">
        <v>100.86</v>
      </c>
      <c r="G703">
        <v>359.32515329209099</v>
      </c>
      <c r="H703">
        <v>17.041141150473202</v>
      </c>
      <c r="I703">
        <v>85.761680287690695</v>
      </c>
      <c r="J703">
        <v>2.7798584770631001</v>
      </c>
      <c r="K703">
        <v>81.509552418988505</v>
      </c>
      <c r="L703">
        <v>58.699031723437798</v>
      </c>
      <c r="M703">
        <v>68.3967412267843</v>
      </c>
      <c r="N703">
        <v>1.2062956101462701</v>
      </c>
      <c r="O703">
        <v>6.5833829069998</v>
      </c>
      <c r="P703">
        <v>436.48936170212698</v>
      </c>
      <c r="Q703">
        <v>9.5528465737920995E-2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191</v>
      </c>
      <c r="E704">
        <v>6022.7742236699996</v>
      </c>
      <c r="F704">
        <v>494.15</v>
      </c>
      <c r="G704">
        <v>71.647409712582203</v>
      </c>
      <c r="H704">
        <v>1.9031706804344899</v>
      </c>
      <c r="I704">
        <v>15.0336384854601</v>
      </c>
      <c r="J704">
        <v>-4.7820669939275602</v>
      </c>
      <c r="K704">
        <v>467.96250494059302</v>
      </c>
      <c r="L704">
        <v>398.25462154510598</v>
      </c>
      <c r="M704">
        <v>51.835400924800098</v>
      </c>
      <c r="N704">
        <v>0.70875045831935701</v>
      </c>
      <c r="O704">
        <v>4.2193665890923802</v>
      </c>
      <c r="P704">
        <v>106.584448160535</v>
      </c>
      <c r="Q704">
        <v>0.17385843549518401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257</v>
      </c>
      <c r="E705">
        <v>5989.8151554300002</v>
      </c>
      <c r="F705">
        <v>1947.3</v>
      </c>
      <c r="G705">
        <v>-32.737385560030702</v>
      </c>
      <c r="H705">
        <v>-0.45049725120393502</v>
      </c>
      <c r="I705">
        <v>-26.234094229052499</v>
      </c>
      <c r="J705">
        <v>-1.1465988478978699</v>
      </c>
      <c r="K705">
        <v>1900.6066613133801</v>
      </c>
      <c r="L705">
        <v>1970.98188465812</v>
      </c>
      <c r="M705">
        <v>51.187647008352201</v>
      </c>
      <c r="N705">
        <v>1.24109217140668</v>
      </c>
      <c r="O705">
        <v>49.969188106609103</v>
      </c>
      <c r="P705">
        <v>21.706249999999901</v>
      </c>
      <c r="Q705">
        <v>8.2223067131360003E-3</v>
      </c>
    </row>
    <row r="706" spans="1:17" hidden="1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550</v>
      </c>
      <c r="E706">
        <v>5978.93778036</v>
      </c>
      <c r="F706">
        <v>1530.6</v>
      </c>
      <c r="G706">
        <v>12.3194106564222</v>
      </c>
      <c r="H706">
        <v>18.228124102162099</v>
      </c>
      <c r="I706">
        <v>16.227861447262299</v>
      </c>
      <c r="J706">
        <v>0.64030329376234996</v>
      </c>
      <c r="K706">
        <v>1362.43441736052</v>
      </c>
      <c r="L706">
        <v>1230.8542855326</v>
      </c>
      <c r="M706">
        <v>50.303263888220002</v>
      </c>
      <c r="N706">
        <v>0.99629801487441305</v>
      </c>
      <c r="O706">
        <v>9.4276754214033893</v>
      </c>
      <c r="P706">
        <v>56.984615384615303</v>
      </c>
      <c r="Q706">
        <v>-4.22666921845E-3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269</v>
      </c>
      <c r="E707">
        <v>5968.8879474900004</v>
      </c>
      <c r="F707">
        <v>1436.55</v>
      </c>
      <c r="G707">
        <v>20.0348087347183</v>
      </c>
      <c r="H707">
        <v>2.2868444848723501</v>
      </c>
      <c r="I707">
        <v>29.396638311706301</v>
      </c>
      <c r="J707">
        <v>-5.9961603322238801</v>
      </c>
      <c r="K707">
        <v>1368.5166038160801</v>
      </c>
      <c r="L707">
        <v>1193.0563700134901</v>
      </c>
      <c r="M707">
        <v>42.6799417485745</v>
      </c>
      <c r="N707">
        <v>0.74161181225711803</v>
      </c>
      <c r="O707">
        <v>10.264174584943</v>
      </c>
      <c r="P707">
        <v>66.6434661562554</v>
      </c>
      <c r="Q707">
        <v>0.11092134021587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163</v>
      </c>
      <c r="E708">
        <v>5961.7936056750004</v>
      </c>
      <c r="F708">
        <v>381.75</v>
      </c>
      <c r="G708">
        <v>30.078799492985802</v>
      </c>
      <c r="H708">
        <v>-0.16281966654743299</v>
      </c>
      <c r="I708">
        <v>25.807025627376099</v>
      </c>
      <c r="J708">
        <v>-5.5231390642101204</v>
      </c>
      <c r="K708">
        <v>358.80462373432101</v>
      </c>
      <c r="L708">
        <v>302.87762524140197</v>
      </c>
      <c r="M708">
        <v>44.458548351727003</v>
      </c>
      <c r="N708">
        <v>0.90869678858266301</v>
      </c>
      <c r="O708">
        <v>10.9364767518009</v>
      </c>
      <c r="P708">
        <v>68.878566688785597</v>
      </c>
      <c r="Q708">
        <v>0.211464854806071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407</v>
      </c>
      <c r="E709">
        <v>5942.1277381500004</v>
      </c>
      <c r="F709">
        <v>269.25</v>
      </c>
      <c r="G709">
        <v>145.56934339202201</v>
      </c>
      <c r="H709">
        <v>-9.2015840678220702</v>
      </c>
      <c r="I709">
        <v>50.443081972606997</v>
      </c>
      <c r="J709">
        <v>-3.4285151885281699</v>
      </c>
      <c r="K709">
        <v>261.86841387941399</v>
      </c>
      <c r="L709">
        <v>208.175089148875</v>
      </c>
      <c r="M709">
        <v>49.1280436341927</v>
      </c>
      <c r="N709">
        <v>0.95249483764865694</v>
      </c>
      <c r="O709">
        <v>11.420612813370401</v>
      </c>
      <c r="P709">
        <v>174.88514548238899</v>
      </c>
      <c r="Q709">
        <v>0.12920144345043999</v>
      </c>
    </row>
    <row r="710" spans="1:17" hidden="1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1558</v>
      </c>
      <c r="E710">
        <v>5918.6932945750004</v>
      </c>
      <c r="F710">
        <v>4600.1499999999996</v>
      </c>
      <c r="G710">
        <v>109.25463196340201</v>
      </c>
      <c r="H710">
        <v>12.705384324485101</v>
      </c>
      <c r="I710">
        <v>12.503721510073101</v>
      </c>
      <c r="J710">
        <v>0.80136640201714904</v>
      </c>
      <c r="K710">
        <v>4050.9685563747098</v>
      </c>
      <c r="L710">
        <v>3381.5615277873299</v>
      </c>
      <c r="M710">
        <v>67.760454263032997</v>
      </c>
      <c r="N710">
        <v>1.12278459551028</v>
      </c>
      <c r="O710">
        <v>4.3444235514059404</v>
      </c>
      <c r="P710">
        <v>142.11315789473599</v>
      </c>
      <c r="Q710">
        <v>0.112392064052977</v>
      </c>
    </row>
    <row r="711" spans="1:17" hidden="1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62</v>
      </c>
      <c r="E711">
        <v>5902.4352625000001</v>
      </c>
      <c r="F711">
        <v>1163.75</v>
      </c>
      <c r="G711">
        <v>74.035372318348607</v>
      </c>
      <c r="H711">
        <v>3.1364433313867899</v>
      </c>
      <c r="I711">
        <v>43.9167370805798</v>
      </c>
      <c r="J711">
        <v>-2.1868003734496</v>
      </c>
      <c r="K711">
        <v>1105.68591502039</v>
      </c>
      <c r="L711">
        <v>918.92017326367898</v>
      </c>
      <c r="M711">
        <v>59.401846040007001</v>
      </c>
      <c r="N711">
        <v>0.77165700886644295</v>
      </c>
      <c r="O711">
        <v>16.859291084854998</v>
      </c>
      <c r="P711">
        <v>169.35539868070799</v>
      </c>
      <c r="Q711">
        <v>7.3462366877016003E-2</v>
      </c>
    </row>
    <row r="712" spans="1:17" hidden="1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D712" t="s">
        <v>21</v>
      </c>
      <c r="E712">
        <v>5901.5673538250003</v>
      </c>
      <c r="F712">
        <v>498.85</v>
      </c>
      <c r="G712">
        <v>-15.602943302671299</v>
      </c>
      <c r="H712">
        <v>-10.284919622341301</v>
      </c>
      <c r="I712">
        <v>-20.082000771243901</v>
      </c>
      <c r="J712">
        <v>-4.9025308581043801</v>
      </c>
      <c r="K712">
        <v>485.49217985734299</v>
      </c>
      <c r="L712">
        <v>465.33506307845602</v>
      </c>
      <c r="M712">
        <v>48.866938422420802</v>
      </c>
      <c r="N712">
        <v>1.1428966513440799</v>
      </c>
      <c r="O712">
        <v>20.076175202966802</v>
      </c>
      <c r="P712">
        <v>27.8774673160727</v>
      </c>
      <c r="Q712">
        <v>8.6767316747553003E-2</v>
      </c>
    </row>
    <row r="713" spans="1:17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135</v>
      </c>
      <c r="E713">
        <v>5875.3680298500003</v>
      </c>
      <c r="F713">
        <v>199.1</v>
      </c>
      <c r="G713">
        <v>152.88284559978399</v>
      </c>
      <c r="H713">
        <v>1.85405893122195</v>
      </c>
      <c r="I713">
        <v>5.5513709793002404</v>
      </c>
      <c r="J713">
        <v>-3.92980198812542</v>
      </c>
      <c r="K713">
        <v>189.118236042424</v>
      </c>
      <c r="L713">
        <v>149.21573440805301</v>
      </c>
      <c r="M713">
        <v>38.646956415464999</v>
      </c>
      <c r="N713">
        <v>1.50758652496364</v>
      </c>
      <c r="O713">
        <v>20.025113008538401</v>
      </c>
      <c r="P713">
        <v>194.962962962962</v>
      </c>
      <c r="Q713">
        <v>0.13563697992481999</v>
      </c>
    </row>
    <row r="714" spans="1:17" hidden="1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595</v>
      </c>
      <c r="E714">
        <v>5867.56902438</v>
      </c>
      <c r="F714">
        <v>6099.8</v>
      </c>
      <c r="G714">
        <v>-13.536519539686701</v>
      </c>
      <c r="H714">
        <v>3.1360369778169201</v>
      </c>
      <c r="I714">
        <v>-7.1581551048321899</v>
      </c>
      <c r="J714">
        <v>3.01191100990353</v>
      </c>
      <c r="K714">
        <v>5694.8639886992796</v>
      </c>
      <c r="L714">
        <v>5506.3239257834302</v>
      </c>
      <c r="M714">
        <v>72.937944903180195</v>
      </c>
      <c r="N714">
        <v>1.2074775549089201</v>
      </c>
      <c r="O714">
        <v>5.7411718416997299</v>
      </c>
      <c r="P714">
        <v>22.402375887948001</v>
      </c>
      <c r="Q714">
        <v>2.5080072586392999E-2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269</v>
      </c>
      <c r="E715">
        <v>5836.6060843199903</v>
      </c>
      <c r="F715">
        <v>1186.4000000000001</v>
      </c>
      <c r="G715">
        <v>121.562229958785</v>
      </c>
      <c r="H715">
        <v>18.8258914142151</v>
      </c>
      <c r="I715">
        <v>41.572981993926597</v>
      </c>
      <c r="J715">
        <v>-1.21524486782617</v>
      </c>
      <c r="K715">
        <v>1098.430938082</v>
      </c>
      <c r="L715">
        <v>891.58823304673797</v>
      </c>
      <c r="M715">
        <v>44.671641753909398</v>
      </c>
      <c r="N715">
        <v>1.20217697717215</v>
      </c>
      <c r="O715">
        <v>13.7053270397842</v>
      </c>
      <c r="P715">
        <v>148.12297396214501</v>
      </c>
      <c r="Q715">
        <v>4.55607009833E-2</v>
      </c>
    </row>
    <row r="716" spans="1:17" hidden="1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553</v>
      </c>
      <c r="E716">
        <v>5830.4737279999999</v>
      </c>
      <c r="F716">
        <v>5867.5</v>
      </c>
      <c r="G716">
        <v>51.406451546661401</v>
      </c>
      <c r="H716">
        <v>-11.625953323679999</v>
      </c>
      <c r="I716">
        <v>36.084771425636603</v>
      </c>
      <c r="J716">
        <v>-4.3764792737975498</v>
      </c>
      <c r="K716">
        <v>5846.8296835137598</v>
      </c>
      <c r="L716">
        <v>4649.1355793975299</v>
      </c>
      <c r="M716">
        <v>31.024676833834601</v>
      </c>
      <c r="N716">
        <v>0.69939842578475797</v>
      </c>
      <c r="O716">
        <v>14.169578184916899</v>
      </c>
      <c r="P716">
        <v>105.32964725643799</v>
      </c>
      <c r="Q716">
        <v>0.127253151680112</v>
      </c>
    </row>
    <row r="717" spans="1:17" hidden="1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E717">
        <v>5800.7892576300001</v>
      </c>
      <c r="F717">
        <v>1433.55</v>
      </c>
      <c r="G717">
        <v>36.7712505131041</v>
      </c>
      <c r="H717">
        <v>19.732361236186399</v>
      </c>
      <c r="I717">
        <v>-4.1557549199915398</v>
      </c>
      <c r="J717">
        <v>-5.48627996155916</v>
      </c>
      <c r="K717">
        <v>1276.5397115772801</v>
      </c>
      <c r="M717">
        <v>55.061038088589598</v>
      </c>
      <c r="N717">
        <v>1.3251131955034099</v>
      </c>
      <c r="O717">
        <v>19.423808029018801</v>
      </c>
      <c r="P717">
        <v>84.974193548387007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476</v>
      </c>
      <c r="E718">
        <v>5787.8727703599998</v>
      </c>
      <c r="F718">
        <v>1071.6500000000001</v>
      </c>
      <c r="G718">
        <v>-30.880685527331</v>
      </c>
      <c r="H718">
        <v>-4.7294204301487701</v>
      </c>
      <c r="I718">
        <v>-23.1680820678516</v>
      </c>
      <c r="J718">
        <v>2.9668112855162398</v>
      </c>
      <c r="K718">
        <v>1050.6865156620299</v>
      </c>
      <c r="L718">
        <v>1114.1169163710199</v>
      </c>
      <c r="M718">
        <v>59.534426452029997</v>
      </c>
      <c r="N718">
        <v>1.2946340219250501</v>
      </c>
      <c r="O718">
        <v>31.0782438296085</v>
      </c>
      <c r="P718">
        <v>14.8237437051323</v>
      </c>
      <c r="Q718">
        <v>-6.8773430846271993E-2</v>
      </c>
    </row>
    <row r="719" spans="1:17" hidden="1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E719">
        <v>5779.7388957449903</v>
      </c>
      <c r="F719">
        <v>2675.55</v>
      </c>
      <c r="G719">
        <v>1660.34564880379</v>
      </c>
      <c r="H719">
        <v>3.1446147695140398</v>
      </c>
      <c r="I719">
        <v>418.80620836754002</v>
      </c>
      <c r="J719">
        <v>6.6136788130150599</v>
      </c>
      <c r="K719">
        <v>2274.18766867156</v>
      </c>
      <c r="L719">
        <v>1148.91287803676</v>
      </c>
      <c r="M719">
        <v>50.466698832161804</v>
      </c>
      <c r="N719">
        <v>0.60404780262143398</v>
      </c>
      <c r="O719">
        <v>13.984040664536201</v>
      </c>
      <c r="P719">
        <v>1777.5789473684199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407</v>
      </c>
      <c r="E720">
        <v>5764.7778838550003</v>
      </c>
      <c r="F720">
        <v>187.09</v>
      </c>
      <c r="G720">
        <v>166.749432138245</v>
      </c>
      <c r="H720">
        <v>-20.057081282464701</v>
      </c>
      <c r="I720">
        <v>-1.9267751730852201</v>
      </c>
      <c r="J720">
        <v>-2.6320728209718598</v>
      </c>
      <c r="K720">
        <v>191.05402301197799</v>
      </c>
      <c r="L720">
        <v>150.36305752551399</v>
      </c>
      <c r="M720">
        <v>31.297580304392401</v>
      </c>
      <c r="N720">
        <v>0.52367788177280294</v>
      </c>
      <c r="O720">
        <v>28.2270564968731</v>
      </c>
      <c r="P720">
        <v>196.73275178429799</v>
      </c>
      <c r="Q720">
        <v>3.7226928755510001E-2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476</v>
      </c>
      <c r="E721">
        <v>5721.1373102500002</v>
      </c>
      <c r="F721">
        <v>1902.5</v>
      </c>
      <c r="G721">
        <v>2.7258660807869002</v>
      </c>
      <c r="H721">
        <v>29.168673486172001</v>
      </c>
      <c r="I721">
        <v>32.544891073032701</v>
      </c>
      <c r="J721">
        <v>9.3510727635715103</v>
      </c>
      <c r="K721">
        <v>1541.99031970225</v>
      </c>
      <c r="L721">
        <v>1413.5659530999401</v>
      </c>
      <c r="M721">
        <v>75.907111089656595</v>
      </c>
      <c r="N721">
        <v>2.4667519790601</v>
      </c>
      <c r="O721">
        <v>6.42838370565046</v>
      </c>
      <c r="P721">
        <v>77.513412642873803</v>
      </c>
      <c r="Q721">
        <v>-0.12164701452172</v>
      </c>
    </row>
    <row r="722" spans="1:17" hidden="1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244</v>
      </c>
      <c r="E722">
        <v>5716.3258687500002</v>
      </c>
      <c r="F722">
        <v>5162.75</v>
      </c>
      <c r="G722">
        <v>147.58990948222299</v>
      </c>
      <c r="H722">
        <v>27.768336531063099</v>
      </c>
      <c r="I722">
        <v>61.090509396619098</v>
      </c>
      <c r="J722">
        <v>2.8530229474542699</v>
      </c>
      <c r="K722">
        <v>4420.0966587340299</v>
      </c>
      <c r="L722">
        <v>3478.1192876445102</v>
      </c>
      <c r="M722">
        <v>67.197758926863301</v>
      </c>
      <c r="N722">
        <v>0.50689463195231599</v>
      </c>
      <c r="O722">
        <v>4.1499201007215003</v>
      </c>
      <c r="P722">
        <v>173.59565447800699</v>
      </c>
      <c r="Q722">
        <v>0.10501287456772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213</v>
      </c>
      <c r="E723">
        <v>5679.9850514</v>
      </c>
      <c r="F723">
        <v>626.75</v>
      </c>
      <c r="G723">
        <v>60.898546055234704</v>
      </c>
      <c r="H723">
        <v>-6.2760681079076504</v>
      </c>
      <c r="I723">
        <v>6.8683798683127</v>
      </c>
      <c r="J723">
        <v>-3.5860835161590301</v>
      </c>
      <c r="K723">
        <v>592.99129731273604</v>
      </c>
      <c r="L723">
        <v>508.47758013779298</v>
      </c>
      <c r="M723">
        <v>58.878309798008601</v>
      </c>
      <c r="N723">
        <v>0.39237479370999601</v>
      </c>
      <c r="O723">
        <v>5.7518946948543901</v>
      </c>
      <c r="P723">
        <v>90.501519756838903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407</v>
      </c>
      <c r="E724">
        <v>5666.766941979</v>
      </c>
      <c r="F724">
        <v>63.03</v>
      </c>
      <c r="G724">
        <v>2.7919792360054299</v>
      </c>
      <c r="H724">
        <v>-13.979221074466301</v>
      </c>
      <c r="I724">
        <v>-30.207005225507601</v>
      </c>
      <c r="J724">
        <v>-7.2619819426550603</v>
      </c>
      <c r="K724">
        <v>69.287824483712896</v>
      </c>
      <c r="L724">
        <v>67.667705485024001</v>
      </c>
      <c r="M724">
        <v>29.210478329671002</v>
      </c>
      <c r="N724">
        <v>0.62527068801566399</v>
      </c>
      <c r="O724">
        <v>39.298746628589498</v>
      </c>
      <c r="P724">
        <v>44.233409610983898</v>
      </c>
      <c r="Q724">
        <v>1.0193026072472E-2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269</v>
      </c>
      <c r="E725">
        <v>5663.4558873599999</v>
      </c>
      <c r="F725">
        <v>771.2</v>
      </c>
      <c r="G725">
        <v>-11.411409368045801</v>
      </c>
      <c r="H725">
        <v>-6.8033990852545898</v>
      </c>
      <c r="I725">
        <v>-15.093234646330901</v>
      </c>
      <c r="J725">
        <v>-2.4617533583161899</v>
      </c>
      <c r="K725">
        <v>776.48049022606597</v>
      </c>
      <c r="L725">
        <v>760.21244014622403</v>
      </c>
      <c r="M725">
        <v>38.066289779201703</v>
      </c>
      <c r="N725">
        <v>0.78499852730626196</v>
      </c>
      <c r="O725">
        <v>12.655601659750999</v>
      </c>
      <c r="P725">
        <v>23.788121990369099</v>
      </c>
      <c r="Q725">
        <v>3.8087909855821001E-2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348</v>
      </c>
      <c r="E726">
        <v>5652.0626645100001</v>
      </c>
      <c r="F726">
        <v>264.89999999999998</v>
      </c>
      <c r="G726">
        <v>-13.5939116315703</v>
      </c>
      <c r="H726">
        <v>2.7168754569664402</v>
      </c>
      <c r="I726">
        <v>5.9580764861195803</v>
      </c>
      <c r="J726">
        <v>0.31086833038943101</v>
      </c>
      <c r="K726">
        <v>248.563034639177</v>
      </c>
      <c r="L726">
        <v>231.239414045936</v>
      </c>
      <c r="M726">
        <v>49.685610126721002</v>
      </c>
      <c r="N726">
        <v>0.64243444177981202</v>
      </c>
      <c r="O726">
        <v>8.3616459041147593</v>
      </c>
      <c r="P726">
        <v>40.158730158730101</v>
      </c>
      <c r="Q726">
        <v>-0.10627377134019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382</v>
      </c>
      <c r="E727">
        <v>5592.5134563479996</v>
      </c>
      <c r="F727">
        <v>111.93</v>
      </c>
      <c r="G727">
        <v>28.8075140347974</v>
      </c>
      <c r="H727">
        <v>-0.36075097125781402</v>
      </c>
      <c r="I727">
        <v>-13.8011395272248</v>
      </c>
      <c r="J727">
        <v>2.1728933951407199</v>
      </c>
      <c r="K727">
        <v>105.239154758076</v>
      </c>
      <c r="L727">
        <v>100.20818747919</v>
      </c>
      <c r="M727">
        <v>67.079279675307504</v>
      </c>
      <c r="N727">
        <v>2.1847691776109199</v>
      </c>
      <c r="O727">
        <v>8.5946573751451698</v>
      </c>
      <c r="P727">
        <v>56.108786610878603</v>
      </c>
      <c r="Q727">
        <v>4.3328925866931003E-2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536</v>
      </c>
      <c r="E728">
        <v>5590.6146848500002</v>
      </c>
      <c r="F728">
        <v>112.25</v>
      </c>
      <c r="G728">
        <v>-22.644259115766101</v>
      </c>
      <c r="H728">
        <v>-7.3693771945476199</v>
      </c>
      <c r="I728">
        <v>-23.5097645225657</v>
      </c>
      <c r="J728">
        <v>-4.6864720165475404</v>
      </c>
      <c r="K728">
        <v>107.47802463903599</v>
      </c>
      <c r="L728">
        <v>108.843741034408</v>
      </c>
      <c r="M728">
        <v>54.687423704236501</v>
      </c>
      <c r="N728">
        <v>2.7893825814192801</v>
      </c>
      <c r="O728">
        <v>22.6726057906458</v>
      </c>
      <c r="P728">
        <v>22.677595628415201</v>
      </c>
      <c r="Q728">
        <v>-0.11178434205368901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407</v>
      </c>
      <c r="E729">
        <v>5574.9390887179998</v>
      </c>
      <c r="F729">
        <v>50.66</v>
      </c>
      <c r="G729">
        <v>-20.037026195087499</v>
      </c>
      <c r="H729">
        <v>-10.5256392926697</v>
      </c>
      <c r="I729">
        <v>-32.438375711876901</v>
      </c>
      <c r="J729">
        <v>-0.84564947275469604</v>
      </c>
      <c r="K729">
        <v>52.030679385086898</v>
      </c>
      <c r="L729">
        <v>52.434468970090101</v>
      </c>
      <c r="M729">
        <v>43.570478149149302</v>
      </c>
      <c r="N729">
        <v>1.0130847938323599</v>
      </c>
      <c r="O729">
        <v>34.820371101460701</v>
      </c>
      <c r="P729">
        <v>36.1827956989247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269</v>
      </c>
      <c r="E730">
        <v>5559.1213825120003</v>
      </c>
      <c r="F730">
        <v>165.28</v>
      </c>
      <c r="G730">
        <v>-24.304183057832599</v>
      </c>
      <c r="H730">
        <v>-3.0700448387991899</v>
      </c>
      <c r="I730">
        <v>-4.7039076511197297</v>
      </c>
      <c r="J730">
        <v>-4.3613698669650098</v>
      </c>
      <c r="K730">
        <v>167.15701913541599</v>
      </c>
      <c r="L730">
        <v>166.23128761742501</v>
      </c>
      <c r="M730">
        <v>42.136060095751802</v>
      </c>
      <c r="N730">
        <v>1.5036153907208101</v>
      </c>
      <c r="O730">
        <v>32.865440464666001</v>
      </c>
      <c r="P730">
        <v>27.089580930411302</v>
      </c>
      <c r="Q730">
        <v>-8.2734354743994001E-2</v>
      </c>
    </row>
    <row r="731" spans="1:17" hidden="1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130</v>
      </c>
      <c r="E731">
        <v>5485.72055808</v>
      </c>
      <c r="F731">
        <v>350.4</v>
      </c>
      <c r="G731">
        <v>-25.564421418911301</v>
      </c>
      <c r="H731">
        <v>-4.8688460313248596</v>
      </c>
      <c r="I731">
        <v>-15.541413538927401</v>
      </c>
      <c r="J731">
        <v>-1.0338479847397699</v>
      </c>
      <c r="O731">
        <v>6.1643835616438301</v>
      </c>
      <c r="P731">
        <v>4.2857142857142696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348</v>
      </c>
      <c r="E732">
        <v>5435.72962044</v>
      </c>
      <c r="F732">
        <v>1999.1</v>
      </c>
      <c r="G732">
        <v>68.151319736365707</v>
      </c>
      <c r="H732">
        <v>1.4691692425744001</v>
      </c>
      <c r="I732">
        <v>50.104145140458797</v>
      </c>
      <c r="J732">
        <v>4.1897734995943496</v>
      </c>
      <c r="K732">
        <v>1754.5926252195</v>
      </c>
      <c r="L732">
        <v>1389.44247927122</v>
      </c>
      <c r="M732">
        <v>56.023581102167</v>
      </c>
      <c r="N732">
        <v>0.50003732994733696</v>
      </c>
      <c r="O732">
        <v>5.8426291831324004</v>
      </c>
      <c r="P732">
        <v>113.12366737739799</v>
      </c>
      <c r="Q732">
        <v>-4.2213604072906002E-2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269</v>
      </c>
      <c r="E733">
        <v>5420.9306539899999</v>
      </c>
      <c r="F733">
        <v>2333.35</v>
      </c>
      <c r="G733">
        <v>136.46297146527101</v>
      </c>
      <c r="H733">
        <v>5.5716445797974101</v>
      </c>
      <c r="I733">
        <v>25.7053635713232</v>
      </c>
      <c r="J733">
        <v>-0.47036687728744803</v>
      </c>
      <c r="K733">
        <v>2106.1233383645899</v>
      </c>
      <c r="L733">
        <v>1708.46609521702</v>
      </c>
      <c r="M733">
        <v>50.1916217984176</v>
      </c>
      <c r="N733">
        <v>1.23491036917837</v>
      </c>
      <c r="O733">
        <v>13.142048985364299</v>
      </c>
      <c r="P733">
        <v>185.33781718129001</v>
      </c>
      <c r="Q733">
        <v>0.10807656055640801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62</v>
      </c>
      <c r="E734">
        <v>5391.5574676050001</v>
      </c>
      <c r="F734">
        <v>1318.05</v>
      </c>
      <c r="G734">
        <v>-9.2364819583139806</v>
      </c>
      <c r="H734">
        <v>-1.4230303021999999</v>
      </c>
      <c r="I734">
        <v>0.97762477465071296</v>
      </c>
      <c r="J734">
        <v>-3.6255511855537002</v>
      </c>
      <c r="K734">
        <v>1295.1848933644601</v>
      </c>
      <c r="L734">
        <v>1201.2241365740699</v>
      </c>
      <c r="M734">
        <v>37.355237943772998</v>
      </c>
      <c r="N734">
        <v>0.86974472412499904</v>
      </c>
      <c r="O734">
        <v>11.4525245628011</v>
      </c>
      <c r="P734">
        <v>31.221066255164398</v>
      </c>
      <c r="Q734">
        <v>-8.6356144420229996E-3</v>
      </c>
    </row>
    <row r="735" spans="1:17" hidden="1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163</v>
      </c>
      <c r="E735">
        <v>5367.4560787999999</v>
      </c>
      <c r="F735">
        <v>4748.6499999999996</v>
      </c>
      <c r="G735">
        <v>133.747413683313</v>
      </c>
      <c r="H735">
        <v>0.20665747513771901</v>
      </c>
      <c r="I735">
        <v>92.137716144466594</v>
      </c>
      <c r="J735">
        <v>-0.81966767994453904</v>
      </c>
      <c r="K735">
        <v>4561.9064570804403</v>
      </c>
      <c r="L735">
        <v>3268.2053065529099</v>
      </c>
      <c r="M735">
        <v>36.563712353626897</v>
      </c>
      <c r="N735">
        <v>0.94620072309335201</v>
      </c>
      <c r="O735">
        <v>19.816158276562799</v>
      </c>
      <c r="P735">
        <v>177.29343065693399</v>
      </c>
      <c r="Q735">
        <v>0.199393500843976</v>
      </c>
    </row>
    <row r="736" spans="1:17" hidden="1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127</v>
      </c>
      <c r="E736">
        <v>5350.7130267849998</v>
      </c>
      <c r="F736">
        <v>442.85</v>
      </c>
      <c r="G736">
        <v>71.287277353849205</v>
      </c>
      <c r="H736">
        <v>38.286979954976097</v>
      </c>
      <c r="I736">
        <v>81.310285233833099</v>
      </c>
      <c r="J736">
        <v>-0.67118159955145096</v>
      </c>
      <c r="K736">
        <v>378.03905763304499</v>
      </c>
      <c r="M736">
        <v>45.252196289155101</v>
      </c>
      <c r="N736">
        <v>0.40704400556491499</v>
      </c>
      <c r="O736">
        <v>19.679349666930101</v>
      </c>
      <c r="P736">
        <v>161.42266824084999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476</v>
      </c>
      <c r="E737">
        <v>5337.6954291849997</v>
      </c>
      <c r="F737">
        <v>321.95</v>
      </c>
      <c r="G737">
        <v>-31.414313257536399</v>
      </c>
      <c r="H737">
        <v>-7.9776419394248101</v>
      </c>
      <c r="I737">
        <v>-49.521432084631499</v>
      </c>
      <c r="J737">
        <v>-0.65730749227963203</v>
      </c>
      <c r="K737">
        <v>340.51082400728097</v>
      </c>
      <c r="L737">
        <v>377.33597308400698</v>
      </c>
      <c r="M737">
        <v>45.658038904541598</v>
      </c>
      <c r="N737">
        <v>0.951258165166877</v>
      </c>
      <c r="O737">
        <v>68.4733654294145</v>
      </c>
      <c r="P737">
        <v>22.577574719207998</v>
      </c>
      <c r="Q737">
        <v>-0.12437673331513099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77</v>
      </c>
      <c r="E738">
        <v>5291.6428717159997</v>
      </c>
      <c r="F738">
        <v>233.51</v>
      </c>
      <c r="G738">
        <v>8.6224565635331096</v>
      </c>
      <c r="H738">
        <v>2.7504238335440698</v>
      </c>
      <c r="I738">
        <v>-10.2286664883106</v>
      </c>
      <c r="J738">
        <v>-7.5215238638399698E-2</v>
      </c>
      <c r="K738">
        <v>217.41811844863801</v>
      </c>
      <c r="L738">
        <v>206.429868611903</v>
      </c>
      <c r="M738">
        <v>59.843209967345302</v>
      </c>
      <c r="N738">
        <v>1.8133640117735299</v>
      </c>
      <c r="O738">
        <v>5.7770545158665598</v>
      </c>
      <c r="P738">
        <v>34.782106782106702</v>
      </c>
      <c r="Q738">
        <v>-9.5833454554153E-2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80</v>
      </c>
      <c r="E739">
        <v>5285.2882667200001</v>
      </c>
      <c r="F739">
        <v>1355.2</v>
      </c>
      <c r="G739">
        <v>75.385198292690703</v>
      </c>
      <c r="H739">
        <v>4.3870721957193997</v>
      </c>
      <c r="I739">
        <v>66.987418466505503</v>
      </c>
      <c r="J739">
        <v>-6.3568909426983202</v>
      </c>
      <c r="K739">
        <v>1181.65711426843</v>
      </c>
      <c r="L739">
        <v>873.28423902331099</v>
      </c>
      <c r="M739">
        <v>38.0688848423449</v>
      </c>
      <c r="N739">
        <v>0.49019965145085598</v>
      </c>
      <c r="O739">
        <v>17.525088547815798</v>
      </c>
      <c r="P739">
        <v>124.20382165605</v>
      </c>
      <c r="Q739">
        <v>8.6075595751492998E-2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191</v>
      </c>
      <c r="E740">
        <v>5280.897070944</v>
      </c>
      <c r="F740">
        <v>207.68</v>
      </c>
      <c r="G740">
        <v>15.4603563742389</v>
      </c>
      <c r="H740">
        <v>2.4374480557328999</v>
      </c>
      <c r="I740">
        <v>12.247391941306599</v>
      </c>
      <c r="J740">
        <v>-1.6551812733923801</v>
      </c>
      <c r="K740">
        <v>193.84723725401801</v>
      </c>
      <c r="L740">
        <v>166.69421911473501</v>
      </c>
      <c r="M740">
        <v>42.737920602102498</v>
      </c>
      <c r="N740">
        <v>0.79332110508458697</v>
      </c>
      <c r="O740">
        <v>8.6768104776579307</v>
      </c>
      <c r="P740">
        <v>64.760015866719499</v>
      </c>
      <c r="Q740">
        <v>5.1899329137047999E-2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407</v>
      </c>
      <c r="E741">
        <v>5263.0551998849996</v>
      </c>
      <c r="F741">
        <v>290.05</v>
      </c>
      <c r="G741">
        <v>-12.300036349354199</v>
      </c>
      <c r="H741">
        <v>-10.8514564480066</v>
      </c>
      <c r="I741">
        <v>-25.895715893671301</v>
      </c>
      <c r="J741">
        <v>-3.5442906932373202</v>
      </c>
      <c r="K741">
        <v>297.064288587737</v>
      </c>
      <c r="L741">
        <v>294.96056108894197</v>
      </c>
      <c r="M741">
        <v>36.582500109645899</v>
      </c>
      <c r="N741">
        <v>1.03071645053715</v>
      </c>
      <c r="O741">
        <v>33.752801241165301</v>
      </c>
      <c r="P741">
        <v>17.5878378378378</v>
      </c>
      <c r="Q741">
        <v>-2.1385467009552E-2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1429</v>
      </c>
      <c r="E742">
        <v>5235.6355574250001</v>
      </c>
      <c r="F742">
        <v>809.25</v>
      </c>
      <c r="G742">
        <v>2.6904464630198901</v>
      </c>
      <c r="H742">
        <v>15.8328839695802</v>
      </c>
      <c r="I742">
        <v>-15.685266618201201</v>
      </c>
      <c r="J742">
        <v>-4.3144845284280198</v>
      </c>
      <c r="K742">
        <v>769.93214873778004</v>
      </c>
      <c r="L742">
        <v>757.41856495233299</v>
      </c>
      <c r="M742">
        <v>44.791796983847199</v>
      </c>
      <c r="N742">
        <v>2.76601734104046</v>
      </c>
      <c r="O742">
        <v>34.569045412418802</v>
      </c>
      <c r="P742">
        <v>40.739130434782602</v>
      </c>
      <c r="Q742">
        <v>8.9859520635168999E-2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977</v>
      </c>
      <c r="E743">
        <v>5204.3661633599904</v>
      </c>
      <c r="F743">
        <v>40.799999999999997</v>
      </c>
      <c r="G743">
        <v>119.817201566398</v>
      </c>
      <c r="H743">
        <v>-5.7755548717903196</v>
      </c>
      <c r="I743">
        <v>38.697623146774099</v>
      </c>
      <c r="J743">
        <v>-1.56209519317885</v>
      </c>
      <c r="K743">
        <v>38.179344253566498</v>
      </c>
      <c r="L743">
        <v>31.960059299266199</v>
      </c>
      <c r="M743">
        <v>44.547800148841098</v>
      </c>
      <c r="N743">
        <v>1.1421280853212501</v>
      </c>
      <c r="O743">
        <v>10.171568627450901</v>
      </c>
      <c r="P743">
        <v>156.60377358490501</v>
      </c>
      <c r="Q743">
        <v>7.2462863949731005E-2</v>
      </c>
    </row>
    <row r="744" spans="1:17" hidden="1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285</v>
      </c>
      <c r="E744">
        <v>5192.1768911600002</v>
      </c>
      <c r="F744">
        <v>274.7</v>
      </c>
      <c r="G744">
        <v>152.598522328119</v>
      </c>
      <c r="H744">
        <v>31.043580131817599</v>
      </c>
      <c r="I744">
        <v>153.152130727903</v>
      </c>
      <c r="J744">
        <v>-3.35708586888425</v>
      </c>
      <c r="K744">
        <v>226.34461289918201</v>
      </c>
      <c r="L744">
        <v>145.387312617753</v>
      </c>
      <c r="M744">
        <v>43.515138802470801</v>
      </c>
      <c r="N744">
        <v>0.34049891184062703</v>
      </c>
      <c r="O744">
        <v>18.966144885329399</v>
      </c>
      <c r="P744">
        <v>256.753246753246</v>
      </c>
      <c r="Q744">
        <v>0.12950313359972199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49</v>
      </c>
      <c r="E745">
        <v>5171.76209432</v>
      </c>
      <c r="F745">
        <v>725.3</v>
      </c>
      <c r="G745">
        <v>-25.9837735346001</v>
      </c>
      <c r="H745">
        <v>-13.1600976834106</v>
      </c>
      <c r="I745">
        <v>-51.8965811067538</v>
      </c>
      <c r="J745">
        <v>-3.3783641891959499</v>
      </c>
      <c r="K745">
        <v>767.75807617767998</v>
      </c>
      <c r="L745">
        <v>833.51435081716204</v>
      </c>
      <c r="M745">
        <v>41.362629945649203</v>
      </c>
      <c r="N745">
        <v>0.63408245869771596</v>
      </c>
      <c r="O745">
        <v>71.404935888597805</v>
      </c>
      <c r="P745">
        <v>6.96851264655999</v>
      </c>
      <c r="Q745">
        <v>-9.0215569870059995E-3</v>
      </c>
    </row>
    <row r="746" spans="1:17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269</v>
      </c>
      <c r="E746">
        <v>5171.71599186</v>
      </c>
      <c r="F746">
        <v>540.1</v>
      </c>
      <c r="G746">
        <v>-23.5286220067707</v>
      </c>
      <c r="H746">
        <v>-2.8530354492342001E-2</v>
      </c>
      <c r="I746">
        <v>-24.206847772467899</v>
      </c>
      <c r="J746">
        <v>-0.87786823127618296</v>
      </c>
      <c r="K746">
        <v>534.439275000424</v>
      </c>
      <c r="L746">
        <v>530.18333023868001</v>
      </c>
      <c r="M746">
        <v>38.902573275416103</v>
      </c>
      <c r="N746">
        <v>0.95264011815919802</v>
      </c>
      <c r="O746">
        <v>22.181077578226201</v>
      </c>
      <c r="P746">
        <v>24.175192550867902</v>
      </c>
      <c r="Q746">
        <v>5.2673462847670001E-2</v>
      </c>
    </row>
    <row r="747" spans="1:17" hidden="1" x14ac:dyDescent="0.3">
      <c r="A747" t="s">
        <v>1631</v>
      </c>
      <c r="B747" t="s">
        <v>1632</v>
      </c>
      <c r="C747" t="str">
        <f>IFERROR(VLOOKUP(Table1[[#This Row],[Ticker]],[1]!Table1[[Symbol]:[Industry]],2,FALSE),"-")</f>
        <v>-</v>
      </c>
      <c r="D747" t="s">
        <v>1633</v>
      </c>
      <c r="E747">
        <v>5168.879891351</v>
      </c>
      <c r="F747">
        <v>62.91</v>
      </c>
      <c r="G747">
        <v>-1.3978795968509501</v>
      </c>
      <c r="H747">
        <v>-1.55046526099696</v>
      </c>
      <c r="I747">
        <v>4.2957152849471498</v>
      </c>
      <c r="J747">
        <v>9.89721352766261E-2</v>
      </c>
      <c r="K747">
        <v>60.8648488774123</v>
      </c>
      <c r="L747">
        <v>56.766503973468502</v>
      </c>
      <c r="M747">
        <v>56.425916595309197</v>
      </c>
      <c r="N747">
        <v>0.96552049751563795</v>
      </c>
      <c r="O747">
        <v>3.0042918454935501</v>
      </c>
      <c r="P747">
        <v>31.610878661087799</v>
      </c>
      <c r="Q747">
        <v>-3.0196124243903E-2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269</v>
      </c>
      <c r="E748">
        <v>5147.7791489250003</v>
      </c>
      <c r="F748">
        <v>308.85000000000002</v>
      </c>
      <c r="G748">
        <v>20.726375826071401</v>
      </c>
      <c r="H748">
        <v>10.3724942590807</v>
      </c>
      <c r="I748">
        <v>-0.14088677549228701</v>
      </c>
      <c r="J748">
        <v>6.50652819653578</v>
      </c>
      <c r="K748">
        <v>279.941922993552</v>
      </c>
      <c r="L748">
        <v>260.99769177156799</v>
      </c>
      <c r="M748">
        <v>61.794924151350898</v>
      </c>
      <c r="N748">
        <v>1.8447533721721801</v>
      </c>
      <c r="O748">
        <v>3.5292213048405201</v>
      </c>
      <c r="P748">
        <v>48.521279153642702</v>
      </c>
      <c r="Q748">
        <v>-9.9605087051279993E-3</v>
      </c>
    </row>
    <row r="749" spans="1:17" hidden="1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191</v>
      </c>
      <c r="E749">
        <v>5086.2610538999998</v>
      </c>
      <c r="F749">
        <v>663</v>
      </c>
      <c r="G749">
        <v>19.276015462475598</v>
      </c>
      <c r="H749">
        <v>17.351784764630199</v>
      </c>
      <c r="I749">
        <v>3.4000878719122798</v>
      </c>
      <c r="J749">
        <v>2.6730652758215601</v>
      </c>
      <c r="K749">
        <v>590.36824460673097</v>
      </c>
      <c r="L749">
        <v>533.95994203864097</v>
      </c>
      <c r="M749">
        <v>60.338935088227601</v>
      </c>
      <c r="N749">
        <v>1.9754723068673801</v>
      </c>
      <c r="O749">
        <v>6.0331825037707398</v>
      </c>
      <c r="P749">
        <v>65.233644859812998</v>
      </c>
      <c r="Q749">
        <v>0.15157278491141199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191</v>
      </c>
      <c r="E750">
        <v>5073.4138950449997</v>
      </c>
      <c r="F750">
        <v>127.17</v>
      </c>
      <c r="G750">
        <v>-9.5476709639440092</v>
      </c>
      <c r="H750">
        <v>-5.7567695571501396</v>
      </c>
      <c r="I750">
        <v>0.47533691603991401</v>
      </c>
      <c r="J750">
        <v>-1.6894530186690899</v>
      </c>
      <c r="K750">
        <v>127.155563897636</v>
      </c>
      <c r="L750">
        <v>122.036431100009</v>
      </c>
      <c r="M750">
        <v>51.1241283581465</v>
      </c>
      <c r="N750">
        <v>0.843246415109004</v>
      </c>
      <c r="O750">
        <v>13.234253361641899</v>
      </c>
      <c r="P750">
        <v>24.250122129946199</v>
      </c>
      <c r="Q750">
        <v>1.4601781136858999E-2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1434</v>
      </c>
      <c r="E751">
        <v>5059.0690515750002</v>
      </c>
      <c r="F751">
        <v>894.25</v>
      </c>
      <c r="G751">
        <v>34.537690307448898</v>
      </c>
      <c r="H751">
        <v>-6.0071596252618802</v>
      </c>
      <c r="I751">
        <v>-13.2504567470145</v>
      </c>
      <c r="J751">
        <v>-2.7579005879761098</v>
      </c>
      <c r="K751">
        <v>909.70641053682004</v>
      </c>
      <c r="L751">
        <v>854.41530364903701</v>
      </c>
      <c r="M751">
        <v>38.368253059857103</v>
      </c>
      <c r="N751">
        <v>0.60458495726273198</v>
      </c>
      <c r="O751">
        <v>23.667878110148099</v>
      </c>
      <c r="P751">
        <v>62.887067395264097</v>
      </c>
      <c r="Q751">
        <v>0.13300068084893801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382</v>
      </c>
      <c r="E752">
        <v>5034.6865722000002</v>
      </c>
      <c r="F752">
        <v>575.6</v>
      </c>
      <c r="G752">
        <v>-48.233893076750199</v>
      </c>
      <c r="H752">
        <v>-7.2346263290677504</v>
      </c>
      <c r="I752">
        <v>-35.511184912238903</v>
      </c>
      <c r="J752">
        <v>-3.39737649668277</v>
      </c>
      <c r="K752">
        <v>575.65483167837601</v>
      </c>
      <c r="L752">
        <v>610.59783504269001</v>
      </c>
      <c r="M752">
        <v>42.852353839398603</v>
      </c>
      <c r="N752">
        <v>1.31033017156415</v>
      </c>
      <c r="O752">
        <v>38.811674774148699</v>
      </c>
      <c r="P752">
        <v>12.586797066014601</v>
      </c>
      <c r="Q752">
        <v>5.5971175301471998E-2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295</v>
      </c>
      <c r="E753">
        <v>5029.0672267800001</v>
      </c>
      <c r="F753">
        <v>360.9</v>
      </c>
      <c r="G753">
        <v>-13.5153486605432</v>
      </c>
      <c r="H753">
        <v>-13.8964025666683</v>
      </c>
      <c r="I753">
        <v>-16.106800991690399</v>
      </c>
      <c r="J753">
        <v>-3.5756230836127099</v>
      </c>
      <c r="K753">
        <v>367.85616112838198</v>
      </c>
      <c r="L753">
        <v>356.80003666822898</v>
      </c>
      <c r="M753">
        <v>31.355033076469201</v>
      </c>
      <c r="N753">
        <v>0.72375954499425099</v>
      </c>
      <c r="O753">
        <v>11.1111111111111</v>
      </c>
      <c r="P753">
        <v>15.3035143769967</v>
      </c>
      <c r="Q753">
        <v>2.4459146823693E-2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62</v>
      </c>
      <c r="E754">
        <v>5003.0880180100003</v>
      </c>
      <c r="F754">
        <v>1150.3</v>
      </c>
      <c r="G754">
        <v>-25.5134499406111</v>
      </c>
      <c r="H754">
        <v>5.8101853693268701</v>
      </c>
      <c r="I754">
        <v>-15.490442060627201</v>
      </c>
      <c r="J754">
        <v>3.4685813152281399</v>
      </c>
      <c r="K754">
        <v>1074.5169718538</v>
      </c>
      <c r="M754">
        <v>68.763733481873302</v>
      </c>
      <c r="N754">
        <v>0.60240958242818599</v>
      </c>
      <c r="O754">
        <v>9.36277492827959</v>
      </c>
      <c r="P754">
        <v>18.587628865979301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191</v>
      </c>
      <c r="E755">
        <v>4980.5587859999996</v>
      </c>
      <c r="F755">
        <v>696.4</v>
      </c>
      <c r="G755">
        <v>86.803130864991701</v>
      </c>
      <c r="H755">
        <v>7.13979680346017</v>
      </c>
      <c r="I755">
        <v>-12.438782634839001</v>
      </c>
      <c r="J755">
        <v>3.46543315247989</v>
      </c>
      <c r="K755">
        <v>650.22211057832806</v>
      </c>
      <c r="L755">
        <v>584.35540175560197</v>
      </c>
      <c r="M755">
        <v>58.495698646303502</v>
      </c>
      <c r="N755">
        <v>1.39675431749154</v>
      </c>
      <c r="O755">
        <v>6.8566915565766804</v>
      </c>
      <c r="P755">
        <v>115.53698545341901</v>
      </c>
      <c r="Q755">
        <v>0.14269398356698901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122</v>
      </c>
      <c r="E756">
        <v>4977.57744</v>
      </c>
      <c r="F756">
        <v>536.4</v>
      </c>
      <c r="G756">
        <v>98.5282634783334</v>
      </c>
      <c r="H756">
        <v>-11.6333903080825</v>
      </c>
      <c r="I756">
        <v>53.097042576789597</v>
      </c>
      <c r="J756">
        <v>-5.3670396783474796</v>
      </c>
      <c r="K756">
        <v>500.590859335049</v>
      </c>
      <c r="L756">
        <v>368.82011735740599</v>
      </c>
      <c r="M756">
        <v>41.526278493633697</v>
      </c>
      <c r="N756">
        <v>0.33056578012716697</v>
      </c>
      <c r="O756">
        <v>35.5984340044742</v>
      </c>
      <c r="P756">
        <v>156.28284758719499</v>
      </c>
      <c r="Q756">
        <v>6.6880941954992001E-2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1654</v>
      </c>
      <c r="E757">
        <v>4928.7671171519996</v>
      </c>
      <c r="F757">
        <v>72.8</v>
      </c>
      <c r="G757">
        <v>49.0016428696606</v>
      </c>
      <c r="H757">
        <v>-12.818412080915</v>
      </c>
      <c r="I757">
        <v>9.5302256711506406</v>
      </c>
      <c r="J757">
        <v>-10.4294508664162</v>
      </c>
      <c r="K757">
        <v>70.620334175204604</v>
      </c>
      <c r="L757">
        <v>62.276487981713103</v>
      </c>
      <c r="M757">
        <v>45.189826426119097</v>
      </c>
      <c r="N757">
        <v>0.85680308092795698</v>
      </c>
      <c r="O757">
        <v>15.6456043956044</v>
      </c>
      <c r="P757">
        <v>78.212974296205601</v>
      </c>
      <c r="Q757">
        <v>7.1321124653790993E-2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1657</v>
      </c>
      <c r="E758">
        <v>4918.37551128</v>
      </c>
      <c r="F758">
        <v>961.8</v>
      </c>
      <c r="G758">
        <v>43.618246183016602</v>
      </c>
      <c r="H758">
        <v>-3.63886980513404</v>
      </c>
      <c r="I758">
        <v>28.772046110666601</v>
      </c>
      <c r="J758">
        <v>-5.3522801867217504</v>
      </c>
      <c r="K758">
        <v>911.70570849068395</v>
      </c>
      <c r="L758">
        <v>753.51619244663004</v>
      </c>
      <c r="M758">
        <v>45.126196445118403</v>
      </c>
      <c r="N758">
        <v>0.57891114039710601</v>
      </c>
      <c r="O758">
        <v>8.08380120607195</v>
      </c>
      <c r="P758">
        <v>79.775700934579405</v>
      </c>
      <c r="Q758">
        <v>7.0352639472300005E-4</v>
      </c>
    </row>
    <row r="759" spans="1:17" hidden="1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-</v>
      </c>
      <c r="D759" t="s">
        <v>285</v>
      </c>
      <c r="E759">
        <v>4914.7122239999999</v>
      </c>
      <c r="F759">
        <v>225.3</v>
      </c>
      <c r="G759">
        <v>271.42571242458899</v>
      </c>
      <c r="H759">
        <v>50.920234390946497</v>
      </c>
      <c r="I759">
        <v>255.98125433221301</v>
      </c>
      <c r="J759">
        <v>5.8909769701995298</v>
      </c>
      <c r="K759">
        <v>161.82451181569101</v>
      </c>
      <c r="L759">
        <v>97.5204573977839</v>
      </c>
      <c r="M759">
        <v>56.287803166349903</v>
      </c>
      <c r="N759">
        <v>0.59397267523552</v>
      </c>
      <c r="O759">
        <v>12.294718153572999</v>
      </c>
      <c r="P759">
        <v>388.932291666666</v>
      </c>
      <c r="Q759">
        <v>0.236561256113414</v>
      </c>
    </row>
    <row r="760" spans="1:17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643</v>
      </c>
      <c r="E760">
        <v>4868.4048233399999</v>
      </c>
      <c r="F760">
        <v>701.3</v>
      </c>
      <c r="G760">
        <v>24.166416800367799</v>
      </c>
      <c r="H760">
        <v>23.795994476899399</v>
      </c>
      <c r="I760">
        <v>50.727658231033402</v>
      </c>
      <c r="J760">
        <v>2.2220072929218602</v>
      </c>
      <c r="M760">
        <v>85.083459637866298</v>
      </c>
      <c r="O760">
        <v>8.0635961785256107</v>
      </c>
      <c r="P760">
        <v>88.826063543349505</v>
      </c>
    </row>
    <row r="761" spans="1:17" hidden="1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163</v>
      </c>
      <c r="E761">
        <v>4865.9322380000003</v>
      </c>
      <c r="F761">
        <v>165.73</v>
      </c>
      <c r="G761">
        <v>164.41255823185901</v>
      </c>
      <c r="H761">
        <v>11.351110681337801</v>
      </c>
      <c r="I761">
        <v>11.5866241858553</v>
      </c>
      <c r="J761">
        <v>-0.45635479466424</v>
      </c>
      <c r="K761">
        <v>153.84585563985701</v>
      </c>
      <c r="L761">
        <v>122.28494453826301</v>
      </c>
      <c r="M761">
        <v>45.943842637661298</v>
      </c>
      <c r="N761">
        <v>1.2418669218266201</v>
      </c>
      <c r="O761">
        <v>13.437518855970501</v>
      </c>
      <c r="P761">
        <v>191.778169014084</v>
      </c>
    </row>
    <row r="762" spans="1:17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119</v>
      </c>
      <c r="E762">
        <v>4862.4943610099999</v>
      </c>
      <c r="F762">
        <v>284.35000000000002</v>
      </c>
      <c r="G762">
        <v>85.050936767875399</v>
      </c>
      <c r="H762">
        <v>1.6599510894233001</v>
      </c>
      <c r="I762">
        <v>-7.6429715092845303</v>
      </c>
      <c r="J762">
        <v>-1.3947466157281101</v>
      </c>
      <c r="K762">
        <v>276.368345428537</v>
      </c>
      <c r="L762">
        <v>236.16756854206201</v>
      </c>
      <c r="M762">
        <v>45.8849029837193</v>
      </c>
      <c r="N762">
        <v>1.19774052057648</v>
      </c>
      <c r="O762">
        <v>12.695621593106999</v>
      </c>
      <c r="P762">
        <v>119.744976816074</v>
      </c>
      <c r="Q762">
        <v>6.5506791891317001E-2</v>
      </c>
    </row>
    <row r="763" spans="1:17" hidden="1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890</v>
      </c>
      <c r="E763">
        <v>4855.6588208000003</v>
      </c>
      <c r="F763">
        <v>199.6</v>
      </c>
      <c r="G763">
        <v>219.71020115277599</v>
      </c>
      <c r="H763">
        <v>17.908374407412399</v>
      </c>
      <c r="I763">
        <v>48.859471525643102</v>
      </c>
      <c r="J763">
        <v>-2.9750255682589799</v>
      </c>
      <c r="K763">
        <v>162.05811706509201</v>
      </c>
      <c r="L763">
        <v>120.454807152924</v>
      </c>
      <c r="M763">
        <v>55.218188125058802</v>
      </c>
      <c r="N763">
        <v>1.3015204026764899</v>
      </c>
      <c r="O763">
        <v>12.124248496993999</v>
      </c>
      <c r="P763">
        <v>304.59459459459401</v>
      </c>
      <c r="Q763">
        <v>0.22982988502417301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46</v>
      </c>
      <c r="E764">
        <v>4847.7276713849997</v>
      </c>
      <c r="F764">
        <v>60.05</v>
      </c>
      <c r="G764">
        <v>-5.1173087092968697</v>
      </c>
      <c r="H764">
        <v>-18.044236333767</v>
      </c>
      <c r="I764">
        <v>-19.398759441337901</v>
      </c>
      <c r="J764">
        <v>-3.8284362470073399</v>
      </c>
      <c r="K764">
        <v>63.230184499926999</v>
      </c>
      <c r="L764">
        <v>57.9065182788027</v>
      </c>
      <c r="M764">
        <v>35.020280753433902</v>
      </c>
      <c r="N764">
        <v>1.30463797450897</v>
      </c>
      <c r="O764">
        <v>31.557035803497001</v>
      </c>
      <c r="P764">
        <v>42.806183115338797</v>
      </c>
      <c r="Q764">
        <v>0.11684179016839399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97</v>
      </c>
      <c r="E765">
        <v>4846.8539289599903</v>
      </c>
      <c r="F765">
        <v>1766.4</v>
      </c>
      <c r="G765">
        <v>77.187765268303707</v>
      </c>
      <c r="H765">
        <v>16.5398228201108</v>
      </c>
      <c r="I765">
        <v>17.843099143895198</v>
      </c>
      <c r="J765">
        <v>-4.0598762969947702</v>
      </c>
      <c r="K765">
        <v>1542.2180528199201</v>
      </c>
      <c r="L765">
        <v>1328.7428253457399</v>
      </c>
      <c r="M765">
        <v>60.193893196955301</v>
      </c>
      <c r="N765">
        <v>1.14745440088668</v>
      </c>
      <c r="O765">
        <v>6.4311594202898403</v>
      </c>
      <c r="P765">
        <v>107.165894564006</v>
      </c>
      <c r="Q765">
        <v>0.124020769516553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62</v>
      </c>
      <c r="E766">
        <v>4816.9343250000002</v>
      </c>
      <c r="F766">
        <v>523.95000000000005</v>
      </c>
      <c r="G766">
        <v>-24.195178929865602</v>
      </c>
      <c r="H766">
        <v>-3.7806264453576999</v>
      </c>
      <c r="I766">
        <v>-16.781059663644101</v>
      </c>
      <c r="J766">
        <v>-2.5634065788124301</v>
      </c>
      <c r="K766">
        <v>514.77970601511799</v>
      </c>
      <c r="L766">
        <v>501.151880659325</v>
      </c>
      <c r="M766">
        <v>41.808759024666003</v>
      </c>
      <c r="N766">
        <v>1.0258297372156699</v>
      </c>
      <c r="O766">
        <v>23.246492985971901</v>
      </c>
      <c r="P766">
        <v>21.5520241271314</v>
      </c>
      <c r="Q766">
        <v>-7.8054153691704001E-2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288</v>
      </c>
      <c r="E767">
        <v>4796.02571825</v>
      </c>
      <c r="F767">
        <v>248.75</v>
      </c>
      <c r="G767">
        <v>21.5236134658625</v>
      </c>
      <c r="H767">
        <v>-19.0507137328492</v>
      </c>
      <c r="I767">
        <v>-13.5462529538843</v>
      </c>
      <c r="J767">
        <v>-3.7681875554964299</v>
      </c>
      <c r="K767">
        <v>242.846751944061</v>
      </c>
      <c r="L767">
        <v>224.70653425419999</v>
      </c>
      <c r="M767">
        <v>61.1822250540936</v>
      </c>
      <c r="N767">
        <v>1.0338677085853301</v>
      </c>
      <c r="O767">
        <v>17.145728643216</v>
      </c>
      <c r="P767">
        <v>52.373660030627804</v>
      </c>
      <c r="Q767">
        <v>0.16956214762789501</v>
      </c>
    </row>
    <row r="768" spans="1:17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1235</v>
      </c>
      <c r="E768">
        <v>4770.2880387499999</v>
      </c>
      <c r="F768">
        <v>2845.75</v>
      </c>
      <c r="G768">
        <v>-10.162879587364101</v>
      </c>
      <c r="H768">
        <v>-7.3186584741694301</v>
      </c>
      <c r="I768">
        <v>-25.588564119325198</v>
      </c>
      <c r="J768">
        <v>-7.1363138866634896</v>
      </c>
      <c r="K768">
        <v>2969.7259881165601</v>
      </c>
      <c r="L768">
        <v>2908.4496437143798</v>
      </c>
      <c r="M768">
        <v>39.065401838953903</v>
      </c>
      <c r="N768">
        <v>1.42851203840902</v>
      </c>
      <c r="O768">
        <v>30.0184485636475</v>
      </c>
      <c r="P768">
        <v>30.5330030732535</v>
      </c>
      <c r="Q768">
        <v>-7.4891580590167997E-2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257</v>
      </c>
      <c r="E769">
        <v>4749.3157373249996</v>
      </c>
      <c r="F769">
        <v>521.65</v>
      </c>
      <c r="G769">
        <v>-7.99726606134851</v>
      </c>
      <c r="H769">
        <v>-8.0574503624302807</v>
      </c>
      <c r="I769">
        <v>13.597570774605</v>
      </c>
      <c r="J769">
        <v>-6.0102645031307196</v>
      </c>
      <c r="K769">
        <v>520.93154643737398</v>
      </c>
      <c r="L769">
        <v>452.28039554636899</v>
      </c>
      <c r="M769">
        <v>30.6284703827518</v>
      </c>
      <c r="N769">
        <v>0.50476548923729403</v>
      </c>
      <c r="O769">
        <v>17.674686092207399</v>
      </c>
      <c r="P769">
        <v>44.862538183837799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E770">
        <v>4723.4061437729997</v>
      </c>
      <c r="F770">
        <v>37.130000000000003</v>
      </c>
      <c r="G770">
        <v>38.495544875762299</v>
      </c>
      <c r="H770">
        <v>2.07293196271802</v>
      </c>
      <c r="I770">
        <v>-9.5305564837691694</v>
      </c>
      <c r="J770">
        <v>-11.0379004250552</v>
      </c>
      <c r="K770">
        <v>34.556925544336501</v>
      </c>
      <c r="L770">
        <v>32.846478757686299</v>
      </c>
      <c r="M770">
        <v>56.1053309311717</v>
      </c>
      <c r="N770">
        <v>1.9308803228679601</v>
      </c>
      <c r="O770">
        <v>28.602208456773401</v>
      </c>
      <c r="P770">
        <v>71.421975992613099</v>
      </c>
      <c r="Q770">
        <v>0.11921244878394401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407</v>
      </c>
      <c r="E771">
        <v>4709.3330854710002</v>
      </c>
      <c r="F771">
        <v>126.99</v>
      </c>
      <c r="G771">
        <v>-35.033238316299602</v>
      </c>
      <c r="H771">
        <v>-0.64479243885402504</v>
      </c>
      <c r="I771">
        <v>-22.760653925869601</v>
      </c>
      <c r="J771">
        <v>-0.323294210746773</v>
      </c>
      <c r="K771">
        <v>124.356724988612</v>
      </c>
      <c r="M771">
        <v>53.016793528334297</v>
      </c>
      <c r="N771">
        <v>1.04643374493899</v>
      </c>
      <c r="O771">
        <v>20.954405858729</v>
      </c>
      <c r="P771">
        <v>16.7724137931034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46</v>
      </c>
      <c r="E772">
        <v>4694.37814144</v>
      </c>
      <c r="F772">
        <v>678.4</v>
      </c>
      <c r="G772">
        <v>31.694982807655698</v>
      </c>
      <c r="H772">
        <v>22.275669135236999</v>
      </c>
      <c r="I772">
        <v>-27.702797128882398</v>
      </c>
      <c r="J772">
        <v>4.0708763261666503</v>
      </c>
      <c r="K772">
        <v>578.13066643661796</v>
      </c>
      <c r="L772">
        <v>575.30828100190797</v>
      </c>
      <c r="M772">
        <v>70.623739848144893</v>
      </c>
      <c r="N772">
        <v>1.7485007493518601</v>
      </c>
      <c r="O772">
        <v>48.739681603773498</v>
      </c>
      <c r="P772">
        <v>72.4672683360874</v>
      </c>
      <c r="Q772">
        <v>0.11222457774846401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191</v>
      </c>
      <c r="E773">
        <v>4693.1927279350002</v>
      </c>
      <c r="F773">
        <v>6910.45</v>
      </c>
      <c r="G773">
        <v>51.161418904380803</v>
      </c>
      <c r="H773">
        <v>-15.9978889862599</v>
      </c>
      <c r="I773">
        <v>4.9225353343118599</v>
      </c>
      <c r="J773">
        <v>-5.3266973035342096</v>
      </c>
      <c r="K773">
        <v>7447.0765576055301</v>
      </c>
      <c r="L773">
        <v>6482.7734036574202</v>
      </c>
      <c r="M773">
        <v>30.358668654101599</v>
      </c>
      <c r="N773">
        <v>1.0222359348832999</v>
      </c>
      <c r="O773">
        <v>31.4371712406572</v>
      </c>
      <c r="P773">
        <v>91.956944444444403</v>
      </c>
      <c r="Q773">
        <v>0.13604460232086801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363</v>
      </c>
      <c r="E774">
        <v>4672.7854957</v>
      </c>
      <c r="F774">
        <v>10998.05</v>
      </c>
      <c r="G774">
        <v>-7.5966507668798497</v>
      </c>
      <c r="H774">
        <v>-13.782061947188501</v>
      </c>
      <c r="I774">
        <v>1.86832287635632</v>
      </c>
      <c r="J774">
        <v>-2.06412457409788</v>
      </c>
      <c r="K774">
        <v>10766.694555227499</v>
      </c>
      <c r="L774">
        <v>9816.8204311664394</v>
      </c>
      <c r="M774">
        <v>37.051285753257098</v>
      </c>
      <c r="N774">
        <v>0.74769077088763602</v>
      </c>
      <c r="O774">
        <v>20.7204913598319</v>
      </c>
      <c r="P774">
        <v>31.985839008730601</v>
      </c>
      <c r="Q774">
        <v>-8.0674593754741994E-2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127</v>
      </c>
      <c r="E775">
        <v>4654.6741739999998</v>
      </c>
      <c r="F775">
        <v>6103.05</v>
      </c>
      <c r="G775">
        <v>473.71767981809501</v>
      </c>
      <c r="H775">
        <v>7.7263586595152702</v>
      </c>
      <c r="I775">
        <v>118.11202181609301</v>
      </c>
      <c r="J775">
        <v>4.82717352504043</v>
      </c>
      <c r="K775">
        <v>5579.79459562174</v>
      </c>
      <c r="L775">
        <v>4101.0113632695902</v>
      </c>
      <c r="M775">
        <v>53.146170973821398</v>
      </c>
      <c r="N775">
        <v>0.80211702820128805</v>
      </c>
      <c r="O775">
        <v>10.919949861135001</v>
      </c>
      <c r="P775">
        <v>525.95384615384603</v>
      </c>
      <c r="Q775">
        <v>0.30683658848689999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643</v>
      </c>
      <c r="E776">
        <v>4654.3257599999997</v>
      </c>
      <c r="F776">
        <v>1075.2</v>
      </c>
      <c r="G776">
        <v>58.562427193049601</v>
      </c>
      <c r="H776">
        <v>-8.3569597217177396</v>
      </c>
      <c r="I776">
        <v>20.899673860795801</v>
      </c>
      <c r="J776">
        <v>-3.76872742231253</v>
      </c>
      <c r="K776">
        <v>1126.01410724128</v>
      </c>
      <c r="L776">
        <v>995.88382556836302</v>
      </c>
      <c r="M776">
        <v>39.3053406747308</v>
      </c>
      <c r="N776">
        <v>0.65671428761861605</v>
      </c>
      <c r="O776">
        <v>39.039248511904702</v>
      </c>
      <c r="P776">
        <v>93.712278173137506</v>
      </c>
      <c r="Q776">
        <v>0.15776437538045501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382</v>
      </c>
      <c r="E777">
        <v>4615.8633183000002</v>
      </c>
      <c r="F777">
        <v>1203.1500000000001</v>
      </c>
      <c r="G777">
        <v>-47.424157150948403</v>
      </c>
      <c r="H777">
        <v>-3.2988194273003</v>
      </c>
      <c r="I777">
        <v>-25.137468320739899</v>
      </c>
      <c r="J777">
        <v>-0.777446961016381</v>
      </c>
      <c r="K777">
        <v>1158.8974013714801</v>
      </c>
      <c r="L777">
        <v>1230.69284687463</v>
      </c>
      <c r="M777">
        <v>45.0393657259687</v>
      </c>
      <c r="N777">
        <v>0.33898388309718402</v>
      </c>
      <c r="O777">
        <v>37.555583260607499</v>
      </c>
      <c r="P777">
        <v>20.5742346043994</v>
      </c>
      <c r="Q777">
        <v>-8.4754469635112004E-2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E778">
        <v>4606.6375906900003</v>
      </c>
      <c r="F778">
        <v>4209.95</v>
      </c>
      <c r="G778">
        <v>34.482137857759099</v>
      </c>
      <c r="H778">
        <v>-7.1940618282014404</v>
      </c>
      <c r="I778">
        <v>14.858019461951301</v>
      </c>
      <c r="J778">
        <v>-3.6161296421589002</v>
      </c>
      <c r="K778">
        <v>4219.0859335352297</v>
      </c>
      <c r="L778">
        <v>3649.3155104459101</v>
      </c>
      <c r="M778">
        <v>35.1277950269738</v>
      </c>
      <c r="N778">
        <v>0.55744870338629104</v>
      </c>
      <c r="O778">
        <v>13.4692811078516</v>
      </c>
      <c r="P778">
        <v>79.146808510638294</v>
      </c>
      <c r="Q778">
        <v>0.123328691288374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135</v>
      </c>
      <c r="E779">
        <v>4588.5860475099998</v>
      </c>
      <c r="F779">
        <v>98.51</v>
      </c>
      <c r="G779">
        <v>96.290676507615103</v>
      </c>
      <c r="H779">
        <v>39.748761629916999</v>
      </c>
      <c r="I779">
        <v>106.313684387599</v>
      </c>
      <c r="J779">
        <v>15.4196883898318</v>
      </c>
      <c r="K779">
        <v>77.8631940597555</v>
      </c>
      <c r="M779">
        <v>69.279607614679193</v>
      </c>
      <c r="N779">
        <v>2.0663567946537702</v>
      </c>
      <c r="O779">
        <v>10.191858694548699</v>
      </c>
      <c r="P779">
        <v>173.638888888888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257</v>
      </c>
      <c r="E780">
        <v>4548.7610783999999</v>
      </c>
      <c r="F780">
        <v>1449</v>
      </c>
      <c r="G780">
        <v>-3.08830865278513</v>
      </c>
      <c r="H780">
        <v>10.7559778469929</v>
      </c>
      <c r="I780">
        <v>-5.7372000069702001</v>
      </c>
      <c r="J780">
        <v>0.96848808815577403</v>
      </c>
      <c r="K780">
        <v>1340.97357011799</v>
      </c>
      <c r="L780">
        <v>1217.2223546617199</v>
      </c>
      <c r="M780">
        <v>58.944095517526797</v>
      </c>
      <c r="N780">
        <v>1.0082686047273699</v>
      </c>
      <c r="O780">
        <v>5.3554175293305697</v>
      </c>
      <c r="P780">
        <v>50.3267973856209</v>
      </c>
      <c r="Q780">
        <v>0.116126274569162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1492</v>
      </c>
      <c r="E781">
        <v>4531.0229171999999</v>
      </c>
      <c r="F781">
        <v>8568.7999999999993</v>
      </c>
      <c r="G781">
        <v>4.9472211906081798</v>
      </c>
      <c r="H781">
        <v>-0.52728204478167795</v>
      </c>
      <c r="I781">
        <v>-1.7692669008737201</v>
      </c>
      <c r="J781">
        <v>6.6452579013552597</v>
      </c>
      <c r="K781">
        <v>7548.9093074673901</v>
      </c>
      <c r="L781">
        <v>7044.3546552615198</v>
      </c>
      <c r="M781">
        <v>82.452554324590594</v>
      </c>
      <c r="N781">
        <v>3.3013615461991601</v>
      </c>
      <c r="O781">
        <v>0.94762393800766898</v>
      </c>
      <c r="P781">
        <v>47.482379669710198</v>
      </c>
      <c r="Q781">
        <v>-9.58517463459E-4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130</v>
      </c>
      <c r="E782">
        <v>4505.9418158999997</v>
      </c>
      <c r="F782">
        <v>430.5</v>
      </c>
      <c r="G782">
        <v>-3.2601817096019401</v>
      </c>
      <c r="I782">
        <v>-15.5556849817703</v>
      </c>
      <c r="K782">
        <v>425.76520424318301</v>
      </c>
      <c r="L782">
        <v>384.46648021701702</v>
      </c>
      <c r="M782">
        <v>38.331602171758398</v>
      </c>
      <c r="N782">
        <v>1</v>
      </c>
      <c r="O782">
        <v>7.2938443670151001</v>
      </c>
      <c r="P782">
        <v>24.692251991310599</v>
      </c>
      <c r="Q782">
        <v>9.3594908740256E-2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550</v>
      </c>
      <c r="E783">
        <v>4500.1823430300001</v>
      </c>
      <c r="F783">
        <v>814.55</v>
      </c>
      <c r="G783">
        <v>-32.3754203633275</v>
      </c>
      <c r="H783">
        <v>0.41129832355291102</v>
      </c>
      <c r="I783">
        <v>-10.228213591067499</v>
      </c>
      <c r="J783">
        <v>-1.4001655489795799</v>
      </c>
      <c r="K783">
        <v>773.82026069330595</v>
      </c>
      <c r="L783">
        <v>761.58031783911895</v>
      </c>
      <c r="M783">
        <v>51.8284588334405</v>
      </c>
      <c r="N783">
        <v>0.75509344354474905</v>
      </c>
      <c r="O783">
        <v>10.9631084647965</v>
      </c>
      <c r="P783">
        <v>23.9896491361595</v>
      </c>
      <c r="Q783">
        <v>-0.13599068539895201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269</v>
      </c>
      <c r="E784">
        <v>4498.6666593749997</v>
      </c>
      <c r="F784">
        <v>2558.15</v>
      </c>
      <c r="G784">
        <v>98.849960031170298</v>
      </c>
      <c r="H784">
        <v>12.9565666897635</v>
      </c>
      <c r="I784">
        <v>50.741526225406403</v>
      </c>
      <c r="J784">
        <v>7.2194855273921998</v>
      </c>
      <c r="K784">
        <v>2057.13763573597</v>
      </c>
      <c r="L784">
        <v>1630.01175663658</v>
      </c>
      <c r="M784">
        <v>79.523243308167395</v>
      </c>
      <c r="N784">
        <v>1.5518938334013701</v>
      </c>
      <c r="O784">
        <v>6.7646541445966601</v>
      </c>
      <c r="P784">
        <v>158.073139974779</v>
      </c>
      <c r="Q784">
        <v>6.1116819208254999E-2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363</v>
      </c>
      <c r="E785">
        <v>4491.6273435749999</v>
      </c>
      <c r="F785">
        <v>497.85</v>
      </c>
      <c r="G785">
        <v>-33.952669120151199</v>
      </c>
      <c r="H785">
        <v>10.2073545796861</v>
      </c>
      <c r="I785">
        <v>-1.5790366301219501</v>
      </c>
      <c r="J785">
        <v>-1.0092856931216501</v>
      </c>
      <c r="K785">
        <v>445.268198738742</v>
      </c>
      <c r="L785">
        <v>419.33977270844599</v>
      </c>
      <c r="M785">
        <v>55.057999033658</v>
      </c>
      <c r="N785">
        <v>1.08578391444544</v>
      </c>
      <c r="O785">
        <v>11.2784975394194</v>
      </c>
      <c r="P785">
        <v>56.531991825184697</v>
      </c>
      <c r="Q785">
        <v>2.6974738858210001E-2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E786">
        <v>4484.6786177599997</v>
      </c>
      <c r="F786">
        <v>433.4</v>
      </c>
      <c r="G786">
        <v>93.975511798833296</v>
      </c>
      <c r="H786">
        <v>5.5126546691354301</v>
      </c>
      <c r="I786">
        <v>85.604677051183899</v>
      </c>
      <c r="J786">
        <v>7.7060120426031897</v>
      </c>
      <c r="K786">
        <v>352.44322619970097</v>
      </c>
      <c r="L786">
        <v>253.13616833200501</v>
      </c>
      <c r="M786">
        <v>70.821166331560505</v>
      </c>
      <c r="N786">
        <v>0.69991527253803498</v>
      </c>
      <c r="O786">
        <v>3.9455468389478501</v>
      </c>
      <c r="P786">
        <v>170.87499999999901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130</v>
      </c>
      <c r="E787">
        <v>4476.3019048400001</v>
      </c>
      <c r="F787">
        <v>46.1</v>
      </c>
      <c r="G787">
        <v>51.0496596286672</v>
      </c>
      <c r="H787">
        <v>-6.9014880143222603</v>
      </c>
      <c r="I787">
        <v>-14.7906576593659</v>
      </c>
      <c r="J787">
        <v>-2.4999598985285698</v>
      </c>
      <c r="K787">
        <v>48.200686407981003</v>
      </c>
      <c r="L787">
        <v>45.834757296181301</v>
      </c>
      <c r="M787">
        <v>39.1833748272444</v>
      </c>
      <c r="N787">
        <v>1.02426124134924</v>
      </c>
      <c r="O787">
        <v>41.865509761388203</v>
      </c>
      <c r="P787">
        <v>80.4305283757338</v>
      </c>
      <c r="Q787">
        <v>4.9284927107137999E-2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130</v>
      </c>
      <c r="E788">
        <v>4450.4254822299999</v>
      </c>
      <c r="F788">
        <v>148.1</v>
      </c>
      <c r="G788">
        <v>64.293102010040599</v>
      </c>
      <c r="H788">
        <v>10.796120825696899</v>
      </c>
      <c r="I788">
        <v>43.009625510734999</v>
      </c>
      <c r="J788">
        <v>11.536377358433899</v>
      </c>
      <c r="K788">
        <v>125.38661740232099</v>
      </c>
      <c r="L788">
        <v>103.31842702406399</v>
      </c>
      <c r="M788">
        <v>74.010794273670797</v>
      </c>
      <c r="N788">
        <v>1.4035276559416601</v>
      </c>
      <c r="O788">
        <v>6.6171505739365397</v>
      </c>
      <c r="P788">
        <v>117.15542521994099</v>
      </c>
      <c r="Q788">
        <v>0.13867441005110201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711</v>
      </c>
      <c r="E789">
        <v>4449.3999170859997</v>
      </c>
      <c r="F789">
        <v>275.51</v>
      </c>
      <c r="G789">
        <v>1.3727401858911299</v>
      </c>
      <c r="H789">
        <v>-0.59116126768590005</v>
      </c>
      <c r="I789">
        <v>0.44364136238361701</v>
      </c>
      <c r="J789">
        <v>-0.98592855218236897</v>
      </c>
      <c r="K789">
        <v>261.62534578115998</v>
      </c>
      <c r="L789">
        <v>242.92794298980201</v>
      </c>
      <c r="M789">
        <v>58.987597709054498</v>
      </c>
      <c r="N789">
        <v>0.60137145391324498</v>
      </c>
      <c r="O789">
        <v>0.11251860186562899</v>
      </c>
      <c r="P789">
        <v>33.000241370987197</v>
      </c>
      <c r="Q789">
        <v>3.7892634135868998E-2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688</v>
      </c>
      <c r="E790">
        <v>4449.3846874199999</v>
      </c>
      <c r="F790">
        <v>673.65</v>
      </c>
      <c r="G790">
        <v>13.720314582414399</v>
      </c>
      <c r="H790">
        <v>-4.6889503416298703</v>
      </c>
      <c r="I790">
        <v>-20.662037989236101</v>
      </c>
      <c r="J790">
        <v>-1.5985599286354299</v>
      </c>
      <c r="K790">
        <v>662.83516561692704</v>
      </c>
      <c r="L790">
        <v>645.21915014058902</v>
      </c>
      <c r="M790">
        <v>42.0452146013508</v>
      </c>
      <c r="N790">
        <v>0.94458868245953298</v>
      </c>
      <c r="O790">
        <v>20.982706153046799</v>
      </c>
      <c r="P790">
        <v>44.7775628626692</v>
      </c>
      <c r="Q790">
        <v>9.7042625429949E-2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46</v>
      </c>
      <c r="E791">
        <v>4433.0029469999999</v>
      </c>
      <c r="F791">
        <v>2310.9499999999998</v>
      </c>
      <c r="G791">
        <v>603.19771836498796</v>
      </c>
      <c r="H791">
        <v>-15.9983114026347</v>
      </c>
      <c r="I791">
        <v>291.55256834334199</v>
      </c>
      <c r="J791">
        <v>-2.0673799547310101</v>
      </c>
      <c r="K791">
        <v>2253.2639853788801</v>
      </c>
      <c r="L791">
        <v>1222.26436641127</v>
      </c>
      <c r="M791">
        <v>41.0215036790716</v>
      </c>
      <c r="N791">
        <v>0.73180829241001999</v>
      </c>
      <c r="O791">
        <v>29.124386074990799</v>
      </c>
      <c r="P791">
        <v>749.92644354542097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257</v>
      </c>
      <c r="E792">
        <v>4431.8125499999996</v>
      </c>
      <c r="F792">
        <v>453.75</v>
      </c>
      <c r="G792">
        <v>37.087782608320502</v>
      </c>
      <c r="H792">
        <v>5.3872070785372301</v>
      </c>
      <c r="I792">
        <v>-7.8967768744317102</v>
      </c>
      <c r="J792">
        <v>-7.0661807851451801</v>
      </c>
      <c r="K792">
        <v>421.75448456897198</v>
      </c>
      <c r="L792">
        <v>364.48833278730598</v>
      </c>
      <c r="M792">
        <v>49.271879485554898</v>
      </c>
      <c r="N792">
        <v>1.6328164096548901</v>
      </c>
      <c r="O792">
        <v>8.9586776859504003</v>
      </c>
      <c r="P792">
        <v>66.510706225573799</v>
      </c>
      <c r="Q792">
        <v>0.12576348518483199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49</v>
      </c>
      <c r="E793">
        <v>4431.3050202000004</v>
      </c>
      <c r="F793">
        <v>440.4</v>
      </c>
      <c r="G793">
        <v>-53.405634847988203</v>
      </c>
      <c r="H793">
        <v>-16.032197789208102</v>
      </c>
      <c r="I793">
        <v>-45.656470633702597</v>
      </c>
      <c r="J793">
        <v>-1.41475055464203</v>
      </c>
      <c r="K793">
        <v>463.84420364524999</v>
      </c>
      <c r="L793">
        <v>503.38298053471499</v>
      </c>
      <c r="M793">
        <v>37.763706010741203</v>
      </c>
      <c r="N793">
        <v>0.81814903664562899</v>
      </c>
      <c r="O793">
        <v>56.902815622161597</v>
      </c>
      <c r="P793">
        <v>5.8145122537241498</v>
      </c>
    </row>
    <row r="794" spans="1:17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627</v>
      </c>
      <c r="E794">
        <v>4430.3801399000004</v>
      </c>
      <c r="F794">
        <v>214.51</v>
      </c>
      <c r="G794">
        <v>64.337199125850802</v>
      </c>
      <c r="H794">
        <v>18.414526198111901</v>
      </c>
      <c r="I794">
        <v>22.793234721551102</v>
      </c>
      <c r="J794">
        <v>-2.1609060998144201</v>
      </c>
      <c r="K794">
        <v>193.05241886274101</v>
      </c>
      <c r="L794">
        <v>166.307393579804</v>
      </c>
      <c r="M794">
        <v>52.783656960852298</v>
      </c>
      <c r="N794">
        <v>1.1557337485143899</v>
      </c>
      <c r="O794">
        <v>7.9390238217332598</v>
      </c>
      <c r="P794">
        <v>98.070175438596394</v>
      </c>
      <c r="Q794">
        <v>6.5140485296870998E-2</v>
      </c>
    </row>
    <row r="795" spans="1:17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529</v>
      </c>
      <c r="E795">
        <v>4394.1945451499996</v>
      </c>
      <c r="F795">
        <v>394.5</v>
      </c>
      <c r="G795">
        <v>7.76590744245396</v>
      </c>
      <c r="H795">
        <v>4.9698079290477404</v>
      </c>
      <c r="I795">
        <v>-8.0917786892069792</v>
      </c>
      <c r="J795">
        <v>-7.8102776281636803</v>
      </c>
      <c r="K795">
        <v>365.76850819327399</v>
      </c>
      <c r="L795">
        <v>324.138388566164</v>
      </c>
      <c r="M795">
        <v>42.005158141749497</v>
      </c>
      <c r="N795">
        <v>0.73612492864768098</v>
      </c>
      <c r="O795">
        <v>14.550063371356099</v>
      </c>
      <c r="P795">
        <v>67.658308542286406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E796">
        <v>4385.9412755760004</v>
      </c>
      <c r="F796">
        <v>55.28</v>
      </c>
      <c r="G796">
        <v>60.674676410482903</v>
      </c>
      <c r="H796">
        <v>-0.44330056490207198</v>
      </c>
      <c r="I796">
        <v>-28.211712790270798</v>
      </c>
      <c r="J796">
        <v>6.8737602040620498</v>
      </c>
      <c r="K796">
        <v>55.696067140127198</v>
      </c>
      <c r="L796">
        <v>54.495152939589197</v>
      </c>
      <c r="M796">
        <v>55.494200489765298</v>
      </c>
      <c r="N796">
        <v>1.7577503712732101</v>
      </c>
      <c r="O796">
        <v>40.195369030390701</v>
      </c>
      <c r="P796">
        <v>97.428571428571402</v>
      </c>
      <c r="Q796">
        <v>-4.8853359352111998E-2</v>
      </c>
    </row>
    <row r="797" spans="1:17" hidden="1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E797">
        <v>4384.7121500000003</v>
      </c>
      <c r="F797">
        <v>391.3</v>
      </c>
      <c r="G797">
        <v>212.17836891938899</v>
      </c>
      <c r="H797">
        <v>-20.329340891472999</v>
      </c>
      <c r="I797">
        <v>-51.972316103172602</v>
      </c>
      <c r="J797">
        <v>-6.4455224671140803</v>
      </c>
      <c r="K797">
        <v>444.172480540462</v>
      </c>
      <c r="L797">
        <v>412.80402410462</v>
      </c>
      <c r="M797">
        <v>16.3497800220802</v>
      </c>
      <c r="N797">
        <v>1.57439299034838</v>
      </c>
      <c r="O797">
        <v>63.1740352670585</v>
      </c>
      <c r="P797">
        <v>237.75706178114399</v>
      </c>
      <c r="Q797">
        <v>0.269645181418252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130</v>
      </c>
      <c r="E798">
        <v>4382.2160975679999</v>
      </c>
      <c r="F798">
        <v>243.16</v>
      </c>
      <c r="G798">
        <v>-14.2671799297331</v>
      </c>
      <c r="H798">
        <v>12.482706504178299</v>
      </c>
      <c r="I798">
        <v>-6.8079211177273704</v>
      </c>
      <c r="J798">
        <v>-8.0160895382359403</v>
      </c>
      <c r="K798">
        <v>227.54827431241901</v>
      </c>
      <c r="L798">
        <v>207.460962514101</v>
      </c>
      <c r="M798">
        <v>44.821647144398298</v>
      </c>
      <c r="N798">
        <v>2.8060357591879201</v>
      </c>
      <c r="O798">
        <v>13.0078960355321</v>
      </c>
      <c r="P798">
        <v>52.882741276328098</v>
      </c>
      <c r="Q798">
        <v>8.7879637957541001E-2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130</v>
      </c>
      <c r="E799">
        <v>4376.4501993000003</v>
      </c>
      <c r="F799">
        <v>2156.3000000000002</v>
      </c>
      <c r="G799">
        <v>54.872372036358598</v>
      </c>
      <c r="H799">
        <v>-3.1038139073666402</v>
      </c>
      <c r="I799">
        <v>43.686616177671397</v>
      </c>
      <c r="J799">
        <v>3.6886443924671699</v>
      </c>
      <c r="K799">
        <v>2080.9306639204301</v>
      </c>
      <c r="L799">
        <v>1742.62753980253</v>
      </c>
      <c r="M799">
        <v>55.211960588187203</v>
      </c>
      <c r="N799">
        <v>0.87241622361254301</v>
      </c>
      <c r="O799">
        <v>5.5047998886982299</v>
      </c>
      <c r="P799">
        <v>81.049538203190593</v>
      </c>
      <c r="Q799">
        <v>0.31422788608164498</v>
      </c>
    </row>
    <row r="800" spans="1:17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106</v>
      </c>
      <c r="E800">
        <v>4375.32</v>
      </c>
      <c r="F800">
        <v>7292.2</v>
      </c>
      <c r="G800">
        <v>61.621594656857397</v>
      </c>
      <c r="H800">
        <v>5.2457007255354</v>
      </c>
      <c r="I800">
        <v>-7.4990798102507101</v>
      </c>
      <c r="J800">
        <v>3.1572122813237198</v>
      </c>
      <c r="K800">
        <v>6914.4060950662397</v>
      </c>
      <c r="L800">
        <v>6282.34037539562</v>
      </c>
      <c r="M800">
        <v>50.484439453385001</v>
      </c>
      <c r="N800">
        <v>0.88387370192667203</v>
      </c>
      <c r="O800">
        <v>16.562902827678801</v>
      </c>
      <c r="P800">
        <v>99.786301369862997</v>
      </c>
      <c r="Q800">
        <v>7.9088515220701996E-2</v>
      </c>
    </row>
    <row r="801" spans="1:17" hidden="1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191</v>
      </c>
      <c r="E801">
        <v>4337.8511962499997</v>
      </c>
      <c r="F801">
        <v>664.95</v>
      </c>
      <c r="G801">
        <v>24.302970611704499</v>
      </c>
      <c r="H801">
        <v>2.4501547569920898</v>
      </c>
      <c r="I801">
        <v>-13.647639004758799</v>
      </c>
      <c r="J801">
        <v>-3.70787400165919</v>
      </c>
      <c r="K801">
        <v>653.37532160752005</v>
      </c>
      <c r="L801">
        <v>565.96125937121894</v>
      </c>
      <c r="M801">
        <v>37.650543309217497</v>
      </c>
      <c r="N801">
        <v>0.88483270687722404</v>
      </c>
      <c r="O801">
        <v>16.820813595007099</v>
      </c>
      <c r="P801">
        <v>89.633537715670897</v>
      </c>
      <c r="Q801">
        <v>6.0920601371643998E-2</v>
      </c>
    </row>
    <row r="802" spans="1:17" hidden="1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46</v>
      </c>
      <c r="E802">
        <v>4308.3960759000001</v>
      </c>
      <c r="F802">
        <v>774.6</v>
      </c>
      <c r="G802">
        <v>-14.053244729870199</v>
      </c>
      <c r="H802">
        <v>0.21391682305418699</v>
      </c>
      <c r="I802">
        <v>-4.0302368498863403</v>
      </c>
      <c r="J802">
        <v>-3.4419153605573398</v>
      </c>
      <c r="K802">
        <v>718.31411480373902</v>
      </c>
      <c r="M802">
        <v>39.679901153832802</v>
      </c>
      <c r="O802">
        <v>15.833978827781999</v>
      </c>
      <c r="P802">
        <v>40.8363636363636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1492</v>
      </c>
      <c r="E803">
        <v>4301.9246805599996</v>
      </c>
      <c r="F803">
        <v>360.6</v>
      </c>
      <c r="G803">
        <v>-20.109572376504701</v>
      </c>
      <c r="H803">
        <v>4.2413362109917596</v>
      </c>
      <c r="I803">
        <v>-11.486420912506199</v>
      </c>
      <c r="J803">
        <v>-9.9600897551199705E-2</v>
      </c>
      <c r="K803">
        <v>351.877727332782</v>
      </c>
      <c r="L803">
        <v>349.07863061533197</v>
      </c>
      <c r="M803">
        <v>50.116702574486503</v>
      </c>
      <c r="N803">
        <v>1.2797675550407099</v>
      </c>
      <c r="O803">
        <v>16.472545757071501</v>
      </c>
      <c r="P803">
        <v>26.415425065731799</v>
      </c>
      <c r="Q803">
        <v>5.3961543737754997E-2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122</v>
      </c>
      <c r="E804">
        <v>4267.6996724999999</v>
      </c>
      <c r="F804">
        <v>342.5</v>
      </c>
      <c r="G804">
        <v>-31.148033914966199</v>
      </c>
      <c r="H804">
        <v>-1.3127347679650301</v>
      </c>
      <c r="I804">
        <v>-21.125026034982302</v>
      </c>
      <c r="J804">
        <v>2.9289125988370799</v>
      </c>
      <c r="K804">
        <v>331.413065892833</v>
      </c>
      <c r="M804">
        <v>72.023992012749204</v>
      </c>
      <c r="N804">
        <v>1.0242186472026</v>
      </c>
      <c r="O804">
        <v>14.7007299270073</v>
      </c>
      <c r="P804">
        <v>13.768476997176499</v>
      </c>
    </row>
    <row r="805" spans="1:17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D805" t="s">
        <v>62</v>
      </c>
      <c r="E805">
        <v>4266.2059499999996</v>
      </c>
      <c r="F805">
        <v>346</v>
      </c>
      <c r="G805">
        <v>-13.003452907304901</v>
      </c>
      <c r="H805">
        <v>13.952038517351699</v>
      </c>
      <c r="I805">
        <v>3.0593304450380501</v>
      </c>
      <c r="J805">
        <v>-0.68250193473313403</v>
      </c>
      <c r="K805">
        <v>322.54143624124498</v>
      </c>
      <c r="L805">
        <v>303.02457062858002</v>
      </c>
      <c r="M805">
        <v>48.377483050700697</v>
      </c>
      <c r="N805">
        <v>1.32824205187912</v>
      </c>
      <c r="O805">
        <v>9.2341040462427593</v>
      </c>
      <c r="P805">
        <v>38.344662135145903</v>
      </c>
      <c r="Q805">
        <v>-6.3466575759635005E-2</v>
      </c>
    </row>
    <row r="806" spans="1:17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24</v>
      </c>
      <c r="E806">
        <v>4242.7908160300003</v>
      </c>
      <c r="F806">
        <v>135.46</v>
      </c>
      <c r="G806">
        <v>-17.0804950243493</v>
      </c>
      <c r="H806">
        <v>-6.85486596401753</v>
      </c>
      <c r="I806">
        <v>-24.764800263271599</v>
      </c>
      <c r="J806">
        <v>-0.70796650551099005</v>
      </c>
      <c r="K806">
        <v>134.338999574079</v>
      </c>
      <c r="L806">
        <v>129.09480755759699</v>
      </c>
      <c r="M806">
        <v>49.280593933534803</v>
      </c>
      <c r="N806">
        <v>0.64897746949117097</v>
      </c>
      <c r="O806">
        <v>20.662926325114402</v>
      </c>
      <c r="P806">
        <v>23.2575068243858</v>
      </c>
      <c r="Q806">
        <v>5.2517629593649999E-3</v>
      </c>
    </row>
    <row r="807" spans="1:17" x14ac:dyDescent="0.3">
      <c r="A807" t="s">
        <v>1754</v>
      </c>
      <c r="B807" t="s">
        <v>1755</v>
      </c>
      <c r="C807" t="str">
        <f>IFERROR(VLOOKUP(Table1[[#This Row],[Ticker]],[1]!Table1[[Symbol]:[Industry]],2,FALSE),"-")</f>
        <v>-</v>
      </c>
      <c r="D807" t="s">
        <v>550</v>
      </c>
      <c r="E807">
        <v>4216.8858682500004</v>
      </c>
      <c r="F807">
        <v>377.1</v>
      </c>
      <c r="G807">
        <v>2.8832386660945102</v>
      </c>
      <c r="H807">
        <v>-9.8630728689132106</v>
      </c>
      <c r="I807">
        <v>-15.8597167068198</v>
      </c>
      <c r="J807">
        <v>-3.9217496329139698</v>
      </c>
      <c r="K807">
        <v>377.72495446972403</v>
      </c>
      <c r="L807">
        <v>360.87245929089499</v>
      </c>
      <c r="M807">
        <v>43.937617684547803</v>
      </c>
      <c r="N807">
        <v>1.38541818172326</v>
      </c>
      <c r="O807">
        <v>12.7419782551047</v>
      </c>
      <c r="P807">
        <v>30.259067357512901</v>
      </c>
      <c r="Q807">
        <v>-6.2995865267154005E-2</v>
      </c>
    </row>
    <row r="808" spans="1:17" hidden="1" x14ac:dyDescent="0.3">
      <c r="A808" t="s">
        <v>1756</v>
      </c>
      <c r="B808" t="s">
        <v>1757</v>
      </c>
      <c r="C808" t="str">
        <f>IFERROR(VLOOKUP(Table1[[#This Row],[Ticker]],[1]!Table1[[Symbol]:[Industry]],2,FALSE),"-")</f>
        <v>-</v>
      </c>
      <c r="D808" t="s">
        <v>550</v>
      </c>
      <c r="E808">
        <v>4203.1283016799998</v>
      </c>
      <c r="F808">
        <v>1593.2</v>
      </c>
      <c r="G808">
        <v>-24.797467571562201</v>
      </c>
      <c r="H808">
        <v>-4.0456198070958003</v>
      </c>
      <c r="I808">
        <v>-2.32185413599916</v>
      </c>
      <c r="J808">
        <v>-2.79096491039199</v>
      </c>
      <c r="K808">
        <v>1561.96231921304</v>
      </c>
      <c r="L808">
        <v>1492.36523101582</v>
      </c>
      <c r="M808">
        <v>37.919973402116</v>
      </c>
      <c r="N808">
        <v>0.43271521620054798</v>
      </c>
      <c r="O808">
        <v>16.702234496610501</v>
      </c>
      <c r="P808">
        <v>35.476190476190403</v>
      </c>
      <c r="Q808">
        <v>4.1327309602185003E-2</v>
      </c>
    </row>
    <row r="809" spans="1:17" hidden="1" x14ac:dyDescent="0.3">
      <c r="A809" t="s">
        <v>1758</v>
      </c>
      <c r="B809" t="s">
        <v>1759</v>
      </c>
      <c r="C809" t="str">
        <f>IFERROR(VLOOKUP(Table1[[#This Row],[Ticker]],[1]!Table1[[Symbol]:[Industry]],2,FALSE),"-")</f>
        <v>-</v>
      </c>
      <c r="D809" t="s">
        <v>130</v>
      </c>
      <c r="E809">
        <v>4198.3330454999996</v>
      </c>
      <c r="F809">
        <v>961.75</v>
      </c>
      <c r="G809">
        <v>131.333287904907</v>
      </c>
      <c r="H809">
        <v>13.6688950516149</v>
      </c>
      <c r="I809">
        <v>42.835289985291503</v>
      </c>
      <c r="J809">
        <v>-1.8233100528830499</v>
      </c>
      <c r="K809">
        <v>911.96260831450195</v>
      </c>
      <c r="L809">
        <v>745.50716346097602</v>
      </c>
      <c r="M809">
        <v>42.961087397251298</v>
      </c>
      <c r="N809">
        <v>1.1988112123749699</v>
      </c>
      <c r="O809">
        <v>12.6072264101897</v>
      </c>
      <c r="P809">
        <v>161.274110296115</v>
      </c>
      <c r="Q809">
        <v>7.1196982342137005E-2</v>
      </c>
    </row>
    <row r="810" spans="1:17" x14ac:dyDescent="0.3">
      <c r="A810" t="s">
        <v>1760</v>
      </c>
      <c r="B810" t="s">
        <v>1761</v>
      </c>
      <c r="C810" t="str">
        <f>IFERROR(VLOOKUP(Table1[[#This Row],[Ticker]],[1]!Table1[[Symbol]:[Industry]],2,FALSE),"-")</f>
        <v>-</v>
      </c>
      <c r="D810" t="s">
        <v>288</v>
      </c>
      <c r="E810">
        <v>4171.8736614700001</v>
      </c>
      <c r="F810">
        <v>494.3</v>
      </c>
      <c r="G810">
        <v>-21.701420612095699</v>
      </c>
      <c r="H810">
        <v>-9.0792382052001805</v>
      </c>
      <c r="I810">
        <v>-37.994097032609702</v>
      </c>
      <c r="J810">
        <v>-3.9615064450346398</v>
      </c>
      <c r="K810">
        <v>508.76732442404898</v>
      </c>
      <c r="L810">
        <v>510.66194186928101</v>
      </c>
      <c r="M810">
        <v>35.744545128193302</v>
      </c>
      <c r="N810">
        <v>0.93866224897430295</v>
      </c>
      <c r="O810">
        <v>41.412097916245102</v>
      </c>
      <c r="P810">
        <v>10.581655480984301</v>
      </c>
    </row>
    <row r="811" spans="1:17" hidden="1" x14ac:dyDescent="0.3">
      <c r="A811" t="s">
        <v>1762</v>
      </c>
      <c r="B811" t="s">
        <v>1763</v>
      </c>
      <c r="C811" t="str">
        <f>IFERROR(VLOOKUP(Table1[[#This Row],[Ticker]],[1]!Table1[[Symbol]:[Industry]],2,FALSE),"-")</f>
        <v>-</v>
      </c>
      <c r="D811" t="s">
        <v>476</v>
      </c>
      <c r="E811">
        <v>4168.9437652500001</v>
      </c>
      <c r="F811">
        <v>676.5</v>
      </c>
      <c r="G811">
        <v>-24.676313862574499</v>
      </c>
      <c r="H811">
        <v>-8.01762667483864</v>
      </c>
      <c r="I811">
        <v>-25.403766005224401</v>
      </c>
      <c r="J811">
        <v>-3.3271133839703699</v>
      </c>
      <c r="K811">
        <v>699.54501769414003</v>
      </c>
      <c r="L811">
        <v>694.205315080285</v>
      </c>
      <c r="M811">
        <v>35.508426328050298</v>
      </c>
      <c r="N811">
        <v>0.77148726383890098</v>
      </c>
      <c r="O811">
        <v>22.313377679231301</v>
      </c>
      <c r="P811">
        <v>9.0865113279045406</v>
      </c>
      <c r="Q811">
        <v>0.1291143060095</v>
      </c>
    </row>
    <row r="812" spans="1:17" hidden="1" x14ac:dyDescent="0.3">
      <c r="A812" t="s">
        <v>1764</v>
      </c>
      <c r="B812" t="s">
        <v>1765</v>
      </c>
      <c r="C812" t="str">
        <f>IFERROR(VLOOKUP(Table1[[#This Row],[Ticker]],[1]!Table1[[Symbol]:[Industry]],2,FALSE),"-")</f>
        <v>-</v>
      </c>
      <c r="D812" t="s">
        <v>893</v>
      </c>
      <c r="E812">
        <v>4159.3786818500002</v>
      </c>
      <c r="F812">
        <v>894.1</v>
      </c>
      <c r="G812">
        <v>-42.414336057735902</v>
      </c>
      <c r="H812">
        <v>-0.87654253386833803</v>
      </c>
      <c r="I812">
        <v>-22.748958803651099</v>
      </c>
      <c r="J812">
        <v>-1.07201599807877</v>
      </c>
      <c r="K812">
        <v>860.81789262424297</v>
      </c>
      <c r="L812">
        <v>910.70532663108497</v>
      </c>
      <c r="M812">
        <v>55.288010963651097</v>
      </c>
      <c r="N812">
        <v>1.88385607731577</v>
      </c>
      <c r="O812">
        <v>21.9047086455653</v>
      </c>
      <c r="P812">
        <v>24.387868670005499</v>
      </c>
      <c r="Q812">
        <v>-9.5902467399970007E-2</v>
      </c>
    </row>
    <row r="813" spans="1:17" hidden="1" x14ac:dyDescent="0.3">
      <c r="A813" t="s">
        <v>1766</v>
      </c>
      <c r="B813" t="s">
        <v>1767</v>
      </c>
      <c r="C813" t="str">
        <f>IFERROR(VLOOKUP(Table1[[#This Row],[Ticker]],[1]!Table1[[Symbol]:[Industry]],2,FALSE),"-")</f>
        <v>-</v>
      </c>
      <c r="D813" t="s">
        <v>135</v>
      </c>
      <c r="E813">
        <v>4151.1739698150004</v>
      </c>
      <c r="F813">
        <v>412.95</v>
      </c>
      <c r="G813">
        <v>83.061464232011105</v>
      </c>
      <c r="H813">
        <v>-9.1223032482652204</v>
      </c>
      <c r="I813">
        <v>24.001597884062701</v>
      </c>
      <c r="J813">
        <v>2.9441072806984199</v>
      </c>
      <c r="K813">
        <v>396.16472210616001</v>
      </c>
      <c r="L813">
        <v>321.28172289591203</v>
      </c>
      <c r="M813">
        <v>45.717542910370597</v>
      </c>
      <c r="N813">
        <v>0.90696364699364496</v>
      </c>
      <c r="O813">
        <v>13.573071800460101</v>
      </c>
      <c r="P813">
        <v>112.970603403816</v>
      </c>
      <c r="Q813">
        <v>9.0364437222484995E-2</v>
      </c>
    </row>
    <row r="814" spans="1:17" hidden="1" x14ac:dyDescent="0.3">
      <c r="A814" t="s">
        <v>1768</v>
      </c>
      <c r="B814" t="s">
        <v>1769</v>
      </c>
      <c r="C814" t="str">
        <f>IFERROR(VLOOKUP(Table1[[#This Row],[Ticker]],[1]!Table1[[Symbol]:[Industry]],2,FALSE),"-")</f>
        <v>-</v>
      </c>
      <c r="D814" t="s">
        <v>257</v>
      </c>
      <c r="E814">
        <v>4130.4613726199996</v>
      </c>
      <c r="F814">
        <v>4072.2</v>
      </c>
      <c r="G814">
        <v>61.851404024536599</v>
      </c>
      <c r="H814">
        <v>16.455362329400302</v>
      </c>
      <c r="I814">
        <v>50.389016418013703</v>
      </c>
      <c r="J814">
        <v>-2.4930415470352498</v>
      </c>
      <c r="K814">
        <v>3379.6290229914598</v>
      </c>
      <c r="L814">
        <v>2743.2033009140901</v>
      </c>
      <c r="M814">
        <v>63.118821031326704</v>
      </c>
      <c r="N814">
        <v>0.79921922752941299</v>
      </c>
      <c r="O814">
        <v>4.24340651245027</v>
      </c>
      <c r="P814">
        <v>93.444491948125901</v>
      </c>
      <c r="Q814">
        <v>0.10628227230401301</v>
      </c>
    </row>
    <row r="815" spans="1:17" hidden="1" x14ac:dyDescent="0.3">
      <c r="A815" t="s">
        <v>1770</v>
      </c>
      <c r="B815" t="s">
        <v>1771</v>
      </c>
      <c r="C815" t="str">
        <f>IFERROR(VLOOKUP(Table1[[#This Row],[Ticker]],[1]!Table1[[Symbol]:[Industry]],2,FALSE),"-")</f>
        <v>-</v>
      </c>
      <c r="D815" t="s">
        <v>97</v>
      </c>
      <c r="E815">
        <v>4121.1384146549999</v>
      </c>
      <c r="F815">
        <v>3287.15</v>
      </c>
      <c r="G815">
        <v>97.399871783476996</v>
      </c>
      <c r="H815">
        <v>18.041865303770901</v>
      </c>
      <c r="I815">
        <v>3.6821995220021702</v>
      </c>
      <c r="J815">
        <v>-1.7805465655830901</v>
      </c>
      <c r="K815">
        <v>2902.7263363421398</v>
      </c>
      <c r="L815">
        <v>2519.4139632664101</v>
      </c>
      <c r="M815">
        <v>59.304702059590298</v>
      </c>
      <c r="N815">
        <v>1.3294270375504</v>
      </c>
      <c r="O815">
        <v>6.07973472460945</v>
      </c>
      <c r="P815">
        <v>127.50804581790401</v>
      </c>
      <c r="Q815">
        <v>0.207026011842814</v>
      </c>
    </row>
    <row r="816" spans="1:17" hidden="1" x14ac:dyDescent="0.3">
      <c r="A816" t="s">
        <v>1772</v>
      </c>
      <c r="B816" t="s">
        <v>1773</v>
      </c>
      <c r="C816" t="str">
        <f>IFERROR(VLOOKUP(Table1[[#This Row],[Ticker]],[1]!Table1[[Symbol]:[Industry]],2,FALSE),"-")</f>
        <v>-</v>
      </c>
      <c r="D816" t="s">
        <v>269</v>
      </c>
      <c r="E816">
        <v>4098.0001115750001</v>
      </c>
      <c r="F816">
        <v>593.04999999999995</v>
      </c>
      <c r="G816">
        <v>76.276310541921703</v>
      </c>
      <c r="H816">
        <v>9.9248319151182898</v>
      </c>
      <c r="I816">
        <v>49.985138465543002</v>
      </c>
      <c r="J816">
        <v>-5.1818576078810903</v>
      </c>
      <c r="K816">
        <v>555.16946569954803</v>
      </c>
      <c r="L816">
        <v>455.67101964634998</v>
      </c>
      <c r="M816">
        <v>45.082495502185203</v>
      </c>
      <c r="N816">
        <v>1.1199907579839199</v>
      </c>
      <c r="O816">
        <v>10.4459994941404</v>
      </c>
      <c r="P816">
        <v>104.605830602035</v>
      </c>
      <c r="Q816">
        <v>5.7271638055411002E-2</v>
      </c>
    </row>
    <row r="817" spans="1:17" x14ac:dyDescent="0.3">
      <c r="A817" t="s">
        <v>1774</v>
      </c>
      <c r="B817" t="s">
        <v>1775</v>
      </c>
      <c r="C817" t="str">
        <f>IFERROR(VLOOKUP(Table1[[#This Row],[Ticker]],[1]!Table1[[Symbol]:[Industry]],2,FALSE),"-")</f>
        <v>-</v>
      </c>
      <c r="D817" t="s">
        <v>550</v>
      </c>
      <c r="E817">
        <v>4088.9419224550002</v>
      </c>
      <c r="F817">
        <v>365.95</v>
      </c>
      <c r="G817">
        <v>6.9638641827948202</v>
      </c>
      <c r="H817">
        <v>-1.65567499512011</v>
      </c>
      <c r="I817">
        <v>-3.5758808202036101</v>
      </c>
      <c r="J817">
        <v>-2.9225462871045602</v>
      </c>
      <c r="K817">
        <v>373.05831359730701</v>
      </c>
      <c r="L817">
        <v>355.22065535890903</v>
      </c>
      <c r="M817">
        <v>34.277781385741697</v>
      </c>
      <c r="N817">
        <v>0.71175161261080899</v>
      </c>
      <c r="O817">
        <v>25.385981691487899</v>
      </c>
      <c r="P817">
        <v>36.218127675414102</v>
      </c>
      <c r="Q817">
        <v>0.120913815993129</v>
      </c>
    </row>
    <row r="818" spans="1:17" x14ac:dyDescent="0.3">
      <c r="A818" t="s">
        <v>1776</v>
      </c>
      <c r="B818" t="s">
        <v>1777</v>
      </c>
      <c r="C818" t="str">
        <f>IFERROR(VLOOKUP(Table1[[#This Row],[Ticker]],[1]!Table1[[Symbol]:[Industry]],2,FALSE),"-")</f>
        <v>-</v>
      </c>
      <c r="D818" t="s">
        <v>1778</v>
      </c>
      <c r="E818">
        <v>4085.4011860000001</v>
      </c>
      <c r="F818">
        <v>23.08</v>
      </c>
      <c r="G818">
        <v>27.7767888658204</v>
      </c>
      <c r="H818">
        <v>5.4349617089997198</v>
      </c>
      <c r="I818">
        <v>-18.784196512168599</v>
      </c>
      <c r="J818">
        <v>5.2378632263413003</v>
      </c>
      <c r="K818">
        <v>22.358082938602799</v>
      </c>
      <c r="L818">
        <v>21.120863125094001</v>
      </c>
      <c r="M818">
        <v>47.053114419979401</v>
      </c>
      <c r="N818">
        <v>1.6930590065683799</v>
      </c>
      <c r="O818">
        <v>21.100519930675901</v>
      </c>
      <c r="P818">
        <v>54.899328859060297</v>
      </c>
      <c r="Q818">
        <v>-5.8497729268051003E-2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257</v>
      </c>
      <c r="E819">
        <v>4078.2765159199998</v>
      </c>
      <c r="F819">
        <v>1149.95</v>
      </c>
      <c r="G819">
        <v>179.40738325547099</v>
      </c>
      <c r="H819">
        <v>9.276275172219</v>
      </c>
      <c r="I819">
        <v>56.579634230863398</v>
      </c>
      <c r="J819">
        <v>-3.17098861664202</v>
      </c>
      <c r="K819">
        <v>1004.29949189706</v>
      </c>
      <c r="L819">
        <v>794.80590458953998</v>
      </c>
      <c r="M819">
        <v>63.715088225455503</v>
      </c>
      <c r="N819">
        <v>1.4057545787961701</v>
      </c>
      <c r="O819">
        <v>4.70020435671114</v>
      </c>
      <c r="P819">
        <v>206.65333333333299</v>
      </c>
      <c r="Q819">
        <v>0.18997452436832901</v>
      </c>
    </row>
    <row r="820" spans="1:17" hidden="1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-</v>
      </c>
      <c r="D820" t="s">
        <v>46</v>
      </c>
      <c r="E820">
        <v>4068.794754</v>
      </c>
      <c r="F820">
        <v>396.6</v>
      </c>
      <c r="G820">
        <v>87.647113589858606</v>
      </c>
      <c r="H820">
        <v>29.369519889227099</v>
      </c>
      <c r="I820">
        <v>27.983945854277401</v>
      </c>
      <c r="J820">
        <v>3.7926638752703998</v>
      </c>
      <c r="K820">
        <v>329.28396915682299</v>
      </c>
      <c r="L820">
        <v>260.33713794867998</v>
      </c>
      <c r="M820">
        <v>60.051946312062803</v>
      </c>
      <c r="N820">
        <v>1.5535492490114899</v>
      </c>
      <c r="O820">
        <v>8.2450832072617093</v>
      </c>
      <c r="P820">
        <v>156.615981882885</v>
      </c>
    </row>
    <row r="821" spans="1:17" hidden="1" x14ac:dyDescent="0.3">
      <c r="A821" t="s">
        <v>1783</v>
      </c>
      <c r="B821" t="s">
        <v>1784</v>
      </c>
      <c r="C821" t="str">
        <f>IFERROR(VLOOKUP(Table1[[#This Row],[Ticker]],[1]!Table1[[Symbol]:[Industry]],2,FALSE),"-")</f>
        <v>-</v>
      </c>
      <c r="D821" t="s">
        <v>1016</v>
      </c>
      <c r="E821">
        <v>4060.8879999999999</v>
      </c>
      <c r="F821">
        <v>118</v>
      </c>
      <c r="G821">
        <v>-23.854554930719701</v>
      </c>
      <c r="I821">
        <v>-13.8315470507358</v>
      </c>
      <c r="K821">
        <v>104.378999999999</v>
      </c>
      <c r="M821">
        <v>99.990560428137201</v>
      </c>
      <c r="N821">
        <v>1</v>
      </c>
      <c r="O821">
        <v>0</v>
      </c>
      <c r="P821">
        <v>5.3571428571428603</v>
      </c>
    </row>
    <row r="822" spans="1:17" hidden="1" x14ac:dyDescent="0.3">
      <c r="A822" t="s">
        <v>1785</v>
      </c>
      <c r="B822" t="s">
        <v>1786</v>
      </c>
      <c r="C822" t="str">
        <f>IFERROR(VLOOKUP(Table1[[#This Row],[Ticker]],[1]!Table1[[Symbol]:[Industry]],2,FALSE),"-")</f>
        <v>-</v>
      </c>
      <c r="D822" t="s">
        <v>1434</v>
      </c>
      <c r="E822">
        <v>4052.7528089430002</v>
      </c>
      <c r="F822">
        <v>74.73</v>
      </c>
      <c r="G822">
        <v>27.556553039885099</v>
      </c>
      <c r="H822">
        <v>-7.8231007784941804</v>
      </c>
      <c r="I822">
        <v>-3.0105042588787501</v>
      </c>
      <c r="J822">
        <v>-4.1383131229998398</v>
      </c>
      <c r="K822">
        <v>77.855755339660604</v>
      </c>
      <c r="L822">
        <v>70.654973539368797</v>
      </c>
      <c r="M822">
        <v>32.916246535519399</v>
      </c>
      <c r="N822">
        <v>0.65753649088867505</v>
      </c>
      <c r="O822">
        <v>21.3702662919844</v>
      </c>
      <c r="P822">
        <v>74.1958041958042</v>
      </c>
      <c r="Q822">
        <v>0.16183939237632899</v>
      </c>
    </row>
    <row r="823" spans="1:17" hidden="1" x14ac:dyDescent="0.3">
      <c r="A823" t="s">
        <v>1787</v>
      </c>
      <c r="B823" t="s">
        <v>1788</v>
      </c>
      <c r="C823" t="str">
        <f>IFERROR(VLOOKUP(Table1[[#This Row],[Ticker]],[1]!Table1[[Symbol]:[Industry]],2,FALSE),"-")</f>
        <v>-</v>
      </c>
      <c r="D823" t="s">
        <v>27</v>
      </c>
      <c r="E823">
        <v>4037.04</v>
      </c>
      <c r="F823">
        <v>64.08</v>
      </c>
      <c r="G823">
        <v>205.58409783592001</v>
      </c>
      <c r="H823">
        <v>21.1143831422673</v>
      </c>
      <c r="I823">
        <v>71.812736070861206</v>
      </c>
      <c r="J823">
        <v>24.726291299870201</v>
      </c>
      <c r="K823">
        <v>41.923871188161499</v>
      </c>
      <c r="L823">
        <v>36.257872239194597</v>
      </c>
      <c r="M823">
        <v>93.819304972030295</v>
      </c>
      <c r="N823">
        <v>3.9373446376141201</v>
      </c>
      <c r="O823">
        <v>0</v>
      </c>
      <c r="P823">
        <v>232.02072538860099</v>
      </c>
      <c r="Q823">
        <v>9.3928615014661002E-2</v>
      </c>
    </row>
    <row r="824" spans="1:17" x14ac:dyDescent="0.3">
      <c r="A824" t="s">
        <v>1789</v>
      </c>
      <c r="B824" t="s">
        <v>1790</v>
      </c>
      <c r="C824" t="str">
        <f>IFERROR(VLOOKUP(Table1[[#This Row],[Ticker]],[1]!Table1[[Symbol]:[Industry]],2,FALSE),"-")</f>
        <v>-</v>
      </c>
      <c r="D824" t="s">
        <v>130</v>
      </c>
      <c r="E824">
        <v>4031.36917166999</v>
      </c>
      <c r="F824">
        <v>227.49</v>
      </c>
      <c r="G824">
        <v>5.9564328971356204</v>
      </c>
      <c r="H824">
        <v>-1.1928313621040301</v>
      </c>
      <c r="I824">
        <v>-22.092250306338901</v>
      </c>
      <c r="J824">
        <v>0.68529616277021299</v>
      </c>
      <c r="K824">
        <v>220.20539193379699</v>
      </c>
      <c r="L824">
        <v>217.416666134937</v>
      </c>
      <c r="M824">
        <v>64.413618782781001</v>
      </c>
      <c r="N824">
        <v>1.3136697571673699</v>
      </c>
      <c r="O824">
        <v>22.2031737658798</v>
      </c>
      <c r="P824">
        <v>36.303175554223998</v>
      </c>
      <c r="Q824">
        <v>7.3024836445047994E-2</v>
      </c>
    </row>
    <row r="825" spans="1:17" hidden="1" x14ac:dyDescent="0.3">
      <c r="A825" t="s">
        <v>1791</v>
      </c>
      <c r="B825" t="s">
        <v>1792</v>
      </c>
      <c r="C825" t="str">
        <f>IFERROR(VLOOKUP(Table1[[#This Row],[Ticker]],[1]!Table1[[Symbol]:[Industry]],2,FALSE),"-")</f>
        <v>-</v>
      </c>
      <c r="D825" t="s">
        <v>1793</v>
      </c>
      <c r="E825">
        <v>4026.9630161250002</v>
      </c>
      <c r="F825">
        <v>240.75</v>
      </c>
      <c r="G825">
        <v>-35.1221833746229</v>
      </c>
      <c r="H825">
        <v>-1.1272132318986099</v>
      </c>
      <c r="I825">
        <v>-10.9727136524914</v>
      </c>
      <c r="J825">
        <v>-1.95328960525353</v>
      </c>
      <c r="K825">
        <v>236.35514096387999</v>
      </c>
      <c r="M825">
        <v>42.927331695210498</v>
      </c>
      <c r="N825">
        <v>0.78328544785256404</v>
      </c>
      <c r="O825">
        <v>16.718587746625101</v>
      </c>
      <c r="P825">
        <v>22.4567650050864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977</v>
      </c>
      <c r="E826">
        <v>4012.3905074999998</v>
      </c>
      <c r="F826">
        <v>3199.75</v>
      </c>
      <c r="G826">
        <v>-7.8715857399178599</v>
      </c>
      <c r="H826">
        <v>2.5814610725203702</v>
      </c>
      <c r="I826">
        <v>14.953135248677301</v>
      </c>
      <c r="J826">
        <v>0.68735639872681997</v>
      </c>
      <c r="K826">
        <v>2916.3457058766799</v>
      </c>
      <c r="L826">
        <v>2681.9830420602402</v>
      </c>
      <c r="M826">
        <v>48.706261284060403</v>
      </c>
      <c r="N826">
        <v>1.33373818651079</v>
      </c>
      <c r="O826">
        <v>9.0678959293694703</v>
      </c>
      <c r="P826">
        <v>46.160697971861801</v>
      </c>
      <c r="Q826">
        <v>4.3183857713990997E-2</v>
      </c>
    </row>
    <row r="827" spans="1:17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269</v>
      </c>
      <c r="E827">
        <v>4002.6294272</v>
      </c>
      <c r="F827">
        <v>2355.1999999999998</v>
      </c>
      <c r="G827">
        <v>91.041219761837297</v>
      </c>
      <c r="H827">
        <v>19.540438349592598</v>
      </c>
      <c r="I827">
        <v>59.584675680062702</v>
      </c>
      <c r="J827">
        <v>1.7623235650335101</v>
      </c>
      <c r="K827">
        <v>2068.61395102816</v>
      </c>
      <c r="L827">
        <v>1656.52639584026</v>
      </c>
      <c r="M827">
        <v>57.505643829481798</v>
      </c>
      <c r="N827">
        <v>0.57749124534225005</v>
      </c>
      <c r="O827">
        <v>4.9167798913043397</v>
      </c>
      <c r="P827">
        <v>124.30476190476099</v>
      </c>
      <c r="Q827">
        <v>-5.8965872007594997E-2</v>
      </c>
    </row>
    <row r="828" spans="1:17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182</v>
      </c>
      <c r="E828">
        <v>3997.5125149850001</v>
      </c>
      <c r="F828">
        <v>279.95</v>
      </c>
      <c r="G828">
        <v>8.27496567483111</v>
      </c>
      <c r="H828">
        <v>-2.3311109477876202</v>
      </c>
      <c r="I828">
        <v>9.9542903600812807</v>
      </c>
      <c r="J828">
        <v>-2.1215528592716901</v>
      </c>
      <c r="K828">
        <v>256.69813862845001</v>
      </c>
      <c r="L828">
        <v>233.91473700369301</v>
      </c>
      <c r="M828">
        <v>70.110958798409797</v>
      </c>
      <c r="N828">
        <v>1.04317144080049</v>
      </c>
      <c r="O828">
        <v>2.4825861761028598</v>
      </c>
      <c r="P828">
        <v>40.572432839568101</v>
      </c>
      <c r="Q828">
        <v>-5.9564396211142998E-2</v>
      </c>
    </row>
    <row r="829" spans="1:17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1429</v>
      </c>
      <c r="E829">
        <v>3974.5201894400002</v>
      </c>
      <c r="F829">
        <v>550.4</v>
      </c>
      <c r="G829">
        <v>-0.60139949209029397</v>
      </c>
      <c r="H829">
        <v>13.670098602146201</v>
      </c>
      <c r="I829">
        <v>1.8880363454461599</v>
      </c>
      <c r="J829">
        <v>-2.6343350364297602</v>
      </c>
      <c r="K829">
        <v>498.56449077980398</v>
      </c>
      <c r="L829">
        <v>463.49413794661399</v>
      </c>
      <c r="M829">
        <v>52.344926627401399</v>
      </c>
      <c r="N829">
        <v>0.92974084904729004</v>
      </c>
      <c r="O829">
        <v>5.8502906976744198</v>
      </c>
      <c r="P829">
        <v>48.375791885698803</v>
      </c>
      <c r="Q829">
        <v>-2.1354827617291999E-2</v>
      </c>
    </row>
    <row r="830" spans="1:17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285</v>
      </c>
      <c r="E830">
        <v>3957.2311538199901</v>
      </c>
      <c r="F830">
        <v>1478.05</v>
      </c>
      <c r="G830">
        <v>1.1728721841251899</v>
      </c>
      <c r="H830">
        <v>6.1597167666257704</v>
      </c>
      <c r="I830">
        <v>-26.166510503391098</v>
      </c>
      <c r="J830">
        <v>2.0771549397909101</v>
      </c>
      <c r="K830">
        <v>1364.1771597075799</v>
      </c>
      <c r="L830">
        <v>1296.5083398778299</v>
      </c>
      <c r="M830">
        <v>65.889872599436202</v>
      </c>
      <c r="N830">
        <v>1.0862691191809499</v>
      </c>
      <c r="O830">
        <v>23.3347992287135</v>
      </c>
      <c r="P830">
        <v>56.407407407407398</v>
      </c>
      <c r="Q830">
        <v>6.2541251622964006E-2</v>
      </c>
    </row>
    <row r="831" spans="1:17" hidden="1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E831">
        <v>3943.3198155</v>
      </c>
      <c r="F831">
        <v>86.97</v>
      </c>
      <c r="G831">
        <v>34.734671193545203</v>
      </c>
      <c r="H831">
        <v>-12.5027329057139</v>
      </c>
      <c r="I831">
        <v>-14.633143641474399</v>
      </c>
      <c r="J831">
        <v>-4.0713493412659396</v>
      </c>
      <c r="K831">
        <v>87.880396228818796</v>
      </c>
      <c r="L831">
        <v>80.2796755502048</v>
      </c>
      <c r="M831">
        <v>47.790154994765302</v>
      </c>
      <c r="N831">
        <v>1.03694976544249</v>
      </c>
      <c r="O831">
        <v>21.5936529837875</v>
      </c>
      <c r="P831">
        <v>63.8624587847385</v>
      </c>
      <c r="Q831">
        <v>8.6139484980620004E-2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410</v>
      </c>
      <c r="E832">
        <v>3931.4513332500001</v>
      </c>
      <c r="F832">
        <v>659.65</v>
      </c>
      <c r="G832">
        <v>66.705455683689706</v>
      </c>
      <c r="H832">
        <v>-14.043755035914099</v>
      </c>
      <c r="I832">
        <v>53.377422987907998</v>
      </c>
      <c r="J832">
        <v>-2.18676833040317</v>
      </c>
      <c r="K832">
        <v>623.06359501899897</v>
      </c>
      <c r="L832">
        <v>493.81487218175499</v>
      </c>
      <c r="M832">
        <v>54.912793159020801</v>
      </c>
      <c r="N832">
        <v>0.44152860084641699</v>
      </c>
      <c r="O832">
        <v>10.588948684908599</v>
      </c>
      <c r="P832">
        <v>118.75310893715699</v>
      </c>
      <c r="Q832">
        <v>0.13867087318298599</v>
      </c>
    </row>
    <row r="833" spans="1:17" hidden="1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312</v>
      </c>
      <c r="E833">
        <v>3923.7390096939998</v>
      </c>
      <c r="F833">
        <v>183.89</v>
      </c>
      <c r="G833">
        <v>-35.237253411987602</v>
      </c>
      <c r="H833">
        <v>1.9215583342783</v>
      </c>
      <c r="I833">
        <v>-25.214245532003599</v>
      </c>
      <c r="J833">
        <v>-6.7836996222497099</v>
      </c>
      <c r="K833">
        <v>186.29212291898</v>
      </c>
      <c r="M833">
        <v>36.757671612537301</v>
      </c>
      <c r="N833">
        <v>1.9915564117040601</v>
      </c>
      <c r="O833">
        <v>27.793789765620701</v>
      </c>
      <c r="P833">
        <v>25.522184300341198</v>
      </c>
    </row>
    <row r="834" spans="1:17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145</v>
      </c>
      <c r="E834">
        <v>3920.9142404250001</v>
      </c>
      <c r="F834">
        <v>830.05</v>
      </c>
      <c r="G834">
        <v>37.608174335729203</v>
      </c>
      <c r="H834">
        <v>-1.82251874182192</v>
      </c>
      <c r="I834">
        <v>-1.3338602948293601</v>
      </c>
      <c r="J834">
        <v>-1.6688827146982399</v>
      </c>
      <c r="K834">
        <v>815.81101200572095</v>
      </c>
      <c r="L834">
        <v>738.71216641023705</v>
      </c>
      <c r="M834">
        <v>54.731110551644797</v>
      </c>
      <c r="N834">
        <v>0.27091257393141099</v>
      </c>
      <c r="O834">
        <v>17.294138907294698</v>
      </c>
      <c r="P834">
        <v>71.462507746333301</v>
      </c>
      <c r="Q834">
        <v>-6.5771121312490993E-2</v>
      </c>
    </row>
    <row r="835" spans="1:17" x14ac:dyDescent="0.3">
      <c r="A835" t="s">
        <v>1812</v>
      </c>
      <c r="B835" t="s">
        <v>1813</v>
      </c>
      <c r="C835" t="str">
        <f>IFERROR(VLOOKUP(Table1[[#This Row],[Ticker]],[1]!Table1[[Symbol]:[Industry]],2,FALSE),"-")</f>
        <v>-</v>
      </c>
      <c r="D835" t="s">
        <v>948</v>
      </c>
      <c r="E835">
        <v>3912.6317648999998</v>
      </c>
      <c r="F835">
        <v>316.2</v>
      </c>
      <c r="G835">
        <v>53.876471723943801</v>
      </c>
      <c r="H835">
        <v>10.063449817608401</v>
      </c>
      <c r="I835">
        <v>18.002921142833699</v>
      </c>
      <c r="J835">
        <v>0.35044621863977699</v>
      </c>
      <c r="K835">
        <v>296.89298495353302</v>
      </c>
      <c r="L835">
        <v>247.41566402884001</v>
      </c>
      <c r="M835">
        <v>44.866289275426297</v>
      </c>
      <c r="N835">
        <v>0.84867067320385603</v>
      </c>
      <c r="O835">
        <v>9.7406704617330799</v>
      </c>
      <c r="P835">
        <v>112.428619415518</v>
      </c>
      <c r="Q835">
        <v>3.1039875181058E-2</v>
      </c>
    </row>
    <row r="836" spans="1:17" hidden="1" x14ac:dyDescent="0.3">
      <c r="A836" t="s">
        <v>1814</v>
      </c>
      <c r="B836" t="s">
        <v>1815</v>
      </c>
      <c r="C836" t="str">
        <f>IFERROR(VLOOKUP(Table1[[#This Row],[Ticker]],[1]!Table1[[Symbol]:[Industry]],2,FALSE),"-")</f>
        <v>-</v>
      </c>
      <c r="D836" t="s">
        <v>285</v>
      </c>
      <c r="E836">
        <v>3912.2886600000002</v>
      </c>
      <c r="F836">
        <v>2018.1</v>
      </c>
      <c r="G836">
        <v>692.56995578689396</v>
      </c>
      <c r="H836">
        <v>18.667346772108701</v>
      </c>
      <c r="I836">
        <v>135.660082653084</v>
      </c>
      <c r="J836">
        <v>18.612937623068198</v>
      </c>
      <c r="K836">
        <v>1622.1360664998499</v>
      </c>
      <c r="L836">
        <v>1161.39845855565</v>
      </c>
      <c r="M836">
        <v>71.546421501790803</v>
      </c>
      <c r="N836">
        <v>0.80400934215648101</v>
      </c>
      <c r="O836">
        <v>12.482037560081199</v>
      </c>
      <c r="P836">
        <v>729.35616438356101</v>
      </c>
      <c r="Q836">
        <v>0.298714268509504</v>
      </c>
    </row>
    <row r="837" spans="1:17" x14ac:dyDescent="0.3">
      <c r="A837" t="s">
        <v>1816</v>
      </c>
      <c r="B837" t="s">
        <v>1817</v>
      </c>
      <c r="C837" t="str">
        <f>IFERROR(VLOOKUP(Table1[[#This Row],[Ticker]],[1]!Table1[[Symbol]:[Industry]],2,FALSE),"-")</f>
        <v>-</v>
      </c>
      <c r="D837" t="s">
        <v>312</v>
      </c>
      <c r="E837">
        <v>3896.2519730160002</v>
      </c>
      <c r="F837">
        <v>177.06</v>
      </c>
      <c r="G837">
        <v>-2.1058895144738998</v>
      </c>
      <c r="H837">
        <v>-11.726250917026199</v>
      </c>
      <c r="I837">
        <v>-18.563080215952699</v>
      </c>
      <c r="J837">
        <v>-6.7484972865549899</v>
      </c>
      <c r="K837">
        <v>189.559299425723</v>
      </c>
      <c r="L837">
        <v>183.47469465221201</v>
      </c>
      <c r="M837">
        <v>21.8410590309635</v>
      </c>
      <c r="N837">
        <v>0.94510179144456996</v>
      </c>
      <c r="O837">
        <v>34.332994465153</v>
      </c>
      <c r="P837">
        <v>39.143418467583402</v>
      </c>
    </row>
    <row r="838" spans="1:17" x14ac:dyDescent="0.3">
      <c r="A838" t="s">
        <v>1818</v>
      </c>
      <c r="B838" t="s">
        <v>1819</v>
      </c>
      <c r="C838" t="str">
        <f>IFERROR(VLOOKUP(Table1[[#This Row],[Ticker]],[1]!Table1[[Symbol]:[Industry]],2,FALSE),"-")</f>
        <v>-</v>
      </c>
      <c r="D838" t="s">
        <v>130</v>
      </c>
      <c r="E838">
        <v>3891.1637099999998</v>
      </c>
      <c r="F838">
        <v>675.5</v>
      </c>
      <c r="G838">
        <v>-29.9055818922761</v>
      </c>
      <c r="H838">
        <v>15.536124966119599</v>
      </c>
      <c r="I838">
        <v>2.2195743678940598</v>
      </c>
      <c r="J838">
        <v>7.2436355778329302</v>
      </c>
      <c r="K838">
        <v>577.33485794609703</v>
      </c>
      <c r="L838">
        <v>553.008828853404</v>
      </c>
      <c r="M838">
        <v>84.008070561269605</v>
      </c>
      <c r="N838">
        <v>1.9606294103238699</v>
      </c>
      <c r="O838">
        <v>7.95706883789786</v>
      </c>
      <c r="P838">
        <v>46.847826086956502</v>
      </c>
      <c r="Q838">
        <v>0.18904237578581701</v>
      </c>
    </row>
    <row r="839" spans="1:17" x14ac:dyDescent="0.3">
      <c r="A839" t="s">
        <v>1820</v>
      </c>
      <c r="B839" t="s">
        <v>1821</v>
      </c>
      <c r="C839" t="str">
        <f>IFERROR(VLOOKUP(Table1[[#This Row],[Ticker]],[1]!Table1[[Symbol]:[Industry]],2,FALSE),"-")</f>
        <v>-</v>
      </c>
      <c r="D839" t="s">
        <v>948</v>
      </c>
      <c r="E839">
        <v>3889.1278324250002</v>
      </c>
      <c r="F839">
        <v>317.14999999999998</v>
      </c>
      <c r="G839">
        <v>-37.100522963581497</v>
      </c>
      <c r="H839">
        <v>-5.9474951451690501</v>
      </c>
      <c r="I839">
        <v>-34.193447937131999</v>
      </c>
      <c r="J839">
        <v>-1.5156954247183001</v>
      </c>
      <c r="K839">
        <v>317.73318205289797</v>
      </c>
      <c r="L839">
        <v>335.50329918227698</v>
      </c>
      <c r="M839">
        <v>41.188951347062599</v>
      </c>
      <c r="N839">
        <v>0.71365020950312597</v>
      </c>
      <c r="O839">
        <v>41.857165379158097</v>
      </c>
      <c r="P839">
        <v>18.3616346333271</v>
      </c>
      <c r="Q839">
        <v>7.140398880942E-3</v>
      </c>
    </row>
    <row r="840" spans="1:17" x14ac:dyDescent="0.3">
      <c r="A840" t="s">
        <v>1822</v>
      </c>
      <c r="B840" t="s">
        <v>1823</v>
      </c>
      <c r="C840" t="str">
        <f>IFERROR(VLOOKUP(Table1[[#This Row],[Ticker]],[1]!Table1[[Symbol]:[Industry]],2,FALSE),"-")</f>
        <v>-</v>
      </c>
      <c r="D840" t="s">
        <v>130</v>
      </c>
      <c r="E840">
        <v>3874.1745813299999</v>
      </c>
      <c r="F840">
        <v>718.05</v>
      </c>
      <c r="G840">
        <v>80.935543548944594</v>
      </c>
      <c r="H840">
        <v>-12.4107721765445</v>
      </c>
      <c r="I840">
        <v>30.315315526101699</v>
      </c>
      <c r="J840">
        <v>-2.9504484772452999</v>
      </c>
      <c r="K840">
        <v>730.38152582476096</v>
      </c>
      <c r="L840">
        <v>612.62793933567002</v>
      </c>
      <c r="M840">
        <v>35.5111159996951</v>
      </c>
      <c r="N840">
        <v>0.331516299489307</v>
      </c>
      <c r="O840">
        <v>22.554139683866001</v>
      </c>
      <c r="P840">
        <v>118.38503649635</v>
      </c>
      <c r="Q840">
        <v>5.7446509486438001E-2</v>
      </c>
    </row>
    <row r="841" spans="1:17" hidden="1" x14ac:dyDescent="0.3">
      <c r="A841" t="s">
        <v>1824</v>
      </c>
      <c r="B841" t="s">
        <v>1825</v>
      </c>
      <c r="C841" t="str">
        <f>IFERROR(VLOOKUP(Table1[[#This Row],[Ticker]],[1]!Table1[[Symbol]:[Industry]],2,FALSE),"-")</f>
        <v>-</v>
      </c>
      <c r="D841" t="s">
        <v>257</v>
      </c>
      <c r="E841">
        <v>3867.0897681000001</v>
      </c>
      <c r="F841">
        <v>843.1</v>
      </c>
      <c r="G841">
        <v>179.306853010303</v>
      </c>
      <c r="H841">
        <v>16.744977358452001</v>
      </c>
      <c r="I841">
        <v>148.946275802543</v>
      </c>
      <c r="J841">
        <v>-5.4111096977069497</v>
      </c>
      <c r="K841">
        <v>747.91997863966105</v>
      </c>
      <c r="L841">
        <v>549.282272120058</v>
      </c>
      <c r="M841">
        <v>47.370974140769199</v>
      </c>
      <c r="N841">
        <v>0.72429272230959396</v>
      </c>
      <c r="O841">
        <v>9.6844976871071005</v>
      </c>
      <c r="P841">
        <v>223.995081085235</v>
      </c>
      <c r="Q841">
        <v>8.0230797270549006E-2</v>
      </c>
    </row>
    <row r="842" spans="1:17" hidden="1" x14ac:dyDescent="0.3">
      <c r="A842" t="s">
        <v>1826</v>
      </c>
      <c r="B842" t="s">
        <v>1827</v>
      </c>
      <c r="C842" t="str">
        <f>IFERROR(VLOOKUP(Table1[[#This Row],[Ticker]],[1]!Table1[[Symbol]:[Industry]],2,FALSE),"-")</f>
        <v>-</v>
      </c>
      <c r="D842" t="s">
        <v>285</v>
      </c>
      <c r="E842">
        <v>3863.0978292199902</v>
      </c>
      <c r="F842">
        <v>315.39999999999998</v>
      </c>
      <c r="G842">
        <v>73.600340924163007</v>
      </c>
      <c r="H842">
        <v>5.5539303806080103</v>
      </c>
      <c r="I842">
        <v>29.7564550781237</v>
      </c>
      <c r="J842">
        <v>8.1999285027643705</v>
      </c>
      <c r="K842">
        <v>293.40329315052401</v>
      </c>
      <c r="M842">
        <v>65.234625298832697</v>
      </c>
      <c r="N842">
        <v>1.23969295883403</v>
      </c>
      <c r="O842">
        <v>23.478123018389301</v>
      </c>
      <c r="P842">
        <v>103.090792015453</v>
      </c>
    </row>
    <row r="843" spans="1:17" hidden="1" x14ac:dyDescent="0.3">
      <c r="A843" t="s">
        <v>1828</v>
      </c>
      <c r="B843" t="s">
        <v>1829</v>
      </c>
      <c r="C843" t="str">
        <f>IFERROR(VLOOKUP(Table1[[#This Row],[Ticker]],[1]!Table1[[Symbol]:[Industry]],2,FALSE),"-")</f>
        <v>-</v>
      </c>
      <c r="D843" t="s">
        <v>135</v>
      </c>
      <c r="E843">
        <v>3857.9532924</v>
      </c>
      <c r="F843">
        <v>428.1</v>
      </c>
      <c r="G843">
        <v>-16.2920686579325</v>
      </c>
      <c r="H843">
        <v>-6.7234111828222698</v>
      </c>
      <c r="I843">
        <v>-11.255526618997701</v>
      </c>
      <c r="J843">
        <v>-2.4269634820360602</v>
      </c>
      <c r="K843">
        <v>426.58559252783101</v>
      </c>
      <c r="L843">
        <v>421.68033171517402</v>
      </c>
      <c r="M843">
        <v>61.291206069019097</v>
      </c>
      <c r="N843">
        <v>0.13665835514080199</v>
      </c>
      <c r="O843">
        <v>10.967063770147099</v>
      </c>
      <c r="P843">
        <v>13.856382978723399</v>
      </c>
      <c r="Q843">
        <v>6.891583543132E-3</v>
      </c>
    </row>
    <row r="844" spans="1:17" hidden="1" x14ac:dyDescent="0.3">
      <c r="A844" t="s">
        <v>1830</v>
      </c>
      <c r="B844" t="s">
        <v>1831</v>
      </c>
      <c r="C844" t="str">
        <f>IFERROR(VLOOKUP(Table1[[#This Row],[Ticker]],[1]!Table1[[Symbol]:[Industry]],2,FALSE),"-")</f>
        <v>-</v>
      </c>
      <c r="D844" t="s">
        <v>1832</v>
      </c>
      <c r="E844">
        <v>3850.3519089599999</v>
      </c>
      <c r="F844">
        <v>128.4</v>
      </c>
      <c r="G844">
        <v>-15.458624251119501</v>
      </c>
      <c r="H844">
        <v>17.1268426502495</v>
      </c>
      <c r="I844">
        <v>-2.1281231443144799</v>
      </c>
      <c r="J844">
        <v>-12.544215571250399</v>
      </c>
      <c r="K844">
        <v>118.71757166862101</v>
      </c>
      <c r="L844">
        <v>108.24514034513</v>
      </c>
      <c r="M844">
        <v>39.9932371741411</v>
      </c>
      <c r="N844">
        <v>1.86970129697059</v>
      </c>
      <c r="O844">
        <v>23.052959501557599</v>
      </c>
      <c r="P844">
        <v>62.121212121212103</v>
      </c>
      <c r="Q844">
        <v>6.3292045346312997E-2</v>
      </c>
    </row>
    <row r="845" spans="1:17" hidden="1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37</v>
      </c>
      <c r="E845">
        <v>3844.1289224799998</v>
      </c>
      <c r="F845">
        <v>546.70000000000005</v>
      </c>
      <c r="G845">
        <v>-8.8581584941610405</v>
      </c>
      <c r="H845">
        <v>-11.669790321413201</v>
      </c>
      <c r="I845">
        <v>2.2422034043533698</v>
      </c>
      <c r="J845">
        <v>-0.16128529425582</v>
      </c>
      <c r="K845">
        <v>534.19816426280499</v>
      </c>
      <c r="M845">
        <v>49.636668440147801</v>
      </c>
      <c r="N845">
        <v>0.82445741329927802</v>
      </c>
      <c r="O845">
        <v>10.663983903420499</v>
      </c>
      <c r="P845">
        <v>26.9771222854488</v>
      </c>
    </row>
    <row r="846" spans="1:17" hidden="1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1837</v>
      </c>
      <c r="E846">
        <v>3826.2</v>
      </c>
      <c r="F846">
        <v>1366.5</v>
      </c>
      <c r="G846">
        <v>253.951927885364</v>
      </c>
      <c r="H846">
        <v>26.090579672275499</v>
      </c>
      <c r="I846">
        <v>42.339051860334898</v>
      </c>
      <c r="J846">
        <v>5.3611366422862696</v>
      </c>
      <c r="K846">
        <v>1107.92742469214</v>
      </c>
      <c r="L846">
        <v>801.06523741286196</v>
      </c>
      <c r="M846">
        <v>57.7959713432478</v>
      </c>
      <c r="N846">
        <v>1.2094853061648101</v>
      </c>
      <c r="O846">
        <v>6.6922795462861204</v>
      </c>
      <c r="P846">
        <v>287.05565783883299</v>
      </c>
      <c r="Q846">
        <v>0.110148212182358</v>
      </c>
    </row>
    <row r="847" spans="1:17" hidden="1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235</v>
      </c>
      <c r="E847">
        <v>3822.0013078100001</v>
      </c>
      <c r="F847">
        <v>351.75</v>
      </c>
      <c r="G847">
        <v>82.840771099367601</v>
      </c>
      <c r="H847">
        <v>-7.6981084979133101</v>
      </c>
      <c r="I847">
        <v>24.083060552171698</v>
      </c>
      <c r="J847">
        <v>-1.84225160500216</v>
      </c>
      <c r="K847">
        <v>346.04979853151701</v>
      </c>
      <c r="L847">
        <v>288.31168216494001</v>
      </c>
      <c r="M847">
        <v>38.517501376818601</v>
      </c>
      <c r="N847">
        <v>1.0547613625680099</v>
      </c>
      <c r="O847">
        <v>15.323383084577101</v>
      </c>
      <c r="P847">
        <v>122.455745438886</v>
      </c>
      <c r="Q847">
        <v>0.12007723163733799</v>
      </c>
    </row>
    <row r="848" spans="1:17" hidden="1" x14ac:dyDescent="0.3">
      <c r="A848" t="s">
        <v>1840</v>
      </c>
      <c r="B848" t="s">
        <v>1841</v>
      </c>
      <c r="C848" t="str">
        <f>IFERROR(VLOOKUP(Table1[[#This Row],[Ticker]],[1]!Table1[[Symbol]:[Industry]],2,FALSE),"-")</f>
        <v>-</v>
      </c>
      <c r="D848" t="s">
        <v>191</v>
      </c>
      <c r="E848">
        <v>3820.9209423000002</v>
      </c>
      <c r="F848">
        <v>560.6</v>
      </c>
      <c r="G848">
        <v>25.140489824090601</v>
      </c>
      <c r="H848">
        <v>-2.9756297370890399E-2</v>
      </c>
      <c r="I848">
        <v>32.340370947526601</v>
      </c>
      <c r="J848">
        <v>-2.7275742385280699</v>
      </c>
      <c r="K848">
        <v>530.49110676137002</v>
      </c>
      <c r="L848">
        <v>452.101976002941</v>
      </c>
      <c r="M848">
        <v>43.996474823560199</v>
      </c>
      <c r="N848">
        <v>0.71844502883363703</v>
      </c>
      <c r="O848">
        <v>8.8030681412771994</v>
      </c>
      <c r="P848">
        <v>68.677598916804499</v>
      </c>
      <c r="Q848">
        <v>0.11827935395828</v>
      </c>
    </row>
    <row r="849" spans="1:17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1844</v>
      </c>
      <c r="E849">
        <v>3797.4780000000001</v>
      </c>
      <c r="F849">
        <v>1493.6</v>
      </c>
      <c r="G849">
        <v>81.635513575537601</v>
      </c>
      <c r="H849">
        <v>27.7897381834639</v>
      </c>
      <c r="I849">
        <v>14.226649814250001</v>
      </c>
      <c r="J849">
        <v>1.5868410727256299</v>
      </c>
      <c r="K849">
        <v>1247.87245037563</v>
      </c>
      <c r="L849">
        <v>1062.42030451392</v>
      </c>
      <c r="M849">
        <v>64.896383018504494</v>
      </c>
      <c r="N849">
        <v>2.1966224949262898</v>
      </c>
      <c r="O849">
        <v>6.8492233529726798</v>
      </c>
      <c r="P849">
        <v>146.06260296540299</v>
      </c>
      <c r="Q849">
        <v>9.3828057768607004E-2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627</v>
      </c>
      <c r="E850">
        <v>3793.1315651999998</v>
      </c>
      <c r="F850">
        <v>1498.8</v>
      </c>
      <c r="G850">
        <v>16.696688029602701</v>
      </c>
      <c r="H850">
        <v>15.460651228306199</v>
      </c>
      <c r="I850">
        <v>38.649778262223698</v>
      </c>
      <c r="J850">
        <v>-0.49030530274194201</v>
      </c>
      <c r="K850">
        <v>1304.7037096234401</v>
      </c>
      <c r="L850">
        <v>1108.47403303382</v>
      </c>
      <c r="M850">
        <v>61.085977837922997</v>
      </c>
      <c r="N850">
        <v>0.79464651293787902</v>
      </c>
      <c r="O850">
        <v>4.74045903389377</v>
      </c>
      <c r="P850">
        <v>84.774702582752795</v>
      </c>
      <c r="Q850">
        <v>0.114756171927589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-</v>
      </c>
      <c r="D851" t="s">
        <v>295</v>
      </c>
      <c r="E851">
        <v>3777.4102520000001</v>
      </c>
      <c r="F851">
        <v>440</v>
      </c>
      <c r="G851">
        <v>6.2170237774549797</v>
      </c>
      <c r="H851">
        <v>-3.8986751574071299</v>
      </c>
      <c r="I851">
        <v>2.17006752659089</v>
      </c>
      <c r="J851">
        <v>-0.58147326356360995</v>
      </c>
      <c r="K851">
        <v>427.71639566960499</v>
      </c>
      <c r="L851">
        <v>407.13386622624</v>
      </c>
      <c r="M851">
        <v>68.516928394212499</v>
      </c>
      <c r="N851">
        <v>2.00465389400703</v>
      </c>
      <c r="O851">
        <v>14.749999999999901</v>
      </c>
      <c r="P851">
        <v>43.7438745508003</v>
      </c>
    </row>
    <row r="852" spans="1:17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382</v>
      </c>
      <c r="E852">
        <v>3772.9161064650002</v>
      </c>
      <c r="F852">
        <v>523.65</v>
      </c>
      <c r="G852">
        <v>5.5140596729810198</v>
      </c>
      <c r="H852">
        <v>9.0798625790610608</v>
      </c>
      <c r="I852">
        <v>3.86278708208373</v>
      </c>
      <c r="J852">
        <v>-0.99265260844241998</v>
      </c>
      <c r="K852">
        <v>485.86025254219197</v>
      </c>
      <c r="L852">
        <v>438.68766140967602</v>
      </c>
      <c r="M852">
        <v>52.094340650243097</v>
      </c>
      <c r="N852">
        <v>0.974479489766368</v>
      </c>
      <c r="O852">
        <v>5.9295330850759296</v>
      </c>
      <c r="P852">
        <v>50.452521189484202</v>
      </c>
      <c r="Q852">
        <v>-4.6877828829077997E-2</v>
      </c>
    </row>
    <row r="853" spans="1:17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21</v>
      </c>
      <c r="E853">
        <v>3763.8513091999998</v>
      </c>
      <c r="F853">
        <v>637.6</v>
      </c>
      <c r="G853">
        <v>-19.7793068167861</v>
      </c>
      <c r="H853">
        <v>7.2495355293954598</v>
      </c>
      <c r="I853">
        <v>-27.245435674290999</v>
      </c>
      <c r="J853">
        <v>-0.42538534433258102</v>
      </c>
      <c r="K853">
        <v>612.25036056441195</v>
      </c>
      <c r="L853">
        <v>593.28864798667996</v>
      </c>
      <c r="M853">
        <v>47.634148181222599</v>
      </c>
      <c r="N853">
        <v>1.4768875397910499</v>
      </c>
      <c r="O853">
        <v>24.137390213299799</v>
      </c>
      <c r="P853">
        <v>41.688888888888798</v>
      </c>
      <c r="Q853">
        <v>6.8394460780156E-2</v>
      </c>
    </row>
    <row r="854" spans="1:17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D854" t="s">
        <v>191</v>
      </c>
      <c r="E854">
        <v>3746.687634375</v>
      </c>
      <c r="F854">
        <v>238.75</v>
      </c>
      <c r="G854">
        <v>-13.0403944879621</v>
      </c>
      <c r="H854">
        <v>-6.4636494021113702</v>
      </c>
      <c r="I854">
        <v>-24.0104395829973</v>
      </c>
      <c r="J854">
        <v>-6.08879580740635</v>
      </c>
      <c r="K854">
        <v>224.56619370758699</v>
      </c>
      <c r="L854">
        <v>232.88735140422901</v>
      </c>
      <c r="M854">
        <v>66.015992384421295</v>
      </c>
      <c r="N854">
        <v>1.53607957022004</v>
      </c>
      <c r="O854">
        <v>25.2356020942408</v>
      </c>
      <c r="P854">
        <v>25.295198110731999</v>
      </c>
      <c r="Q854">
        <v>5.5614946040765001E-2</v>
      </c>
    </row>
    <row r="855" spans="1:17" hidden="1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D855" t="s">
        <v>67</v>
      </c>
      <c r="E855">
        <v>3744.8281636919901</v>
      </c>
      <c r="F855">
        <v>247.59</v>
      </c>
      <c r="G855">
        <v>101.77667903907199</v>
      </c>
      <c r="H855">
        <v>1.57604602151261</v>
      </c>
      <c r="I855">
        <v>24.6028205376183</v>
      </c>
      <c r="J855">
        <v>5.47836314828763</v>
      </c>
      <c r="K855">
        <v>225.58846302972</v>
      </c>
      <c r="L855">
        <v>185.98418168520701</v>
      </c>
      <c r="M855">
        <v>49.740106597362598</v>
      </c>
      <c r="N855">
        <v>0.91624252510054904</v>
      </c>
      <c r="O855">
        <v>9.0108647360555594</v>
      </c>
      <c r="P855">
        <v>129.143914854234</v>
      </c>
      <c r="Q855">
        <v>9.1573376616311E-2</v>
      </c>
    </row>
    <row r="856" spans="1:17" hidden="1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-</v>
      </c>
      <c r="D856" t="s">
        <v>62</v>
      </c>
      <c r="E856">
        <v>3738.2298520239901</v>
      </c>
      <c r="F856">
        <v>145.58000000000001</v>
      </c>
      <c r="G856">
        <v>65.596619022684294</v>
      </c>
      <c r="H856">
        <v>43.225633043210898</v>
      </c>
      <c r="I856">
        <v>40.2281566447679</v>
      </c>
      <c r="J856">
        <v>9.7671292730337402</v>
      </c>
      <c r="K856">
        <v>114.15067035593</v>
      </c>
      <c r="L856">
        <v>96.742092588983198</v>
      </c>
      <c r="M856">
        <v>70.511005316996801</v>
      </c>
      <c r="N856">
        <v>2.0529420943185599</v>
      </c>
      <c r="O856">
        <v>7.0201950817419796</v>
      </c>
      <c r="P856">
        <v>96.3317599460553</v>
      </c>
      <c r="Q856">
        <v>-1.970433388235E-2</v>
      </c>
    </row>
    <row r="857" spans="1:17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1434</v>
      </c>
      <c r="E857">
        <v>3733.5324054709999</v>
      </c>
      <c r="F857">
        <v>139.43</v>
      </c>
      <c r="G857">
        <v>-52.6359777165802</v>
      </c>
      <c r="H857">
        <v>-0.38901374574493502</v>
      </c>
      <c r="I857">
        <v>-19.496435929066202</v>
      </c>
      <c r="J857">
        <v>-4.5328556085189398</v>
      </c>
      <c r="K857">
        <v>131.69749069106601</v>
      </c>
      <c r="L857">
        <v>140.87058464082199</v>
      </c>
      <c r="M857">
        <v>50.029387456525903</v>
      </c>
      <c r="N857">
        <v>1.7336056625498999</v>
      </c>
      <c r="O857">
        <v>46.632718927060097</v>
      </c>
      <c r="P857">
        <v>33.489707994255603</v>
      </c>
      <c r="Q857">
        <v>-4.4987160267990003E-2</v>
      </c>
    </row>
    <row r="858" spans="1:17" hidden="1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-</v>
      </c>
      <c r="D858" t="s">
        <v>1016</v>
      </c>
      <c r="E858">
        <v>3730.8735000000001</v>
      </c>
      <c r="F858">
        <v>66.709999999999994</v>
      </c>
      <c r="G858">
        <v>-31.182202130184901</v>
      </c>
      <c r="H858">
        <v>-3.8550002578570899</v>
      </c>
      <c r="I858">
        <v>-19.914107920838401</v>
      </c>
      <c r="J858">
        <v>-4.0021371575485603</v>
      </c>
      <c r="K858">
        <v>66.318969531508799</v>
      </c>
      <c r="L858">
        <v>67.535515258429697</v>
      </c>
      <c r="M858">
        <v>80.428401478298795</v>
      </c>
      <c r="N858">
        <v>1.1647690392649701</v>
      </c>
      <c r="O858">
        <v>11.9622245540398</v>
      </c>
      <c r="P858">
        <v>5.0551181102361999</v>
      </c>
      <c r="Q858">
        <v>-6.679688381315E-3</v>
      </c>
    </row>
    <row r="859" spans="1:17" hidden="1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711</v>
      </c>
      <c r="E859">
        <v>3724.7253936799998</v>
      </c>
      <c r="F859">
        <v>166.52</v>
      </c>
      <c r="G859">
        <v>7.9149739652459301</v>
      </c>
      <c r="H859">
        <v>-0.30083844517658498</v>
      </c>
      <c r="I859">
        <v>7.1290567849724997</v>
      </c>
      <c r="J859">
        <v>-3.1244404177231</v>
      </c>
      <c r="K859">
        <v>158.820688170225</v>
      </c>
      <c r="L859">
        <v>143.22700511052901</v>
      </c>
      <c r="M859">
        <v>58.331342908403499</v>
      </c>
      <c r="N859">
        <v>1.42019629928574</v>
      </c>
      <c r="O859">
        <v>5.09248138361757</v>
      </c>
      <c r="P859">
        <v>47.558706247230802</v>
      </c>
      <c r="Q859">
        <v>8.2626113561340003E-3</v>
      </c>
    </row>
    <row r="860" spans="1:17" hidden="1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127</v>
      </c>
      <c r="E860">
        <v>3708.5236759999998</v>
      </c>
      <c r="F860">
        <v>121</v>
      </c>
      <c r="G860">
        <v>62.261567936941702</v>
      </c>
      <c r="H860">
        <v>3.7700277364200199</v>
      </c>
      <c r="I860">
        <v>-16.578179869295798</v>
      </c>
      <c r="J860">
        <v>6.7228168078356196</v>
      </c>
      <c r="K860">
        <v>108.05872089087001</v>
      </c>
      <c r="L860">
        <v>100.92471753048601</v>
      </c>
      <c r="M860">
        <v>84.144465047840995</v>
      </c>
      <c r="N860">
        <v>1.9413824950327001</v>
      </c>
      <c r="O860">
        <v>33.636363636363598</v>
      </c>
      <c r="P860">
        <v>130.038022813688</v>
      </c>
      <c r="Q860">
        <v>0.19076039799368499</v>
      </c>
    </row>
    <row r="861" spans="1:17" hidden="1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D861" t="s">
        <v>220</v>
      </c>
      <c r="E861">
        <v>3701.4574765900002</v>
      </c>
      <c r="F861">
        <v>575.65</v>
      </c>
      <c r="G861">
        <v>134.42582385007901</v>
      </c>
      <c r="H861">
        <v>30.454340616037399</v>
      </c>
      <c r="I861">
        <v>88.647933322592905</v>
      </c>
      <c r="J861">
        <v>24.979519886286401</v>
      </c>
      <c r="K861">
        <v>454.88686930512102</v>
      </c>
      <c r="L861">
        <v>338.35861255193697</v>
      </c>
      <c r="M861">
        <v>64.686993757116397</v>
      </c>
      <c r="N861">
        <v>2.3463163985316702</v>
      </c>
      <c r="O861">
        <v>16.0079909667332</v>
      </c>
      <c r="P861">
        <v>221.592178770949</v>
      </c>
      <c r="Q861">
        <v>0.163224077700728</v>
      </c>
    </row>
    <row r="862" spans="1:17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-</v>
      </c>
      <c r="D862" t="s">
        <v>257</v>
      </c>
      <c r="E862">
        <v>3693.8999199539999</v>
      </c>
      <c r="F862">
        <v>158.88999999999999</v>
      </c>
      <c r="G862">
        <v>-9.7274351147618994</v>
      </c>
      <c r="H862">
        <v>17.131354506174102</v>
      </c>
      <c r="I862">
        <v>-11.1601527872893</v>
      </c>
      <c r="J862">
        <v>-7.2218300302917102</v>
      </c>
      <c r="K862">
        <v>144.138076677264</v>
      </c>
      <c r="L862">
        <v>141.10135318856001</v>
      </c>
      <c r="M862">
        <v>51.0329884035867</v>
      </c>
      <c r="N862">
        <v>2.88165421035727</v>
      </c>
      <c r="O862">
        <v>11.397822392850401</v>
      </c>
      <c r="P862">
        <v>41.802766622043698</v>
      </c>
      <c r="Q862">
        <v>-2.6399179687131999E-2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62</v>
      </c>
      <c r="E863">
        <v>3682.2207250000001</v>
      </c>
      <c r="F863">
        <v>523</v>
      </c>
      <c r="G863">
        <v>11.6376261727466</v>
      </c>
      <c r="H863">
        <v>-10.130518334150199</v>
      </c>
      <c r="I863">
        <v>-1.5626596984224499</v>
      </c>
      <c r="J863">
        <v>-3.3915930553745501</v>
      </c>
      <c r="K863">
        <v>537.34663849869605</v>
      </c>
      <c r="L863">
        <v>494.72496096624798</v>
      </c>
      <c r="M863">
        <v>35.690290743509102</v>
      </c>
      <c r="N863">
        <v>0.52761311432955504</v>
      </c>
      <c r="O863">
        <v>17.715105162523901</v>
      </c>
      <c r="P863">
        <v>39.2253427392519</v>
      </c>
      <c r="Q863">
        <v>2.8188224921933999E-2</v>
      </c>
    </row>
    <row r="864" spans="1:17" hidden="1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220</v>
      </c>
      <c r="E864">
        <v>3681.0626917499999</v>
      </c>
      <c r="F864">
        <v>277.47000000000003</v>
      </c>
      <c r="G864">
        <v>328.17437336882602</v>
      </c>
      <c r="H864">
        <v>67.442804846254603</v>
      </c>
      <c r="I864">
        <v>184.249825553075</v>
      </c>
      <c r="J864">
        <v>13.7621105892473</v>
      </c>
      <c r="K864">
        <v>160.34308290078101</v>
      </c>
      <c r="L864">
        <v>111.060794620129</v>
      </c>
      <c r="M864">
        <v>96.365023011717199</v>
      </c>
      <c r="N864">
        <v>1.34450852372175</v>
      </c>
      <c r="O864">
        <v>0</v>
      </c>
      <c r="P864">
        <v>403.57531760435501</v>
      </c>
      <c r="Q864">
        <v>0.12840008053053201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-</v>
      </c>
      <c r="D865" t="s">
        <v>285</v>
      </c>
      <c r="E865">
        <v>3680.87032571999</v>
      </c>
      <c r="F865">
        <v>1348.3</v>
      </c>
      <c r="G865">
        <v>39.574853323963502</v>
      </c>
      <c r="H865">
        <v>-4.5777060391808799</v>
      </c>
      <c r="I865">
        <v>14.3133190636929</v>
      </c>
      <c r="J865">
        <v>-2.1378424851593798</v>
      </c>
      <c r="K865">
        <v>1331.98629441355</v>
      </c>
      <c r="L865">
        <v>1163.97210331618</v>
      </c>
      <c r="M865">
        <v>38.548296479478402</v>
      </c>
      <c r="N865">
        <v>1.9622475515773099</v>
      </c>
      <c r="O865">
        <v>4.9469702588444697</v>
      </c>
      <c r="P865">
        <v>77.8642569751335</v>
      </c>
      <c r="Q865">
        <v>7.3875041702385E-2</v>
      </c>
    </row>
    <row r="866" spans="1:17" hidden="1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490</v>
      </c>
      <c r="E866">
        <v>3651.34338045</v>
      </c>
      <c r="F866">
        <v>3005.9</v>
      </c>
      <c r="G866">
        <v>19.420221780921999</v>
      </c>
      <c r="H866">
        <v>-3.8549104640582801</v>
      </c>
      <c r="I866">
        <v>12.975732716474401</v>
      </c>
      <c r="J866">
        <v>-4.2891736168108903</v>
      </c>
      <c r="K866">
        <v>2742.0590342292198</v>
      </c>
      <c r="L866">
        <v>2415.22239110499</v>
      </c>
      <c r="M866">
        <v>64.732376736085499</v>
      </c>
      <c r="N866">
        <v>1.1899797494290401</v>
      </c>
      <c r="O866">
        <v>6.4573006420705896</v>
      </c>
      <c r="P866">
        <v>56.696032945837402</v>
      </c>
      <c r="Q866">
        <v>3.0914863481297E-2</v>
      </c>
    </row>
    <row r="867" spans="1:17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-</v>
      </c>
      <c r="D867" t="s">
        <v>191</v>
      </c>
      <c r="E867">
        <v>3641.0617643999999</v>
      </c>
      <c r="F867">
        <v>1383.4</v>
      </c>
      <c r="G867">
        <v>19.599185194705001</v>
      </c>
      <c r="H867">
        <v>0.82174828258076105</v>
      </c>
      <c r="I867">
        <v>3.2063873880627298</v>
      </c>
      <c r="J867">
        <v>-5.2386519325992396</v>
      </c>
      <c r="K867">
        <v>1275.29432100807</v>
      </c>
      <c r="L867">
        <v>1137.1507838263101</v>
      </c>
      <c r="M867">
        <v>66.393010669460395</v>
      </c>
      <c r="N867">
        <v>0.74318533036953605</v>
      </c>
      <c r="O867">
        <v>1.69148474772298</v>
      </c>
      <c r="P867">
        <v>68.296836982968301</v>
      </c>
      <c r="Q867">
        <v>0.128385932243539</v>
      </c>
    </row>
    <row r="868" spans="1:17" hidden="1" x14ac:dyDescent="0.3">
      <c r="A868" t="s">
        <v>1881</v>
      </c>
      <c r="B868" t="s">
        <v>1882</v>
      </c>
      <c r="C868" t="str">
        <f>IFERROR(VLOOKUP(Table1[[#This Row],[Ticker]],[1]!Table1[[Symbol]:[Industry]],2,FALSE),"-")</f>
        <v>-</v>
      </c>
      <c r="D868" t="s">
        <v>46</v>
      </c>
      <c r="E868">
        <v>3638.6561286750002</v>
      </c>
      <c r="F868">
        <v>655.25</v>
      </c>
      <c r="G868">
        <v>108.52277194710599</v>
      </c>
      <c r="H868">
        <v>18.740394715535601</v>
      </c>
      <c r="I868">
        <v>27.293671896363499</v>
      </c>
      <c r="J868">
        <v>7.08886258357979E-2</v>
      </c>
      <c r="K868">
        <v>570.971982836596</v>
      </c>
      <c r="L868">
        <v>455.24577108439701</v>
      </c>
      <c r="M868">
        <v>51.501001173641598</v>
      </c>
      <c r="N868">
        <v>0.82335237112608795</v>
      </c>
      <c r="O868">
        <v>8.8134299885539793</v>
      </c>
      <c r="P868">
        <v>165.82150101419799</v>
      </c>
    </row>
    <row r="869" spans="1:17" x14ac:dyDescent="0.3">
      <c r="A869" t="s">
        <v>1883</v>
      </c>
      <c r="B869" t="s">
        <v>1884</v>
      </c>
      <c r="C869" t="str">
        <f>IFERROR(VLOOKUP(Table1[[#This Row],[Ticker]],[1]!Table1[[Symbol]:[Industry]],2,FALSE),"-")</f>
        <v>-</v>
      </c>
      <c r="D869" t="s">
        <v>1492</v>
      </c>
      <c r="E869">
        <v>3634.6950000000002</v>
      </c>
      <c r="F869">
        <v>327.45</v>
      </c>
      <c r="G869">
        <v>-55.159338023044498</v>
      </c>
      <c r="H869">
        <v>-0.99312461390929896</v>
      </c>
      <c r="I869">
        <v>-23.0818075460177</v>
      </c>
      <c r="J869">
        <v>-2.9035262801134101</v>
      </c>
      <c r="K869">
        <v>328.35184731889098</v>
      </c>
      <c r="L869">
        <v>349.25982348738899</v>
      </c>
      <c r="M869">
        <v>40.801767014962998</v>
      </c>
      <c r="N869">
        <v>1.15062580633176</v>
      </c>
      <c r="O869">
        <v>46.510917697358302</v>
      </c>
      <c r="P869">
        <v>12.758264462809899</v>
      </c>
      <c r="Q869">
        <v>-1.4152756110448E-2</v>
      </c>
    </row>
    <row r="870" spans="1:17" hidden="1" x14ac:dyDescent="0.3">
      <c r="A870" t="s">
        <v>1885</v>
      </c>
      <c r="B870" t="s">
        <v>1886</v>
      </c>
      <c r="C870" t="str">
        <f>IFERROR(VLOOKUP(Table1[[#This Row],[Ticker]],[1]!Table1[[Symbol]:[Industry]],2,FALSE),"-")</f>
        <v>-</v>
      </c>
      <c r="D870" t="s">
        <v>269</v>
      </c>
      <c r="E870">
        <v>3631.0311102999999</v>
      </c>
      <c r="F870">
        <v>675.4</v>
      </c>
      <c r="G870">
        <v>292.00508356955498</v>
      </c>
      <c r="H870">
        <v>-9.2043869121047397</v>
      </c>
      <c r="I870">
        <v>100.03420265867901</v>
      </c>
      <c r="J870">
        <v>-4.8708766530069596</v>
      </c>
      <c r="K870">
        <v>640.92892577319105</v>
      </c>
      <c r="L870">
        <v>423.61321127303802</v>
      </c>
      <c r="M870">
        <v>28.0861525994275</v>
      </c>
      <c r="N870">
        <v>0.29331133467141401</v>
      </c>
      <c r="O870">
        <v>34.557299378146197</v>
      </c>
      <c r="P870">
        <v>335.432918573915</v>
      </c>
      <c r="Q870">
        <v>0.194955471721977</v>
      </c>
    </row>
    <row r="871" spans="1:17" hidden="1" x14ac:dyDescent="0.3">
      <c r="A871" t="s">
        <v>1887</v>
      </c>
      <c r="B871" t="s">
        <v>1888</v>
      </c>
      <c r="C871" t="str">
        <f>IFERROR(VLOOKUP(Table1[[#This Row],[Ticker]],[1]!Table1[[Symbol]:[Industry]],2,FALSE),"-")</f>
        <v>-</v>
      </c>
      <c r="E871">
        <v>3628.4128970849902</v>
      </c>
      <c r="F871">
        <v>958.05</v>
      </c>
      <c r="G871">
        <v>82.836520509769599</v>
      </c>
      <c r="H871">
        <v>-15.288590078515499</v>
      </c>
      <c r="I871">
        <v>1.15869645210919</v>
      </c>
      <c r="J871">
        <v>-3.7151788169934599</v>
      </c>
      <c r="K871">
        <v>984.92683374301703</v>
      </c>
      <c r="L871">
        <v>880.46974431851902</v>
      </c>
      <c r="M871">
        <v>27.606347179758501</v>
      </c>
      <c r="N871">
        <v>0.56616156031263198</v>
      </c>
      <c r="O871">
        <v>43.625071760346501</v>
      </c>
      <c r="P871">
        <v>111.950149330776</v>
      </c>
    </row>
    <row r="872" spans="1:17" hidden="1" x14ac:dyDescent="0.3">
      <c r="A872" t="s">
        <v>1889</v>
      </c>
      <c r="B872" t="s">
        <v>1890</v>
      </c>
      <c r="C872" t="str">
        <f>IFERROR(VLOOKUP(Table1[[#This Row],[Ticker]],[1]!Table1[[Symbol]:[Industry]],2,FALSE),"-")</f>
        <v>-</v>
      </c>
      <c r="D872" t="s">
        <v>627</v>
      </c>
      <c r="E872">
        <v>3611.9951530799999</v>
      </c>
      <c r="F872">
        <v>1813.8</v>
      </c>
      <c r="G872">
        <v>72.378671165156703</v>
      </c>
      <c r="H872">
        <v>-3.4612522370196501</v>
      </c>
      <c r="I872">
        <v>11.265738595351699</v>
      </c>
      <c r="J872">
        <v>0.56182671719353405</v>
      </c>
      <c r="K872">
        <v>1787.8392648460499</v>
      </c>
      <c r="L872">
        <v>1513.70586251295</v>
      </c>
      <c r="M872">
        <v>51.8618540642805</v>
      </c>
      <c r="N872">
        <v>0.84844671756366696</v>
      </c>
      <c r="O872">
        <v>20.465321424633299</v>
      </c>
      <c r="P872">
        <v>98.105015973568499</v>
      </c>
      <c r="Q872">
        <v>0.144699045195918</v>
      </c>
    </row>
    <row r="873" spans="1:17" x14ac:dyDescent="0.3">
      <c r="A873" t="s">
        <v>1891</v>
      </c>
      <c r="B873" t="s">
        <v>1892</v>
      </c>
      <c r="C873" t="str">
        <f>IFERROR(VLOOKUP(Table1[[#This Row],[Ticker]],[1]!Table1[[Symbol]:[Industry]],2,FALSE),"-")</f>
        <v>-</v>
      </c>
      <c r="D873" t="s">
        <v>269</v>
      </c>
      <c r="E873">
        <v>3607.4522361599902</v>
      </c>
      <c r="F873">
        <v>144.96</v>
      </c>
      <c r="G873">
        <v>30.124851713970799</v>
      </c>
      <c r="H873">
        <v>37.631686025144703</v>
      </c>
      <c r="I873">
        <v>15.8677057707228</v>
      </c>
      <c r="J873">
        <v>-2.5348131027740801</v>
      </c>
      <c r="K873">
        <v>121.89145111692901</v>
      </c>
      <c r="L873">
        <v>103.913557112536</v>
      </c>
      <c r="M873">
        <v>55.313659907689598</v>
      </c>
      <c r="N873">
        <v>2.0987921621243499</v>
      </c>
      <c r="O873">
        <v>13.479580573951401</v>
      </c>
      <c r="P873">
        <v>77.647058823529406</v>
      </c>
      <c r="Q873">
        <v>1.6320683572884999E-2</v>
      </c>
    </row>
    <row r="874" spans="1:17" hidden="1" x14ac:dyDescent="0.3">
      <c r="A874" t="s">
        <v>1893</v>
      </c>
      <c r="B874" t="s">
        <v>1894</v>
      </c>
      <c r="C874" t="str">
        <f>IFERROR(VLOOKUP(Table1[[#This Row],[Ticker]],[1]!Table1[[Symbol]:[Industry]],2,FALSE),"-")</f>
        <v>-</v>
      </c>
      <c r="D874" t="s">
        <v>191</v>
      </c>
      <c r="E874">
        <v>3579.5414047599902</v>
      </c>
      <c r="F874">
        <v>594.70000000000005</v>
      </c>
      <c r="G874">
        <v>42.653273191994003</v>
      </c>
      <c r="H874">
        <v>1.21199809569371</v>
      </c>
      <c r="I874">
        <v>10.6272133844507</v>
      </c>
      <c r="J874">
        <v>2.7648614142296801</v>
      </c>
      <c r="K874">
        <v>555.34013717516905</v>
      </c>
      <c r="L874">
        <v>488.95905368506101</v>
      </c>
      <c r="M874">
        <v>57.884152246214697</v>
      </c>
      <c r="N874">
        <v>1.6691869449052199</v>
      </c>
      <c r="O874">
        <v>5.7507987220447099</v>
      </c>
      <c r="P874">
        <v>72.978475858056996</v>
      </c>
      <c r="Q874">
        <v>5.9655665638443003E-2</v>
      </c>
    </row>
    <row r="875" spans="1:17" hidden="1" x14ac:dyDescent="0.3">
      <c r="A875" t="s">
        <v>1895</v>
      </c>
      <c r="B875" t="s">
        <v>1896</v>
      </c>
      <c r="C875" t="str">
        <f>IFERROR(VLOOKUP(Table1[[#This Row],[Ticker]],[1]!Table1[[Symbol]:[Industry]],2,FALSE),"-")</f>
        <v>-</v>
      </c>
      <c r="D875" t="s">
        <v>476</v>
      </c>
      <c r="E875">
        <v>3579.11410428</v>
      </c>
      <c r="F875">
        <v>820.95</v>
      </c>
      <c r="G875">
        <v>138.34993597605299</v>
      </c>
      <c r="H875">
        <v>25.288113920772599</v>
      </c>
      <c r="I875">
        <v>19.9146120479326</v>
      </c>
      <c r="J875">
        <v>11.3391690090934</v>
      </c>
      <c r="K875">
        <v>688.86098865507302</v>
      </c>
      <c r="L875">
        <v>595.08649293462497</v>
      </c>
      <c r="M875">
        <v>72.397357759377599</v>
      </c>
      <c r="N875">
        <v>1.9472680681885599</v>
      </c>
      <c r="O875">
        <v>4.4887021134051901</v>
      </c>
      <c r="P875">
        <v>177.770258839451</v>
      </c>
      <c r="Q875">
        <v>0.141312275509623</v>
      </c>
    </row>
    <row r="876" spans="1:17" hidden="1" x14ac:dyDescent="0.3">
      <c r="A876" t="s">
        <v>1897</v>
      </c>
      <c r="B876" t="s">
        <v>1898</v>
      </c>
      <c r="C876" t="str">
        <f>IFERROR(VLOOKUP(Table1[[#This Row],[Ticker]],[1]!Table1[[Symbol]:[Industry]],2,FALSE),"-")</f>
        <v>-</v>
      </c>
      <c r="D876" t="s">
        <v>1501</v>
      </c>
      <c r="E876">
        <v>3546.9930731699901</v>
      </c>
      <c r="F876">
        <v>2091.3000000000002</v>
      </c>
      <c r="G876">
        <v>57.892816547378501</v>
      </c>
      <c r="H876">
        <v>-5.6239754890678899</v>
      </c>
      <c r="I876">
        <v>12.083242052927099</v>
      </c>
      <c r="J876">
        <v>-2.41174621132375</v>
      </c>
      <c r="K876">
        <v>1924.3264308965499</v>
      </c>
      <c r="L876">
        <v>1667.69667312245</v>
      </c>
      <c r="M876">
        <v>57.881366230077298</v>
      </c>
      <c r="N876">
        <v>0.84583841818088701</v>
      </c>
      <c r="O876">
        <v>3.3806723090900199</v>
      </c>
      <c r="P876">
        <v>93.854282536151302</v>
      </c>
      <c r="Q876">
        <v>0.105786115351447</v>
      </c>
    </row>
    <row r="877" spans="1:17" x14ac:dyDescent="0.3">
      <c r="A877" t="s">
        <v>1899</v>
      </c>
      <c r="B877" t="s">
        <v>1900</v>
      </c>
      <c r="C877" t="str">
        <f>IFERROR(VLOOKUP(Table1[[#This Row],[Ticker]],[1]!Table1[[Symbol]:[Industry]],2,FALSE),"-")</f>
        <v>-</v>
      </c>
      <c r="D877" t="s">
        <v>62</v>
      </c>
      <c r="E877">
        <v>3539.2668664500002</v>
      </c>
      <c r="F877">
        <v>142.1</v>
      </c>
      <c r="G877">
        <v>32.749997946045198</v>
      </c>
      <c r="H877">
        <v>10.9899796301466</v>
      </c>
      <c r="I877">
        <v>-10.4521346859123</v>
      </c>
      <c r="J877">
        <v>12.6083793959509</v>
      </c>
      <c r="K877">
        <v>124.633173217627</v>
      </c>
      <c r="L877">
        <v>117.80102036211299</v>
      </c>
      <c r="M877">
        <v>67.216753160370999</v>
      </c>
      <c r="N877">
        <v>2.7009155172040802</v>
      </c>
      <c r="O877">
        <v>9.4299788881069695</v>
      </c>
      <c r="P877">
        <v>64.467592592592496</v>
      </c>
      <c r="Q877">
        <v>-8.1939848363865003E-2</v>
      </c>
    </row>
    <row r="878" spans="1:17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-</v>
      </c>
      <c r="D878" t="s">
        <v>62</v>
      </c>
      <c r="E878">
        <v>3513.22242271</v>
      </c>
      <c r="F878">
        <v>350.35</v>
      </c>
      <c r="G878">
        <v>37.261186292324297</v>
      </c>
      <c r="H878">
        <v>-7.4835629797873402</v>
      </c>
      <c r="I878">
        <v>-12.1160628973297</v>
      </c>
      <c r="J878">
        <v>-6.1835005592779302</v>
      </c>
      <c r="K878">
        <v>344.90492669014799</v>
      </c>
      <c r="L878">
        <v>314.882082950746</v>
      </c>
      <c r="M878">
        <v>37.794960797231397</v>
      </c>
      <c r="N878">
        <v>0.64706110566040098</v>
      </c>
      <c r="O878">
        <v>10.4466961609818</v>
      </c>
      <c r="P878">
        <v>64.560826679192104</v>
      </c>
      <c r="Q878">
        <v>5.4368700480879002E-2</v>
      </c>
    </row>
    <row r="879" spans="1:17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80</v>
      </c>
      <c r="E879">
        <v>3513.02709065</v>
      </c>
      <c r="F879">
        <v>817.25</v>
      </c>
      <c r="G879">
        <v>-56.396436026064698</v>
      </c>
      <c r="H879">
        <v>0.33391349097038198</v>
      </c>
      <c r="I879">
        <v>-9.3779533980363894</v>
      </c>
      <c r="J879">
        <v>2.44668652785619</v>
      </c>
      <c r="K879">
        <v>763.58047131251101</v>
      </c>
      <c r="L879">
        <v>805.69300687991904</v>
      </c>
      <c r="M879">
        <v>52.7523073072377</v>
      </c>
      <c r="N879">
        <v>1.25022816692468</v>
      </c>
      <c r="O879">
        <v>52.829611501988303</v>
      </c>
      <c r="P879">
        <v>32.070135746606297</v>
      </c>
    </row>
    <row r="880" spans="1:17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46</v>
      </c>
      <c r="E880">
        <v>3503.395891875</v>
      </c>
      <c r="F880">
        <v>3231.25</v>
      </c>
      <c r="G880">
        <v>68.333150388463295</v>
      </c>
      <c r="H880">
        <v>16.531366172090799</v>
      </c>
      <c r="I880">
        <v>59.703305092536702</v>
      </c>
      <c r="J880">
        <v>4.3163690830677597</v>
      </c>
      <c r="K880">
        <v>3023.1631743683201</v>
      </c>
      <c r="L880">
        <v>2447.7045553088901</v>
      </c>
      <c r="M880">
        <v>46.9728468571858</v>
      </c>
      <c r="N880">
        <v>1.22822577036105</v>
      </c>
      <c r="O880">
        <v>14.7512572533849</v>
      </c>
      <c r="P880">
        <v>122.82177705754501</v>
      </c>
      <c r="Q880">
        <v>0.12379843198698599</v>
      </c>
    </row>
    <row r="881" spans="1:17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D881" t="s">
        <v>490</v>
      </c>
      <c r="E881">
        <v>3503.1990110800002</v>
      </c>
      <c r="F881">
        <v>4054.85</v>
      </c>
      <c r="G881">
        <v>5.0775123292428797</v>
      </c>
      <c r="H881">
        <v>-1.07907848741456</v>
      </c>
      <c r="I881">
        <v>2.9326922080080302</v>
      </c>
      <c r="J881">
        <v>-3.3490493292872201</v>
      </c>
      <c r="K881">
        <v>3840.9201625956498</v>
      </c>
      <c r="L881">
        <v>3491.4874530060802</v>
      </c>
      <c r="M881">
        <v>39.489253358879999</v>
      </c>
      <c r="N881">
        <v>0.44623410001137898</v>
      </c>
      <c r="O881">
        <v>8.3147342071839798</v>
      </c>
      <c r="P881">
        <v>37.359417344173401</v>
      </c>
      <c r="Q881">
        <v>5.2206795388142997E-2</v>
      </c>
    </row>
    <row r="882" spans="1:17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130</v>
      </c>
      <c r="E882">
        <v>3499.0627522499999</v>
      </c>
      <c r="F882">
        <v>1201.95</v>
      </c>
      <c r="G882">
        <v>-14.317931962004099</v>
      </c>
      <c r="H882">
        <v>-8.7282785476595297</v>
      </c>
      <c r="I882">
        <v>-8.7916061045274496</v>
      </c>
      <c r="J882">
        <v>-4.0111752598413002</v>
      </c>
      <c r="K882">
        <v>1208.49430109183</v>
      </c>
      <c r="L882">
        <v>1138.28010848186</v>
      </c>
      <c r="M882">
        <v>40.753295321932498</v>
      </c>
      <c r="N882">
        <v>0.56980228833179902</v>
      </c>
      <c r="O882">
        <v>13.0662673156121</v>
      </c>
      <c r="P882">
        <v>25.858638743455501</v>
      </c>
      <c r="Q882">
        <v>-1.3167930814456E-2</v>
      </c>
    </row>
    <row r="883" spans="1:17" hidden="1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E883">
        <v>3489.900064294</v>
      </c>
      <c r="F883">
        <v>65.14</v>
      </c>
      <c r="G883">
        <v>9807.1753747760304</v>
      </c>
      <c r="H883">
        <v>43.017326335060602</v>
      </c>
      <c r="I883">
        <v>546.143158469941</v>
      </c>
      <c r="J883">
        <v>4.1021811907103096</v>
      </c>
      <c r="K883">
        <v>45.303354804897801</v>
      </c>
      <c r="L883">
        <v>25.262336390683</v>
      </c>
      <c r="M883">
        <v>99.558545900310804</v>
      </c>
      <c r="N883">
        <v>1.7304928074106101</v>
      </c>
      <c r="O883">
        <v>0</v>
      </c>
      <c r="P883">
        <v>10329.3917710196</v>
      </c>
      <c r="Q883">
        <v>0.33346384770752802</v>
      </c>
    </row>
    <row r="884" spans="1:17" hidden="1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D884" t="s">
        <v>62</v>
      </c>
      <c r="E884">
        <v>3486.1620449000002</v>
      </c>
      <c r="F884">
        <v>479.9</v>
      </c>
      <c r="G884">
        <v>177.78711758997201</v>
      </c>
      <c r="H884">
        <v>-1.5293793762715799</v>
      </c>
      <c r="I884">
        <v>40.180157951865901</v>
      </c>
      <c r="J884">
        <v>-6.5882237301804301</v>
      </c>
      <c r="K884">
        <v>451.82859069202902</v>
      </c>
      <c r="L884">
        <v>348.20419659849898</v>
      </c>
      <c r="M884">
        <v>42.6555316625603</v>
      </c>
      <c r="N884">
        <v>0.49080698498998399</v>
      </c>
      <c r="O884">
        <v>10.4396749322775</v>
      </c>
      <c r="P884">
        <v>215.267376166075</v>
      </c>
      <c r="Q884">
        <v>0.152016380121936</v>
      </c>
    </row>
    <row r="885" spans="1:17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1501</v>
      </c>
      <c r="E885">
        <v>3484.5878401239902</v>
      </c>
      <c r="F885">
        <v>154.04</v>
      </c>
      <c r="G885">
        <v>-11.8120754319167</v>
      </c>
      <c r="H885">
        <v>-3.4319935579555301</v>
      </c>
      <c r="I885">
        <v>-11.227882746755</v>
      </c>
      <c r="J885">
        <v>-0.51244319839060704</v>
      </c>
      <c r="K885">
        <v>152.71435278636099</v>
      </c>
      <c r="L885">
        <v>147.752938704131</v>
      </c>
      <c r="M885">
        <v>46.6201097811905</v>
      </c>
      <c r="N885">
        <v>0.69861448390108605</v>
      </c>
      <c r="O885">
        <v>14.1911191898208</v>
      </c>
      <c r="P885">
        <v>19.410852713178201</v>
      </c>
      <c r="Q885">
        <v>2.7713461394300001E-2</v>
      </c>
    </row>
    <row r="886" spans="1:17" hidden="1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E886">
        <v>3471.08</v>
      </c>
      <c r="F886">
        <v>648.79999999999995</v>
      </c>
      <c r="G886">
        <v>432.52883401996598</v>
      </c>
      <c r="H886">
        <v>-16.997577973539901</v>
      </c>
      <c r="I886">
        <v>130.99571156012499</v>
      </c>
      <c r="J886">
        <v>-2.0184322420524898</v>
      </c>
      <c r="K886">
        <v>602.84660374721602</v>
      </c>
      <c r="L886">
        <v>430.47442001659101</v>
      </c>
      <c r="M886">
        <v>63.607292126110302</v>
      </c>
      <c r="N886">
        <v>2.4486336922482899</v>
      </c>
      <c r="O886">
        <v>22.171701602959299</v>
      </c>
      <c r="P886">
        <v>871.25748502993997</v>
      </c>
      <c r="Q886">
        <v>0.226827824570276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232</v>
      </c>
      <c r="E887">
        <v>3470.702676637</v>
      </c>
      <c r="F887">
        <v>2.71</v>
      </c>
      <c r="G887">
        <v>213.171307138245</v>
      </c>
      <c r="H887">
        <v>22.402422026459998</v>
      </c>
      <c r="I887">
        <v>48.686739260653901</v>
      </c>
      <c r="J887">
        <v>-16.621029995881599</v>
      </c>
      <c r="K887">
        <v>2.5927360929904801</v>
      </c>
      <c r="L887">
        <v>1.8588390905983001</v>
      </c>
      <c r="M887">
        <v>28.206444658514499</v>
      </c>
      <c r="N887">
        <v>2.0225768308185801</v>
      </c>
      <c r="O887">
        <v>59.778597785977801</v>
      </c>
      <c r="P887">
        <v>287.142857142857</v>
      </c>
      <c r="Q887">
        <v>4.4010404315780001E-3</v>
      </c>
    </row>
    <row r="888" spans="1:17" hidden="1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49</v>
      </c>
      <c r="E888">
        <v>3457.1408641199901</v>
      </c>
      <c r="F888">
        <v>552.6</v>
      </c>
      <c r="G888">
        <v>52.507030631639203</v>
      </c>
      <c r="H888">
        <v>-0.52376844973041903</v>
      </c>
      <c r="I888">
        <v>21.2264932360514</v>
      </c>
      <c r="J888">
        <v>-3.4014787738633401</v>
      </c>
      <c r="K888">
        <v>523.45844135678306</v>
      </c>
      <c r="L888">
        <v>449.69647236741503</v>
      </c>
      <c r="M888">
        <v>52.283901956631297</v>
      </c>
      <c r="N888">
        <v>1.0117891913386701</v>
      </c>
      <c r="O888">
        <v>5.0669562070213496</v>
      </c>
      <c r="P888">
        <v>86.468702547663199</v>
      </c>
      <c r="Q888">
        <v>3.3967347704056003E-2</v>
      </c>
    </row>
    <row r="889" spans="1:17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127</v>
      </c>
      <c r="E889">
        <v>3449.5201661699998</v>
      </c>
      <c r="F889">
        <v>523.9</v>
      </c>
      <c r="G889">
        <v>-43.607946133501699</v>
      </c>
      <c r="H889">
        <v>-3.2838122373604199</v>
      </c>
      <c r="I889">
        <v>-16.622628613155399</v>
      </c>
      <c r="J889">
        <v>-4.0725163566106399</v>
      </c>
      <c r="K889">
        <v>521.61343126471502</v>
      </c>
      <c r="L889">
        <v>513.416391414028</v>
      </c>
      <c r="M889">
        <v>37.551683284389597</v>
      </c>
      <c r="N889">
        <v>0.74053864175151995</v>
      </c>
      <c r="O889">
        <v>30.502004199274602</v>
      </c>
      <c r="P889">
        <v>16.616583194212499</v>
      </c>
    </row>
    <row r="890" spans="1:17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476</v>
      </c>
      <c r="E890">
        <v>3443.0396250099998</v>
      </c>
      <c r="F890">
        <v>543.85</v>
      </c>
      <c r="G890">
        <v>4.9035528196277198</v>
      </c>
      <c r="H890">
        <v>-7.8663103878115503</v>
      </c>
      <c r="I890">
        <v>28.8164944713754</v>
      </c>
      <c r="J890">
        <v>-0.39003674450251402</v>
      </c>
      <c r="K890">
        <v>511.88560210883497</v>
      </c>
      <c r="L890">
        <v>448.575067082168</v>
      </c>
      <c r="M890">
        <v>54.822792631024797</v>
      </c>
      <c r="N890">
        <v>0.60009713720506197</v>
      </c>
      <c r="O890">
        <v>5.1117035947411704</v>
      </c>
      <c r="P890">
        <v>65.303951367781096</v>
      </c>
      <c r="Q890">
        <v>-3.3506746990938002E-2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191</v>
      </c>
      <c r="E891">
        <v>3438.6483958399999</v>
      </c>
      <c r="F891">
        <v>1699.6</v>
      </c>
      <c r="G891">
        <v>-13.1526964999219</v>
      </c>
      <c r="H891">
        <v>3.17983634833391</v>
      </c>
      <c r="I891">
        <v>-4.5831408271556997</v>
      </c>
      <c r="J891">
        <v>-0.95780439294235598</v>
      </c>
      <c r="K891">
        <v>1616.4063530344499</v>
      </c>
      <c r="M891">
        <v>52.674219876751302</v>
      </c>
      <c r="N891">
        <v>2.2567041346583401</v>
      </c>
      <c r="O891">
        <v>8.5578959755236497</v>
      </c>
      <c r="P891">
        <v>41.174516155826801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295</v>
      </c>
      <c r="E892">
        <v>3409.5993696800001</v>
      </c>
      <c r="F892">
        <v>643.9</v>
      </c>
      <c r="G892">
        <v>-14.933448424946899</v>
      </c>
      <c r="H892">
        <v>-7.0592671797190896</v>
      </c>
      <c r="I892">
        <v>-12.5646421154875</v>
      </c>
      <c r="J892">
        <v>-1.6971965218015601</v>
      </c>
      <c r="K892">
        <v>635.51561469341198</v>
      </c>
      <c r="L892">
        <v>615.57027509277998</v>
      </c>
      <c r="M892">
        <v>55.185499933387803</v>
      </c>
      <c r="N892">
        <v>1.3616221910241899</v>
      </c>
      <c r="O892">
        <v>12.2301599627271</v>
      </c>
      <c r="P892">
        <v>27.052091554853899</v>
      </c>
      <c r="Q892">
        <v>-0.15524415466755101</v>
      </c>
    </row>
    <row r="893" spans="1:17" hidden="1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1429</v>
      </c>
      <c r="E893">
        <v>3400.0149694500001</v>
      </c>
      <c r="F893">
        <v>776.5</v>
      </c>
      <c r="G893">
        <v>-3.60256970749725</v>
      </c>
      <c r="H893">
        <v>28.848065531594099</v>
      </c>
      <c r="I893">
        <v>4.0530642480509904</v>
      </c>
      <c r="J893">
        <v>-3.45532812839263</v>
      </c>
      <c r="K893">
        <v>657.21881854937101</v>
      </c>
      <c r="L893">
        <v>619.27591157729796</v>
      </c>
      <c r="M893">
        <v>60.645722845551099</v>
      </c>
      <c r="N893">
        <v>0.66954612022960702</v>
      </c>
      <c r="O893">
        <v>9.0856406954281805</v>
      </c>
      <c r="P893">
        <v>72.862867319679395</v>
      </c>
      <c r="Q893">
        <v>-5.7900995283325998E-2</v>
      </c>
    </row>
    <row r="894" spans="1:17" hidden="1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391</v>
      </c>
      <c r="E894">
        <v>3383.5738244999998</v>
      </c>
      <c r="F894">
        <v>4418.8999999999996</v>
      </c>
      <c r="G894">
        <v>17.8897573257426</v>
      </c>
      <c r="H894">
        <v>-3.3257786610842199</v>
      </c>
      <c r="I894">
        <v>-13.8384923385366</v>
      </c>
      <c r="J894">
        <v>-4.8116306642437401</v>
      </c>
      <c r="K894">
        <v>4303.4546047543199</v>
      </c>
      <c r="L894">
        <v>4073.9486781433702</v>
      </c>
      <c r="M894">
        <v>47.377213514812297</v>
      </c>
      <c r="N894">
        <v>2.2936875297761699</v>
      </c>
      <c r="O894">
        <v>15.345447962162501</v>
      </c>
      <c r="P894">
        <v>60.395644283121499</v>
      </c>
      <c r="Q894">
        <v>5.8890844021044997E-2</v>
      </c>
    </row>
    <row r="895" spans="1:17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553</v>
      </c>
      <c r="E895">
        <v>3341.5036596700002</v>
      </c>
      <c r="F895">
        <v>57.37</v>
      </c>
      <c r="G895">
        <v>53.422867200648199</v>
      </c>
      <c r="H895">
        <v>15.778576966047799</v>
      </c>
      <c r="I895">
        <v>29.868903104414699</v>
      </c>
      <c r="J895">
        <v>11.283303087305701</v>
      </c>
      <c r="K895">
        <v>50.649248680980001</v>
      </c>
      <c r="L895">
        <v>45.014893206768598</v>
      </c>
      <c r="M895">
        <v>57.627165601246503</v>
      </c>
      <c r="N895">
        <v>1.05252208352913</v>
      </c>
      <c r="O895">
        <v>8.5236186160013894</v>
      </c>
      <c r="P895">
        <v>82.126984126984098</v>
      </c>
      <c r="Q895">
        <v>-6.0393984194679E-2</v>
      </c>
    </row>
    <row r="896" spans="1:17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917</v>
      </c>
      <c r="E896">
        <v>3334.69329844</v>
      </c>
      <c r="F896">
        <v>388.4</v>
      </c>
      <c r="G896">
        <v>47.698130693900403</v>
      </c>
      <c r="H896">
        <v>36.663374663016498</v>
      </c>
      <c r="I896">
        <v>15.4613499313684</v>
      </c>
      <c r="J896">
        <v>-2.4334213523522901</v>
      </c>
      <c r="K896">
        <v>322.01214566138498</v>
      </c>
      <c r="L896">
        <v>294.61406058581099</v>
      </c>
      <c r="M896">
        <v>60.942269567954597</v>
      </c>
      <c r="N896">
        <v>3.4417073488973999</v>
      </c>
      <c r="O896">
        <v>11.096807415036</v>
      </c>
      <c r="P896">
        <v>92.3248328794255</v>
      </c>
      <c r="Q896">
        <v>7.5116971098641003E-2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111</v>
      </c>
      <c r="E897">
        <v>3328.3122419699998</v>
      </c>
      <c r="F897">
        <v>51.82</v>
      </c>
      <c r="G897">
        <v>150.05960501058601</v>
      </c>
      <c r="H897">
        <v>29.1764053424141</v>
      </c>
      <c r="I897">
        <v>-0.400129426214757</v>
      </c>
      <c r="J897">
        <v>6.2526525219893401</v>
      </c>
      <c r="K897">
        <v>46.127496917141997</v>
      </c>
      <c r="L897">
        <v>39.820645319216297</v>
      </c>
      <c r="M897">
        <v>53.231596618628899</v>
      </c>
      <c r="N897">
        <v>2.1364884715912398</v>
      </c>
      <c r="O897">
        <v>31.126978000771899</v>
      </c>
      <c r="P897">
        <v>178.602150537634</v>
      </c>
      <c r="Q897">
        <v>7.8028381329388996E-2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83</v>
      </c>
      <c r="E898">
        <v>3320.1128370599999</v>
      </c>
      <c r="F898">
        <v>582.29999999999995</v>
      </c>
      <c r="G898">
        <v>-2.9246644257352798</v>
      </c>
      <c r="H898">
        <v>14.503626332811301</v>
      </c>
      <c r="I898">
        <v>7.0983434542486297</v>
      </c>
      <c r="J898">
        <v>8.8396363861733196</v>
      </c>
      <c r="O898">
        <v>7.7623218272368097</v>
      </c>
      <c r="P898">
        <v>23.840918757975299</v>
      </c>
    </row>
    <row r="899" spans="1:17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977</v>
      </c>
      <c r="E899">
        <v>3310.4174926999999</v>
      </c>
      <c r="F899">
        <v>409</v>
      </c>
      <c r="G899">
        <v>-15.617676596127099</v>
      </c>
      <c r="H899">
        <v>-8.8827067791605501</v>
      </c>
      <c r="I899">
        <v>-10.143313847749599</v>
      </c>
      <c r="J899">
        <v>-3.3482685782841699</v>
      </c>
      <c r="K899">
        <v>403.30184542388298</v>
      </c>
      <c r="L899">
        <v>396.152237999509</v>
      </c>
      <c r="M899">
        <v>45.640328841396602</v>
      </c>
      <c r="N899">
        <v>1.0983275769355401</v>
      </c>
      <c r="O899">
        <v>19.804400977995101</v>
      </c>
      <c r="P899">
        <v>20.988019523738998</v>
      </c>
      <c r="Q899">
        <v>-4.0826170488570998E-2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363</v>
      </c>
      <c r="E900">
        <v>3303.7487190000002</v>
      </c>
      <c r="F900">
        <v>265.5</v>
      </c>
      <c r="G900">
        <v>67.983804859967705</v>
      </c>
      <c r="H900">
        <v>-7.3725932673133796</v>
      </c>
      <c r="I900">
        <v>64.151909440864003</v>
      </c>
      <c r="J900">
        <v>2.0090002327221801</v>
      </c>
      <c r="K900">
        <v>234.35643648837001</v>
      </c>
      <c r="L900">
        <v>186.189196087027</v>
      </c>
      <c r="M900">
        <v>61.5579715768177</v>
      </c>
      <c r="N900">
        <v>0.88627659457349395</v>
      </c>
      <c r="O900">
        <v>7.3446327683615902</v>
      </c>
      <c r="P900">
        <v>136.010489355082</v>
      </c>
      <c r="Q900">
        <v>0.161642174871162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160</v>
      </c>
      <c r="E901">
        <v>3292.5846670199999</v>
      </c>
      <c r="F901">
        <v>359.9</v>
      </c>
      <c r="G901">
        <v>150.03651966621001</v>
      </c>
      <c r="H901">
        <v>-17.682832658421301</v>
      </c>
      <c r="I901">
        <v>-32.071574566553402</v>
      </c>
      <c r="J901">
        <v>-11.836828063720199</v>
      </c>
      <c r="K901">
        <v>384.87822373389002</v>
      </c>
      <c r="L901">
        <v>345.48275158227398</v>
      </c>
      <c r="M901">
        <v>22.805059067214</v>
      </c>
      <c r="N901">
        <v>1.2286590238347701</v>
      </c>
      <c r="O901">
        <v>34.2595165323701</v>
      </c>
      <c r="P901">
        <v>172.548277167739</v>
      </c>
      <c r="Q901">
        <v>8.1057230236148997E-2</v>
      </c>
    </row>
    <row r="902" spans="1:17" hidden="1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97</v>
      </c>
      <c r="E902">
        <v>3277.8396395279901</v>
      </c>
      <c r="F902">
        <v>70.430000000000007</v>
      </c>
      <c r="G902">
        <v>103.461957544749</v>
      </c>
      <c r="H902">
        <v>22.083005527466099</v>
      </c>
      <c r="I902">
        <v>13.4369890109036</v>
      </c>
      <c r="J902">
        <v>1.8680036585311499</v>
      </c>
      <c r="K902">
        <v>56.202026209044099</v>
      </c>
      <c r="L902">
        <v>49.537731371328597</v>
      </c>
      <c r="M902">
        <v>80.807314983996093</v>
      </c>
      <c r="N902">
        <v>2.90097126770487</v>
      </c>
      <c r="O902">
        <v>4.5009229021723396</v>
      </c>
      <c r="P902">
        <v>176.73870333988199</v>
      </c>
      <c r="Q902">
        <v>8.4099062641736E-2</v>
      </c>
    </row>
    <row r="903" spans="1:17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54</v>
      </c>
      <c r="E903">
        <v>3276.5919715529999</v>
      </c>
      <c r="F903">
        <v>247.77</v>
      </c>
      <c r="G903">
        <v>-9.1727732000206093</v>
      </c>
      <c r="H903">
        <v>13.127653450027699</v>
      </c>
      <c r="I903">
        <v>27.457302031216699</v>
      </c>
      <c r="J903">
        <v>9.0267608892348701</v>
      </c>
      <c r="K903">
        <v>204.10525312550701</v>
      </c>
      <c r="L903">
        <v>188.616992302249</v>
      </c>
      <c r="M903">
        <v>82.899155357600407</v>
      </c>
      <c r="N903">
        <v>2.3008455805489301</v>
      </c>
      <c r="O903">
        <v>4.1086491504217504</v>
      </c>
      <c r="P903">
        <v>60.161603102779502</v>
      </c>
      <c r="Q903">
        <v>6.3869938261816001E-2</v>
      </c>
    </row>
    <row r="904" spans="1:17" hidden="1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493</v>
      </c>
      <c r="E904">
        <v>3273.5804406799998</v>
      </c>
      <c r="F904">
        <v>310.60000000000002</v>
      </c>
      <c r="G904">
        <v>-56.694239546163097</v>
      </c>
      <c r="H904">
        <v>2.51517851116775</v>
      </c>
      <c r="I904">
        <v>-22.949841213135802</v>
      </c>
      <c r="J904">
        <v>-0.97829130836682898</v>
      </c>
      <c r="K904">
        <v>303.33216132406102</v>
      </c>
      <c r="M904">
        <v>45.962841125669897</v>
      </c>
      <c r="N904">
        <v>1.46628382439923</v>
      </c>
      <c r="O904">
        <v>65.6149388280746</v>
      </c>
      <c r="P904">
        <v>26.208858187728499</v>
      </c>
    </row>
    <row r="905" spans="1:17" hidden="1" x14ac:dyDescent="0.3">
      <c r="A905" t="s">
        <v>1955</v>
      </c>
      <c r="B905" t="s">
        <v>1956</v>
      </c>
      <c r="C905" t="str">
        <f>IFERROR(VLOOKUP(Table1[[#This Row],[Ticker]],[1]!Table1[[Symbol]:[Industry]],2,FALSE),"-")</f>
        <v>-</v>
      </c>
      <c r="D905" t="s">
        <v>130</v>
      </c>
      <c r="E905">
        <v>3271.1088711739999</v>
      </c>
      <c r="F905">
        <v>182.66</v>
      </c>
      <c r="G905">
        <v>99.233614830553407</v>
      </c>
      <c r="H905">
        <v>2.5853464427639601</v>
      </c>
      <c r="I905">
        <v>-12.9377074536804</v>
      </c>
      <c r="J905">
        <v>-1.43114779531422</v>
      </c>
      <c r="K905">
        <v>182.26768351485899</v>
      </c>
      <c r="L905">
        <v>162.23069180638299</v>
      </c>
      <c r="M905">
        <v>33.786763053325103</v>
      </c>
      <c r="N905">
        <v>1.9622988412339</v>
      </c>
      <c r="O905">
        <v>22.413226760100699</v>
      </c>
      <c r="P905">
        <v>130.050377833753</v>
      </c>
      <c r="Q905">
        <v>7.6136856642523995E-2</v>
      </c>
    </row>
    <row r="906" spans="1:17" x14ac:dyDescent="0.3">
      <c r="A906" t="s">
        <v>1957</v>
      </c>
      <c r="B906" t="s">
        <v>1958</v>
      </c>
      <c r="C906" t="str">
        <f>IFERROR(VLOOKUP(Table1[[#This Row],[Ticker]],[1]!Table1[[Symbol]:[Industry]],2,FALSE),"-")</f>
        <v>-</v>
      </c>
      <c r="D906" t="s">
        <v>46</v>
      </c>
      <c r="E906">
        <v>3259.4508992000001</v>
      </c>
      <c r="F906">
        <v>1923.2</v>
      </c>
      <c r="G906">
        <v>1.3610120984781</v>
      </c>
      <c r="H906">
        <v>13.817750119419699</v>
      </c>
      <c r="I906">
        <v>-2.3130305626453</v>
      </c>
      <c r="J906">
        <v>-5.37844380022237</v>
      </c>
      <c r="K906">
        <v>1787.97687570431</v>
      </c>
      <c r="L906">
        <v>1660.83361682396</v>
      </c>
      <c r="M906">
        <v>45.922349607652897</v>
      </c>
      <c r="N906">
        <v>1.5695693685473899</v>
      </c>
      <c r="O906">
        <v>8.6730449251247901</v>
      </c>
      <c r="P906">
        <v>36.011315417256</v>
      </c>
      <c r="Q906">
        <v>1.9712874429088999E-2</v>
      </c>
    </row>
    <row r="907" spans="1:17" hidden="1" x14ac:dyDescent="0.3">
      <c r="A907" t="s">
        <v>1959</v>
      </c>
      <c r="B907" t="s">
        <v>1960</v>
      </c>
      <c r="C907" t="str">
        <f>IFERROR(VLOOKUP(Table1[[#This Row],[Ticker]],[1]!Table1[[Symbol]:[Industry]],2,FALSE),"-")</f>
        <v>-</v>
      </c>
      <c r="D907" t="s">
        <v>21</v>
      </c>
      <c r="E907">
        <v>3258.6918704200002</v>
      </c>
      <c r="F907">
        <v>608.20000000000005</v>
      </c>
      <c r="G907">
        <v>238.61292390471201</v>
      </c>
      <c r="H907">
        <v>9.1864870378550307</v>
      </c>
      <c r="I907">
        <v>8.8333118481714106</v>
      </c>
      <c r="J907">
        <v>2.8611380505318098</v>
      </c>
      <c r="K907">
        <v>499.50342610010699</v>
      </c>
      <c r="L907">
        <v>427.79203837956601</v>
      </c>
      <c r="M907">
        <v>80.475605550820504</v>
      </c>
      <c r="N907">
        <v>2.5189079748414098</v>
      </c>
      <c r="O907">
        <v>4.1269319302860801</v>
      </c>
      <c r="P907">
        <v>310.94594594594599</v>
      </c>
      <c r="Q907">
        <v>6.1998657267491E-2</v>
      </c>
    </row>
    <row r="908" spans="1:17" hidden="1" x14ac:dyDescent="0.3">
      <c r="A908" t="s">
        <v>1961</v>
      </c>
      <c r="B908" t="s">
        <v>1962</v>
      </c>
      <c r="C908" t="str">
        <f>IFERROR(VLOOKUP(Table1[[#This Row],[Ticker]],[1]!Table1[[Symbol]:[Industry]],2,FALSE),"-")</f>
        <v>-</v>
      </c>
      <c r="D908" t="s">
        <v>1963</v>
      </c>
      <c r="E908">
        <v>3257.20024448</v>
      </c>
      <c r="F908">
        <v>282.39999999999998</v>
      </c>
      <c r="G908">
        <v>22.447622927719401</v>
      </c>
      <c r="H908">
        <v>-14.550342950498401</v>
      </c>
      <c r="I908">
        <v>45.355995929910499</v>
      </c>
      <c r="J908">
        <v>-9.4320448573976492</v>
      </c>
      <c r="K908">
        <v>279.622480055675</v>
      </c>
      <c r="M908">
        <v>34.084711105231598</v>
      </c>
      <c r="N908">
        <v>0.96277347117421297</v>
      </c>
      <c r="O908">
        <v>16.855524079320102</v>
      </c>
      <c r="P908">
        <v>160.87759815242401</v>
      </c>
    </row>
    <row r="909" spans="1:17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269</v>
      </c>
      <c r="E909">
        <v>3255.5552717099999</v>
      </c>
      <c r="F909">
        <v>1037.05</v>
      </c>
      <c r="G909">
        <v>-46.028967091800602</v>
      </c>
      <c r="H909">
        <v>14.1423168451254</v>
      </c>
      <c r="I909">
        <v>-17.009573897055098</v>
      </c>
      <c r="J909">
        <v>-1.00677037322608</v>
      </c>
      <c r="K909">
        <v>956.64020352628802</v>
      </c>
      <c r="L909">
        <v>1003.81339295103</v>
      </c>
      <c r="M909">
        <v>52.387261090860299</v>
      </c>
      <c r="N909">
        <v>1.00225194396828</v>
      </c>
      <c r="O909">
        <v>27.5734053324333</v>
      </c>
      <c r="P909">
        <v>37.9697997738309</v>
      </c>
      <c r="Q909">
        <v>-6.7044999938494998E-2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135</v>
      </c>
      <c r="E910">
        <v>3236.8929048</v>
      </c>
      <c r="F910">
        <v>712</v>
      </c>
      <c r="G910">
        <v>82.274175332669898</v>
      </c>
      <c r="H910">
        <v>1.31912386229038</v>
      </c>
      <c r="I910">
        <v>31.7495803539077</v>
      </c>
      <c r="J910">
        <v>1.91512293277959</v>
      </c>
      <c r="K910">
        <v>683.89487058138502</v>
      </c>
      <c r="L910">
        <v>571.833307942798</v>
      </c>
      <c r="M910">
        <v>55.8593094132898</v>
      </c>
      <c r="N910">
        <v>0.78676634762920905</v>
      </c>
      <c r="O910">
        <v>7.3033707865168598</v>
      </c>
      <c r="P910">
        <v>130.42071197410999</v>
      </c>
      <c r="Q910">
        <v>0.165199758404523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135</v>
      </c>
      <c r="E911">
        <v>3233.6075809049998</v>
      </c>
      <c r="F911">
        <v>425.45</v>
      </c>
      <c r="G911">
        <v>-12.5923696643037</v>
      </c>
      <c r="H911">
        <v>-6.5288789734250203</v>
      </c>
      <c r="I911">
        <v>-36.724853038097898</v>
      </c>
      <c r="J911">
        <v>0.121357425225343</v>
      </c>
      <c r="K911">
        <v>450.768454366615</v>
      </c>
      <c r="L911">
        <v>462.853785585379</v>
      </c>
      <c r="M911">
        <v>51.521990176654398</v>
      </c>
      <c r="N911">
        <v>1.11512713465756</v>
      </c>
      <c r="O911">
        <v>37.501469032788798</v>
      </c>
      <c r="P911">
        <v>17.592592592592499</v>
      </c>
      <c r="Q911">
        <v>5.1993430655024001E-2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62</v>
      </c>
      <c r="E912">
        <v>3218.5071720000001</v>
      </c>
      <c r="F912">
        <v>399.9</v>
      </c>
      <c r="G912">
        <v>39.294529154324898</v>
      </c>
      <c r="H912">
        <v>-3.27590092403956</v>
      </c>
      <c r="I912">
        <v>17.588979576245301</v>
      </c>
      <c r="J912">
        <v>-6.5866844882889099E-3</v>
      </c>
      <c r="K912">
        <v>387.40834409472598</v>
      </c>
      <c r="L912">
        <v>342.80949470430897</v>
      </c>
      <c r="M912">
        <v>48.908911753262799</v>
      </c>
      <c r="N912">
        <v>1.0951922597227399</v>
      </c>
      <c r="O912">
        <v>6.2015503875969102</v>
      </c>
      <c r="P912">
        <v>71.410201457350993</v>
      </c>
      <c r="Q912">
        <v>-4.7373850300668999E-2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630</v>
      </c>
      <c r="E913">
        <v>3217.9833390200001</v>
      </c>
      <c r="F913">
        <v>2715.4</v>
      </c>
      <c r="G913">
        <v>19.0690631643477</v>
      </c>
      <c r="H913">
        <v>3.8847055835908502</v>
      </c>
      <c r="I913">
        <v>-0.32058058523322303</v>
      </c>
      <c r="J913">
        <v>4.2169287720991599</v>
      </c>
      <c r="K913">
        <v>2432.0219508520599</v>
      </c>
      <c r="L913">
        <v>2327.0348347684899</v>
      </c>
      <c r="M913">
        <v>79.643790318048403</v>
      </c>
      <c r="N913">
        <v>1.66925408751462</v>
      </c>
      <c r="O913">
        <v>6.75038668336156</v>
      </c>
      <c r="P913">
        <v>45.867690902742297</v>
      </c>
      <c r="Q913">
        <v>5.5832224816309999E-2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77</v>
      </c>
      <c r="E914">
        <v>3208.7187512400001</v>
      </c>
      <c r="F914">
        <v>248.89</v>
      </c>
      <c r="G914">
        <v>92.937549456068396</v>
      </c>
      <c r="H914">
        <v>6.4921221600638699</v>
      </c>
      <c r="I914">
        <v>21.121964661282899</v>
      </c>
      <c r="J914">
        <v>-2.32621065628617</v>
      </c>
      <c r="K914">
        <v>225.40947214074299</v>
      </c>
      <c r="L914">
        <v>182.956709340972</v>
      </c>
      <c r="M914">
        <v>47.010185077262001</v>
      </c>
      <c r="N914">
        <v>0.83346732380077104</v>
      </c>
      <c r="O914">
        <v>10.0646872112178</v>
      </c>
      <c r="P914">
        <v>123.01971326164799</v>
      </c>
      <c r="Q914">
        <v>3.0293907907544E-2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49</v>
      </c>
      <c r="E915">
        <v>3198.2716703849901</v>
      </c>
      <c r="F915">
        <v>235.03</v>
      </c>
      <c r="G915">
        <v>31.7372375264653</v>
      </c>
      <c r="H915">
        <v>-13.180363961498299</v>
      </c>
      <c r="I915">
        <v>1.87124482087769</v>
      </c>
      <c r="J915">
        <v>-4.0837773588630499</v>
      </c>
      <c r="K915">
        <v>240.92354323124101</v>
      </c>
      <c r="L915">
        <v>211.81255938417601</v>
      </c>
      <c r="M915">
        <v>32.201319221943002</v>
      </c>
      <c r="N915">
        <v>0.87849978698340203</v>
      </c>
      <c r="O915">
        <v>19.133727609241301</v>
      </c>
      <c r="P915">
        <v>61.866391184572997</v>
      </c>
      <c r="Q915">
        <v>-4.2569396280107002E-2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62</v>
      </c>
      <c r="E916">
        <v>3190.0036671049902</v>
      </c>
      <c r="F916">
        <v>557.45000000000005</v>
      </c>
      <c r="G916">
        <v>-22.6141564746097</v>
      </c>
      <c r="H916">
        <v>-1.12635183126117</v>
      </c>
      <c r="I916">
        <v>-8.1885817460230097</v>
      </c>
      <c r="J916">
        <v>-0.25400217276663301</v>
      </c>
      <c r="K916">
        <v>499.398863933418</v>
      </c>
      <c r="M916">
        <v>85.353539665607897</v>
      </c>
      <c r="N916">
        <v>1.95156200311707</v>
      </c>
      <c r="O916">
        <v>5.4803121356175204</v>
      </c>
      <c r="P916">
        <v>32.300937462916799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1429</v>
      </c>
      <c r="E917">
        <v>3181.04884128</v>
      </c>
      <c r="F917">
        <v>216.2</v>
      </c>
      <c r="G917">
        <v>-17.2620595952211</v>
      </c>
      <c r="K917">
        <v>198.53034696656701</v>
      </c>
      <c r="L917">
        <v>172.215069946667</v>
      </c>
      <c r="M917">
        <v>81.1750791682543</v>
      </c>
      <c r="N917">
        <v>1</v>
      </c>
      <c r="O917">
        <v>2.8445883441258202</v>
      </c>
      <c r="P917">
        <v>14.1499472016895</v>
      </c>
      <c r="Q917">
        <v>0.14788253940821999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732</v>
      </c>
      <c r="E918">
        <v>3168.5547354999999</v>
      </c>
      <c r="F918">
        <v>772.75</v>
      </c>
      <c r="G918">
        <v>-18.2895571449892</v>
      </c>
      <c r="H918">
        <v>0.20051024319676</v>
      </c>
      <c r="I918">
        <v>-4.6399393236678304</v>
      </c>
      <c r="J918">
        <v>-4.4572494640450504</v>
      </c>
      <c r="K918">
        <v>746.98265011173703</v>
      </c>
      <c r="L918">
        <v>692.05723797021994</v>
      </c>
      <c r="M918">
        <v>39.8068629525375</v>
      </c>
      <c r="N918">
        <v>0.50282643686228501</v>
      </c>
      <c r="O918">
        <v>12.9213846651569</v>
      </c>
      <c r="P918">
        <v>37.696008553100398</v>
      </c>
      <c r="Q918">
        <v>-2.7333093494654001E-2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812</v>
      </c>
      <c r="E919">
        <v>3157.7714999999998</v>
      </c>
      <c r="F919">
        <v>37.049999999999997</v>
      </c>
      <c r="G919">
        <v>207.52987086043001</v>
      </c>
      <c r="H919">
        <v>1.26642595557719</v>
      </c>
      <c r="I919">
        <v>-17.862870215784799</v>
      </c>
      <c r="J919">
        <v>-8.3433706734461897</v>
      </c>
      <c r="K919">
        <v>37.341162372347803</v>
      </c>
      <c r="L919">
        <v>31.4770808806453</v>
      </c>
      <c r="M919">
        <v>43.418148260629202</v>
      </c>
      <c r="N919">
        <v>0.88333566050043599</v>
      </c>
      <c r="O919">
        <v>22.132253711200999</v>
      </c>
      <c r="P919">
        <v>239.90825688073301</v>
      </c>
      <c r="Q919">
        <v>0.12372749297404501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97</v>
      </c>
      <c r="E920">
        <v>3146.9878456000001</v>
      </c>
      <c r="F920">
        <v>1391.8</v>
      </c>
      <c r="G920">
        <v>393.45915908678199</v>
      </c>
      <c r="H920">
        <v>1.46422149660473</v>
      </c>
      <c r="I920">
        <v>86.770234483268197</v>
      </c>
      <c r="J920">
        <v>-3.25511516915022</v>
      </c>
      <c r="K920">
        <v>1257.0396059239299</v>
      </c>
      <c r="L920">
        <v>929.95259602476403</v>
      </c>
      <c r="M920">
        <v>65.6366190954746</v>
      </c>
      <c r="N920">
        <v>0.79835783612844602</v>
      </c>
      <c r="O920">
        <v>4.4726253772093596</v>
      </c>
      <c r="P920">
        <v>445.803921568627</v>
      </c>
      <c r="Q920">
        <v>0.188553289928613</v>
      </c>
    </row>
    <row r="921" spans="1:17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257</v>
      </c>
      <c r="E921">
        <v>3138.3537879999999</v>
      </c>
      <c r="F921">
        <v>323.8</v>
      </c>
      <c r="G921">
        <v>19.786065836337801</v>
      </c>
      <c r="H921">
        <v>-6.9475417316144403</v>
      </c>
      <c r="I921">
        <v>-23.9444245488943</v>
      </c>
      <c r="J921">
        <v>-5.3812610984333897</v>
      </c>
      <c r="K921">
        <v>329.99114807685902</v>
      </c>
      <c r="L921">
        <v>301.67742201055103</v>
      </c>
      <c r="M921">
        <v>26.918445086234001</v>
      </c>
      <c r="N921">
        <v>0.50216547436933301</v>
      </c>
      <c r="O921">
        <v>24.011735639283501</v>
      </c>
      <c r="P921">
        <v>52.018779342723001</v>
      </c>
      <c r="Q921">
        <v>7.4061676013949002E-2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269</v>
      </c>
      <c r="E922">
        <v>3138.195878</v>
      </c>
      <c r="F922">
        <v>306.5</v>
      </c>
      <c r="G922">
        <v>35.5674690730512</v>
      </c>
      <c r="H922">
        <v>-6.45168554190486</v>
      </c>
      <c r="I922">
        <v>13.0367211436754</v>
      </c>
      <c r="J922">
        <v>-0.67494608319749205</v>
      </c>
      <c r="K922">
        <v>290.47035385418701</v>
      </c>
      <c r="L922">
        <v>252.23152453604499</v>
      </c>
      <c r="M922">
        <v>47.751642212454598</v>
      </c>
      <c r="N922">
        <v>0.87044175952702496</v>
      </c>
      <c r="O922">
        <v>8.6296900489396293</v>
      </c>
      <c r="P922">
        <v>65.8549783549783</v>
      </c>
      <c r="Q922">
        <v>4.1846594049487998E-2</v>
      </c>
    </row>
    <row r="923" spans="1:17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1111</v>
      </c>
      <c r="E923">
        <v>3135.8561331249998</v>
      </c>
      <c r="F923">
        <v>433.75</v>
      </c>
      <c r="G923">
        <v>-48.883440452595003</v>
      </c>
      <c r="H923">
        <v>12.8455437195817</v>
      </c>
      <c r="I923">
        <v>-23.581554362601501</v>
      </c>
      <c r="J923">
        <v>-3.4616695653299798</v>
      </c>
      <c r="K923">
        <v>417.935330517127</v>
      </c>
      <c r="L923">
        <v>431.62189288473797</v>
      </c>
      <c r="M923">
        <v>40.344593962179097</v>
      </c>
      <c r="N923">
        <v>1.3090154093839901</v>
      </c>
      <c r="O923">
        <v>53.106628242074898</v>
      </c>
      <c r="P923">
        <v>37.698412698412596</v>
      </c>
      <c r="Q923">
        <v>-5.7776218606039997E-3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122</v>
      </c>
      <c r="E924">
        <v>3130.4796607500002</v>
      </c>
      <c r="F924">
        <v>4355.25</v>
      </c>
      <c r="G924">
        <v>19.448862457004999</v>
      </c>
      <c r="H924">
        <v>-7.5628786023111898</v>
      </c>
      <c r="I924">
        <v>46.950611542548202</v>
      </c>
      <c r="J924">
        <v>1.0796061675634301</v>
      </c>
      <c r="K924">
        <v>4355.3272292145502</v>
      </c>
      <c r="L924">
        <v>3682.2409102615902</v>
      </c>
      <c r="M924">
        <v>52.213930553696798</v>
      </c>
      <c r="N924">
        <v>0.66976120055336497</v>
      </c>
      <c r="O924">
        <v>18.0873658228574</v>
      </c>
      <c r="P924">
        <v>104.165104069004</v>
      </c>
      <c r="Q924">
        <v>0.13445094912743299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295</v>
      </c>
      <c r="E925">
        <v>3125.9398344750002</v>
      </c>
      <c r="F925">
        <v>291.45</v>
      </c>
      <c r="G925">
        <v>31.5795708211791</v>
      </c>
      <c r="H925">
        <v>-0.90180293992943095</v>
      </c>
      <c r="I925">
        <v>-19.747006480784101</v>
      </c>
      <c r="J925">
        <v>0.55720553877385304</v>
      </c>
      <c r="K925">
        <v>278.723531357914</v>
      </c>
      <c r="L925">
        <v>264.30458832238401</v>
      </c>
      <c r="M925">
        <v>53.379304235116102</v>
      </c>
      <c r="N925">
        <v>3.6761663732956502</v>
      </c>
      <c r="O925">
        <v>16.486532852976499</v>
      </c>
      <c r="P925">
        <v>62.594142259414198</v>
      </c>
      <c r="Q925">
        <v>1.7224365350846E-2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400</v>
      </c>
      <c r="E926">
        <v>3123.4728209999998</v>
      </c>
      <c r="F926">
        <v>482.5</v>
      </c>
      <c r="G926">
        <v>218.81816652439801</v>
      </c>
      <c r="H926">
        <v>4.7471334849666196</v>
      </c>
      <c r="I926">
        <v>11.167886915800199</v>
      </c>
      <c r="J926">
        <v>-4.2791105607989799</v>
      </c>
      <c r="K926">
        <v>419.11715598276697</v>
      </c>
      <c r="L926">
        <v>341.73738505170701</v>
      </c>
      <c r="M926">
        <v>65.162036780219097</v>
      </c>
      <c r="N926">
        <v>1.7583796846756199</v>
      </c>
      <c r="O926">
        <v>6.4663212435233302</v>
      </c>
      <c r="P926">
        <v>273.01894085813598</v>
      </c>
      <c r="Q926">
        <v>0.12895996798959899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269</v>
      </c>
      <c r="E927">
        <v>3121.2288149999999</v>
      </c>
      <c r="F927">
        <v>1008.1</v>
      </c>
      <c r="G927">
        <v>41.159646536194799</v>
      </c>
      <c r="H927">
        <v>4.1131635749878503</v>
      </c>
      <c r="I927">
        <v>-3.1511580263151</v>
      </c>
      <c r="J927">
        <v>5.9821542979345397</v>
      </c>
      <c r="K927">
        <v>887.66094087667295</v>
      </c>
      <c r="L927">
        <v>815.72616351003398</v>
      </c>
      <c r="M927">
        <v>79.603366022350002</v>
      </c>
      <c r="N927">
        <v>3.0750280295438999</v>
      </c>
      <c r="O927">
        <v>3.6603511556393098</v>
      </c>
      <c r="P927">
        <v>68.198882122299096</v>
      </c>
      <c r="Q927">
        <v>2.2799770534039001E-2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46</v>
      </c>
      <c r="E928">
        <v>3120.6992038200001</v>
      </c>
      <c r="F928">
        <v>464.2</v>
      </c>
      <c r="G928">
        <v>162.923482402384</v>
      </c>
      <c r="H928">
        <v>16.1151549457147</v>
      </c>
      <c r="I928">
        <v>67.777648351563002</v>
      </c>
      <c r="J928">
        <v>-18.863581593486899</v>
      </c>
      <c r="K928">
        <v>411.91104597861698</v>
      </c>
      <c r="L928">
        <v>304.37125111886701</v>
      </c>
      <c r="M928">
        <v>42.889158600416003</v>
      </c>
      <c r="N928">
        <v>2.5676630217033498</v>
      </c>
      <c r="O928">
        <v>39.164153382162802</v>
      </c>
      <c r="P928">
        <v>198.520900321543</v>
      </c>
      <c r="Q928">
        <v>3.1644185868462002E-2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643</v>
      </c>
      <c r="E929">
        <v>3113.52611075</v>
      </c>
      <c r="F929">
        <v>226.27</v>
      </c>
      <c r="G929">
        <v>60.958817443274597</v>
      </c>
      <c r="H929">
        <v>22.091627695936499</v>
      </c>
      <c r="I929">
        <v>7.1171260781375301</v>
      </c>
      <c r="J929">
        <v>18.264184762086501</v>
      </c>
      <c r="K929">
        <v>188.179240132063</v>
      </c>
      <c r="L929">
        <v>168.539356780746</v>
      </c>
      <c r="M929">
        <v>76.151303589483604</v>
      </c>
      <c r="N929">
        <v>3.3758866636478202</v>
      </c>
      <c r="O929">
        <v>10.0455208379369</v>
      </c>
      <c r="P929">
        <v>90.864614086883094</v>
      </c>
      <c r="Q929">
        <v>0.19978634039373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257</v>
      </c>
      <c r="E930">
        <v>3112.99</v>
      </c>
      <c r="F930">
        <v>15564.95</v>
      </c>
      <c r="G930">
        <v>27.618126067193302</v>
      </c>
      <c r="H930">
        <v>-5.7186022323000598</v>
      </c>
      <c r="I930">
        <v>-5.78875973494379</v>
      </c>
      <c r="J930">
        <v>-6.91548091983117</v>
      </c>
      <c r="K930">
        <v>15014.2313401014</v>
      </c>
      <c r="L930">
        <v>13409.5774838735</v>
      </c>
      <c r="M930">
        <v>39.815823333435397</v>
      </c>
      <c r="N930">
        <v>0.646405960469425</v>
      </c>
      <c r="O930">
        <v>9.2200745906668402</v>
      </c>
      <c r="P930">
        <v>57.142352347299301</v>
      </c>
      <c r="Q930">
        <v>0.11864100377777199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62</v>
      </c>
      <c r="E931">
        <v>3102.8530203</v>
      </c>
      <c r="F931">
        <v>336.6</v>
      </c>
      <c r="G931">
        <v>-23.221995279269802</v>
      </c>
      <c r="H931">
        <v>-1.36057889125178</v>
      </c>
      <c r="I931">
        <v>-26.871717125097899</v>
      </c>
      <c r="J931">
        <v>-0.333233604503192</v>
      </c>
      <c r="K931">
        <v>330.57831103803699</v>
      </c>
      <c r="L931">
        <v>340.10338001864102</v>
      </c>
      <c r="M931">
        <v>53.314416542013703</v>
      </c>
      <c r="N931">
        <v>0.942204009446164</v>
      </c>
      <c r="O931">
        <v>23.291740938799698</v>
      </c>
      <c r="P931">
        <v>17.445917655268602</v>
      </c>
      <c r="Q931">
        <v>-9.6355069358813994E-2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220</v>
      </c>
      <c r="E932">
        <v>3093.6163027500002</v>
      </c>
      <c r="F932">
        <v>1982.25</v>
      </c>
      <c r="G932">
        <v>122.51267134350201</v>
      </c>
      <c r="H932">
        <v>1.3098721032649601</v>
      </c>
      <c r="I932">
        <v>49.631815018229602</v>
      </c>
      <c r="J932">
        <v>-7.5894024194779304</v>
      </c>
      <c r="K932">
        <v>1940.5335233783001</v>
      </c>
      <c r="L932">
        <v>1449.5980752373</v>
      </c>
      <c r="M932">
        <v>34.600466997725299</v>
      </c>
      <c r="N932">
        <v>0.45802063789868602</v>
      </c>
      <c r="O932">
        <v>27.128263337116898</v>
      </c>
      <c r="P932">
        <v>157.43506493506399</v>
      </c>
    </row>
    <row r="933" spans="1:17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77</v>
      </c>
      <c r="E933">
        <v>3089.27289698</v>
      </c>
      <c r="F933">
        <v>236.35</v>
      </c>
      <c r="G933">
        <v>-11.565185867060499</v>
      </c>
      <c r="H933">
        <v>-11.276149402111299</v>
      </c>
      <c r="I933">
        <v>-29.688291702932801</v>
      </c>
      <c r="J933">
        <v>-4.4361667662422803</v>
      </c>
      <c r="K933">
        <v>238.63610099082399</v>
      </c>
      <c r="L933">
        <v>236.258083748085</v>
      </c>
      <c r="M933">
        <v>33.498928005962497</v>
      </c>
      <c r="N933">
        <v>0.57203310807332497</v>
      </c>
      <c r="O933">
        <v>29.045906494605401</v>
      </c>
      <c r="P933">
        <v>24.166009981612799</v>
      </c>
      <c r="Q933">
        <v>-4.7759425951619E-2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130</v>
      </c>
      <c r="E934">
        <v>3085.7385082299902</v>
      </c>
      <c r="F934">
        <v>17.87</v>
      </c>
      <c r="G934">
        <v>45.426091827240903</v>
      </c>
      <c r="H934">
        <v>-14.2172083431703</v>
      </c>
      <c r="I934">
        <v>11.271852278698001</v>
      </c>
      <c r="J934">
        <v>-4.4031579002569599</v>
      </c>
      <c r="K934">
        <v>19.546748070922899</v>
      </c>
      <c r="L934">
        <v>17.901656425789501</v>
      </c>
      <c r="M934">
        <v>26.9381838574417</v>
      </c>
      <c r="N934">
        <v>0.75544656980388303</v>
      </c>
      <c r="O934">
        <v>89.983212087297105</v>
      </c>
      <c r="P934">
        <v>104.69644902634499</v>
      </c>
      <c r="Q934">
        <v>8.1095796261469996E-2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269</v>
      </c>
      <c r="E935">
        <v>3085.6243581899998</v>
      </c>
      <c r="F935">
        <v>2547.9</v>
      </c>
      <c r="G935">
        <v>11.4051781059877</v>
      </c>
      <c r="H935">
        <v>5.7327929210535897</v>
      </c>
      <c r="I935">
        <v>0.20796253407513199</v>
      </c>
      <c r="J935">
        <v>-1.13153717550453</v>
      </c>
      <c r="K935">
        <v>2173.2679829372901</v>
      </c>
      <c r="L935">
        <v>2052.8698526477601</v>
      </c>
      <c r="M935">
        <v>68.997467688734901</v>
      </c>
      <c r="N935">
        <v>2.8628414554072101</v>
      </c>
      <c r="O935">
        <v>12.0903489147925</v>
      </c>
      <c r="P935">
        <v>68.886090213104396</v>
      </c>
      <c r="Q935">
        <v>6.6426912847978997E-2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130</v>
      </c>
      <c r="E936">
        <v>3075.2965119999999</v>
      </c>
      <c r="F936">
        <v>636.95000000000005</v>
      </c>
      <c r="G936">
        <v>12.237069565897601</v>
      </c>
      <c r="H936">
        <v>4.9468068324055396</v>
      </c>
      <c r="I936">
        <v>16.825069460711202</v>
      </c>
      <c r="J936">
        <v>-0.17875623880887601</v>
      </c>
      <c r="K936">
        <v>605.182390197632</v>
      </c>
      <c r="L936">
        <v>522.90160956582997</v>
      </c>
      <c r="M936">
        <v>44.837293399328601</v>
      </c>
      <c r="N936">
        <v>0.780402652495225</v>
      </c>
      <c r="O936">
        <v>14.5772823612528</v>
      </c>
      <c r="P936">
        <v>54.4121212121212</v>
      </c>
      <c r="Q936">
        <v>4.1710774694503003E-2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529</v>
      </c>
      <c r="E937">
        <v>3074.0107566000001</v>
      </c>
      <c r="F937">
        <v>886</v>
      </c>
      <c r="G937">
        <v>112.050380492141</v>
      </c>
      <c r="H937">
        <v>12.957033262073599</v>
      </c>
      <c r="I937">
        <v>59.716322931187101</v>
      </c>
      <c r="J937">
        <v>9.0912715988178601</v>
      </c>
      <c r="K937">
        <v>702.66394699193302</v>
      </c>
      <c r="L937">
        <v>558.75461661389295</v>
      </c>
      <c r="M937">
        <v>81.786273228106694</v>
      </c>
      <c r="N937">
        <v>1.36159208332906</v>
      </c>
      <c r="O937">
        <v>2.6975169300225801</v>
      </c>
      <c r="P937">
        <v>138.49259757738801</v>
      </c>
      <c r="Q937">
        <v>0.16489975526968201</v>
      </c>
    </row>
    <row r="938" spans="1:17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595</v>
      </c>
      <c r="E938">
        <v>3060.773671595</v>
      </c>
      <c r="F938">
        <v>1023.85</v>
      </c>
      <c r="G938">
        <v>17.8980448064071</v>
      </c>
      <c r="H938">
        <v>-9.3360572362127598</v>
      </c>
      <c r="I938">
        <v>-8.3967546348133801</v>
      </c>
      <c r="J938">
        <v>-5.7880645090827203</v>
      </c>
      <c r="K938">
        <v>1078.7267580964101</v>
      </c>
      <c r="L938">
        <v>1014.58881505483</v>
      </c>
      <c r="M938">
        <v>30.560997276574</v>
      </c>
      <c r="N938">
        <v>1.5836721620249199</v>
      </c>
      <c r="O938">
        <v>23.4507007862479</v>
      </c>
      <c r="P938">
        <v>46.326997284550501</v>
      </c>
      <c r="Q938">
        <v>1.0856038573377001E-2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103</v>
      </c>
      <c r="E939">
        <v>3055.4096452200001</v>
      </c>
      <c r="F939">
        <v>811.15</v>
      </c>
      <c r="G939">
        <v>90.583865432716095</v>
      </c>
      <c r="H939">
        <v>-15.7094755313527</v>
      </c>
      <c r="I939">
        <v>21.013049760211299</v>
      </c>
      <c r="J939">
        <v>-3.9228160428696599</v>
      </c>
      <c r="K939">
        <v>862.01338338216499</v>
      </c>
      <c r="L939">
        <v>749.86250853702495</v>
      </c>
      <c r="M939">
        <v>24.065074958369799</v>
      </c>
      <c r="N939">
        <v>0.40350823921315698</v>
      </c>
      <c r="O939">
        <v>25.254268630955998</v>
      </c>
      <c r="P939">
        <v>119.6452748443</v>
      </c>
      <c r="Q939">
        <v>3.8425504250089997E-2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97</v>
      </c>
      <c r="E940">
        <v>3055.3179149849998</v>
      </c>
      <c r="F940">
        <v>1898.8</v>
      </c>
      <c r="G940">
        <v>576.77011424014995</v>
      </c>
      <c r="H940">
        <v>41.041566556893002</v>
      </c>
      <c r="I940">
        <v>49.299324568498797</v>
      </c>
      <c r="J940">
        <v>-10.9372167160393</v>
      </c>
      <c r="K940">
        <v>1558.34400274517</v>
      </c>
      <c r="L940">
        <v>1112.65149806673</v>
      </c>
      <c r="M940">
        <v>91.212089067363905</v>
      </c>
      <c r="N940">
        <v>1.2748418529799199</v>
      </c>
      <c r="O940">
        <v>18.495892142405701</v>
      </c>
      <c r="P940">
        <v>668.74493927125502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191</v>
      </c>
      <c r="E941">
        <v>3044.0806841250001</v>
      </c>
      <c r="F941">
        <v>2014.35</v>
      </c>
      <c r="G941">
        <v>-33.444934899970796</v>
      </c>
      <c r="H941">
        <v>-5.1723431737376799</v>
      </c>
      <c r="I941">
        <v>-21.867166110116099</v>
      </c>
      <c r="J941">
        <v>-7.0082356187989401</v>
      </c>
      <c r="K941">
        <v>2015.0387837364301</v>
      </c>
      <c r="L941">
        <v>2040.2811991193601</v>
      </c>
      <c r="M941">
        <v>36.004250491997801</v>
      </c>
      <c r="N941">
        <v>1.50709101890554</v>
      </c>
      <c r="O941">
        <v>22.123762007595499</v>
      </c>
      <c r="P941">
        <v>15.624372183795799</v>
      </c>
      <c r="Q941">
        <v>1.6053657702889999E-2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103</v>
      </c>
      <c r="E942">
        <v>3040.7848315439901</v>
      </c>
      <c r="F942">
        <v>288.77</v>
      </c>
      <c r="G942">
        <v>13305.584097835899</v>
      </c>
      <c r="H942">
        <v>16.2651612591117</v>
      </c>
      <c r="I942">
        <v>950.01627073778604</v>
      </c>
      <c r="J942">
        <v>-1.9941643242398399</v>
      </c>
      <c r="K942">
        <v>99.693663152150705</v>
      </c>
      <c r="L942">
        <v>31.983540200684899</v>
      </c>
      <c r="M942">
        <v>99.152474764292293</v>
      </c>
      <c r="N942">
        <v>0.317695415477249</v>
      </c>
      <c r="O942">
        <v>0</v>
      </c>
      <c r="P942">
        <v>14338.5</v>
      </c>
      <c r="Q942">
        <v>0.10912970716022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257</v>
      </c>
      <c r="E943">
        <v>3028.5980202000001</v>
      </c>
      <c r="F943">
        <v>443.65</v>
      </c>
      <c r="G943">
        <v>-57.461081929772</v>
      </c>
      <c r="H943">
        <v>-3.7856193113347198</v>
      </c>
      <c r="I943">
        <v>-34.2787774064291</v>
      </c>
      <c r="J943">
        <v>-5.5922056271991698</v>
      </c>
      <c r="K943">
        <v>460.23053648519902</v>
      </c>
      <c r="L943">
        <v>495.79369783387801</v>
      </c>
      <c r="M943">
        <v>24.3729236345442</v>
      </c>
      <c r="N943">
        <v>0.93849200524561704</v>
      </c>
      <c r="O943">
        <v>52.113152259664098</v>
      </c>
      <c r="P943">
        <v>10.9124999999999</v>
      </c>
      <c r="Q943">
        <v>-7.9451225035934006E-2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21</v>
      </c>
      <c r="E944">
        <v>3005.8249759999999</v>
      </c>
      <c r="F944">
        <v>298.39999999999998</v>
      </c>
      <c r="G944">
        <v>-31.7126972656548</v>
      </c>
      <c r="H944">
        <v>-1.2694153953773799</v>
      </c>
      <c r="I944">
        <v>-23.1002240987339</v>
      </c>
      <c r="J944">
        <v>3.7210991938984099</v>
      </c>
      <c r="K944">
        <v>281.62624396804</v>
      </c>
      <c r="L944">
        <v>281.72210023037502</v>
      </c>
      <c r="M944">
        <v>54.233320814775396</v>
      </c>
      <c r="N944">
        <v>1.7301707703579901</v>
      </c>
      <c r="O944">
        <v>34.7855227882037</v>
      </c>
      <c r="P944">
        <v>42.129078351988497</v>
      </c>
      <c r="Q944">
        <v>0.140694419933305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62</v>
      </c>
      <c r="E945">
        <v>2996.869518</v>
      </c>
      <c r="F945">
        <v>1812</v>
      </c>
      <c r="G945">
        <v>61.6500734122693</v>
      </c>
      <c r="H945">
        <v>14.1714727583723</v>
      </c>
      <c r="I945">
        <v>2.02266814262136</v>
      </c>
      <c r="J945">
        <v>14.837677107985201</v>
      </c>
      <c r="K945">
        <v>1568.99368579316</v>
      </c>
      <c r="L945">
        <v>1438.7576735166101</v>
      </c>
      <c r="M945">
        <v>77.149140296322699</v>
      </c>
      <c r="N945">
        <v>2.9470924005353498</v>
      </c>
      <c r="O945">
        <v>10.099337748344301</v>
      </c>
      <c r="P945">
        <v>92.448621953162302</v>
      </c>
      <c r="Q945">
        <v>0.14660983166136199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130</v>
      </c>
      <c r="E946">
        <v>2985.0809450000002</v>
      </c>
      <c r="F946">
        <v>587.95000000000005</v>
      </c>
      <c r="G946">
        <v>-55.920497257228398</v>
      </c>
      <c r="H946">
        <v>1.4903071805216599</v>
      </c>
      <c r="I946">
        <v>-37.789664215947901</v>
      </c>
      <c r="J946">
        <v>-2.7589515669377298</v>
      </c>
      <c r="K946">
        <v>591.68512126745895</v>
      </c>
      <c r="L946">
        <v>654.05797388851204</v>
      </c>
      <c r="M946">
        <v>39.710816809473698</v>
      </c>
      <c r="N946">
        <v>1.56973872839857</v>
      </c>
      <c r="O946">
        <v>46.100858916574502</v>
      </c>
      <c r="P946">
        <v>17.3552894211576</v>
      </c>
      <c r="Q946">
        <v>3.5511518857189998E-2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135</v>
      </c>
      <c r="E947">
        <v>2965.7194281000002</v>
      </c>
      <c r="F947">
        <v>579.15</v>
      </c>
      <c r="G947">
        <v>55.462257435213502</v>
      </c>
      <c r="H947">
        <v>7.5942831288179402</v>
      </c>
      <c r="I947">
        <v>24.6743392313047</v>
      </c>
      <c r="J947">
        <v>-2.8867959031871999</v>
      </c>
      <c r="K947">
        <v>528.84161483992705</v>
      </c>
      <c r="L947">
        <v>453.33770133491902</v>
      </c>
      <c r="M947">
        <v>43.735044130783301</v>
      </c>
      <c r="N947">
        <v>0.77991431723069804</v>
      </c>
      <c r="O947">
        <v>11.7845117845117</v>
      </c>
      <c r="P947">
        <v>84.383954154727704</v>
      </c>
      <c r="Q947">
        <v>0.17493809847782099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72</v>
      </c>
      <c r="E948">
        <v>2950.1723999999999</v>
      </c>
      <c r="F948">
        <v>1100.4000000000001</v>
      </c>
      <c r="G948">
        <v>407.94857986551801</v>
      </c>
      <c r="H948">
        <v>-10.187865538792501</v>
      </c>
      <c r="I948">
        <v>106.792264098852</v>
      </c>
      <c r="J948">
        <v>-9.9572790783382104</v>
      </c>
      <c r="K948">
        <v>1223.4941691218401</v>
      </c>
      <c r="L948">
        <v>899.97881308983904</v>
      </c>
      <c r="M948">
        <v>21.089148050577101</v>
      </c>
      <c r="N948">
        <v>0.400256447170459</v>
      </c>
      <c r="O948">
        <v>44.311159578335101</v>
      </c>
      <c r="P948">
        <v>444.34825624536199</v>
      </c>
      <c r="Q948">
        <v>0.168938896570102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130</v>
      </c>
      <c r="E949">
        <v>2948.593813085</v>
      </c>
      <c r="F949">
        <v>900.65</v>
      </c>
      <c r="G949">
        <v>66.375697590078602</v>
      </c>
      <c r="H949">
        <v>-4.20648550462536</v>
      </c>
      <c r="I949">
        <v>-35.792146036546001</v>
      </c>
      <c r="J949">
        <v>0.84561468128502504</v>
      </c>
      <c r="K949">
        <v>913.18575373309795</v>
      </c>
      <c r="L949">
        <v>858.53968948870602</v>
      </c>
      <c r="M949">
        <v>39.0424416907561</v>
      </c>
      <c r="N949">
        <v>1.4322123997504199</v>
      </c>
      <c r="O949">
        <v>29.767390218175699</v>
      </c>
      <c r="P949">
        <v>97.814627717988103</v>
      </c>
      <c r="Q949">
        <v>0.129435045790676</v>
      </c>
    </row>
    <row r="950" spans="1:17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119</v>
      </c>
      <c r="E950">
        <v>2942.0001122399999</v>
      </c>
      <c r="F950">
        <v>18.78</v>
      </c>
      <c r="G950">
        <v>-50.005252217890998</v>
      </c>
      <c r="H950">
        <v>-22.41280883812</v>
      </c>
      <c r="I950">
        <v>-41.179447358007899</v>
      </c>
      <c r="J950">
        <v>-11.257822281484399</v>
      </c>
      <c r="K950">
        <v>22.195082418328798</v>
      </c>
      <c r="L950">
        <v>25.213350278578002</v>
      </c>
      <c r="M950">
        <v>24.000701306903402</v>
      </c>
      <c r="N950">
        <v>1.15094323088087</v>
      </c>
      <c r="O950">
        <v>140.415335463258</v>
      </c>
      <c r="P950">
        <v>12.4550898203593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E951">
        <v>2933.637045555</v>
      </c>
      <c r="F951">
        <v>1188.1500000000001</v>
      </c>
      <c r="G951">
        <v>7.7415495080841801</v>
      </c>
      <c r="H951">
        <v>3.23310985714788</v>
      </c>
      <c r="I951">
        <v>20.676614507996302</v>
      </c>
      <c r="J951">
        <v>-2.2579941114738702</v>
      </c>
      <c r="K951">
        <v>1094.71869990203</v>
      </c>
      <c r="L951">
        <v>954.99429362020396</v>
      </c>
      <c r="M951">
        <v>93.698812550883204</v>
      </c>
      <c r="N951">
        <v>0.78378678586245198</v>
      </c>
      <c r="O951">
        <v>3.0172957959853499</v>
      </c>
      <c r="P951">
        <v>98.041503458621506</v>
      </c>
      <c r="Q951">
        <v>-1.6326046307172999E-2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476</v>
      </c>
      <c r="E952">
        <v>2929.1040174</v>
      </c>
      <c r="F952">
        <v>516.45000000000005</v>
      </c>
      <c r="G952">
        <v>13.046994965383</v>
      </c>
      <c r="H952">
        <v>-14.197382278823699</v>
      </c>
      <c r="I952">
        <v>0.56573154436797701</v>
      </c>
      <c r="J952">
        <v>0.29429721422169203</v>
      </c>
      <c r="K952">
        <v>546.06002272401201</v>
      </c>
      <c r="L952">
        <v>505.55769139728102</v>
      </c>
      <c r="M952">
        <v>35.468755283515002</v>
      </c>
      <c r="N952">
        <v>0.58905537620090498</v>
      </c>
      <c r="O952">
        <v>27.785845677219399</v>
      </c>
      <c r="P952">
        <v>44.259776536312799</v>
      </c>
      <c r="Q952">
        <v>3.4673268970745998E-2</v>
      </c>
    </row>
    <row r="953" spans="1:17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463</v>
      </c>
      <c r="E953">
        <v>2926.3890876</v>
      </c>
      <c r="F953">
        <v>402.6</v>
      </c>
      <c r="G953">
        <v>-7.2886972689820899</v>
      </c>
      <c r="H953">
        <v>5.9411396305260702</v>
      </c>
      <c r="I953">
        <v>-1.8108057615414499</v>
      </c>
      <c r="J953">
        <v>-4.1666717599051601</v>
      </c>
      <c r="K953">
        <v>355.64062820224899</v>
      </c>
      <c r="L953">
        <v>348.08525848604398</v>
      </c>
      <c r="M953">
        <v>69.583111866858104</v>
      </c>
      <c r="N953">
        <v>3.0850824042023102</v>
      </c>
      <c r="O953">
        <v>9.7615499254843403</v>
      </c>
      <c r="P953">
        <v>36.451448906964899</v>
      </c>
      <c r="Q953">
        <v>-7.4160455510380004E-3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198</v>
      </c>
      <c r="E954">
        <v>2909.2349953799999</v>
      </c>
      <c r="F954">
        <v>2010.3</v>
      </c>
      <c r="G954">
        <v>59.267980854396697</v>
      </c>
      <c r="H954">
        <v>-9.2454346944917702</v>
      </c>
      <c r="I954">
        <v>40.354040471928997</v>
      </c>
      <c r="J954">
        <v>-3.32927780888603</v>
      </c>
      <c r="K954">
        <v>2073.6680520209002</v>
      </c>
      <c r="L954">
        <v>1778.6589037337401</v>
      </c>
      <c r="M954">
        <v>31.703504405246498</v>
      </c>
      <c r="N954">
        <v>0.45856771098323301</v>
      </c>
      <c r="O954">
        <v>23.364671939511499</v>
      </c>
      <c r="P954">
        <v>93.288784193067599</v>
      </c>
      <c r="Q954">
        <v>0.11680516416475401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E955">
        <v>2892.8918132449999</v>
      </c>
      <c r="F955">
        <v>5858.65</v>
      </c>
      <c r="G955">
        <v>69.820366605277002</v>
      </c>
      <c r="H955">
        <v>38.112670063618403</v>
      </c>
      <c r="I955">
        <v>49.6488944390344</v>
      </c>
      <c r="J955">
        <v>-2.6224322980960402</v>
      </c>
      <c r="K955">
        <v>4876.2041601627498</v>
      </c>
      <c r="L955">
        <v>3699.6346685379599</v>
      </c>
      <c r="M955">
        <v>53.415770935008602</v>
      </c>
      <c r="N955">
        <v>0.67092908660636297</v>
      </c>
      <c r="O955">
        <v>9.9741408003550305</v>
      </c>
      <c r="P955">
        <v>146.78390901432101</v>
      </c>
      <c r="Q955">
        <v>0.16478058098951801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62</v>
      </c>
      <c r="E956">
        <v>2892.1925498639998</v>
      </c>
      <c r="F956">
        <v>56.58</v>
      </c>
      <c r="G956">
        <v>63.3361652350738</v>
      </c>
      <c r="H956">
        <v>-1.84757797353994</v>
      </c>
      <c r="I956">
        <v>4.8272937416339303</v>
      </c>
      <c r="J956">
        <v>-0.27305438395181197</v>
      </c>
      <c r="K956">
        <v>53.0167150774002</v>
      </c>
      <c r="L956">
        <v>46.745253614494302</v>
      </c>
      <c r="M956">
        <v>50.785159263818997</v>
      </c>
      <c r="N956">
        <v>1.21905311480345</v>
      </c>
      <c r="O956">
        <v>7.3700954400848397</v>
      </c>
      <c r="P956">
        <v>97.832167832167798</v>
      </c>
      <c r="Q956">
        <v>-2.6800258006355E-2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1429</v>
      </c>
      <c r="E957">
        <v>2889.46919484</v>
      </c>
      <c r="F957">
        <v>382.6</v>
      </c>
      <c r="G957">
        <v>15.212475491511601</v>
      </c>
      <c r="H957">
        <v>7.1247898406241603</v>
      </c>
      <c r="I957">
        <v>1.64449881360418</v>
      </c>
      <c r="J957">
        <v>-3.5241206112030601</v>
      </c>
      <c r="K957">
        <v>352.065580904966</v>
      </c>
      <c r="L957">
        <v>316.40802237853399</v>
      </c>
      <c r="M957">
        <v>52.941736787609202</v>
      </c>
      <c r="N957">
        <v>1.37056524421696</v>
      </c>
      <c r="O957">
        <v>6.42969158389963</v>
      </c>
      <c r="P957">
        <v>56.739041376484998</v>
      </c>
      <c r="Q957">
        <v>-1.0950390150512E-2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343</v>
      </c>
      <c r="E958">
        <v>2885.0463708749999</v>
      </c>
      <c r="F958">
        <v>1933.35</v>
      </c>
      <c r="G958">
        <v>-46.679329492508401</v>
      </c>
      <c r="H958">
        <v>-5.0408796174737196</v>
      </c>
      <c r="I958">
        <v>-26.955254204079001</v>
      </c>
      <c r="J958">
        <v>-1.97094510904931</v>
      </c>
      <c r="K958">
        <v>1926.00836256346</v>
      </c>
      <c r="L958">
        <v>2013.87158009429</v>
      </c>
      <c r="M958">
        <v>47.540306346965401</v>
      </c>
      <c r="N958">
        <v>1.5779312364767399</v>
      </c>
      <c r="O958">
        <v>45.084956164170997</v>
      </c>
      <c r="P958">
        <v>14.3994082840236</v>
      </c>
      <c r="Q958">
        <v>-8.6800839184779002E-2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62</v>
      </c>
      <c r="E959">
        <v>2863.0898304930001</v>
      </c>
      <c r="F959">
        <v>131.29</v>
      </c>
      <c r="G959">
        <v>81.6667688588456</v>
      </c>
      <c r="H959">
        <v>30.246477750471701</v>
      </c>
      <c r="I959">
        <v>-0.18661644046978901</v>
      </c>
      <c r="J959">
        <v>0.52798973165655505</v>
      </c>
      <c r="K959">
        <v>111.683239297014</v>
      </c>
      <c r="L959">
        <v>97.994910546596401</v>
      </c>
      <c r="M959">
        <v>60.559299690130203</v>
      </c>
      <c r="N959">
        <v>3.2555121572533898</v>
      </c>
      <c r="O959">
        <v>10.2901972732119</v>
      </c>
      <c r="P959">
        <v>116.11522633744799</v>
      </c>
      <c r="Q959">
        <v>3.6605398978350003E-2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391</v>
      </c>
      <c r="E960">
        <v>2841.5271075000001</v>
      </c>
      <c r="F960">
        <v>1658.85</v>
      </c>
      <c r="G960">
        <v>328.49644571348603</v>
      </c>
      <c r="H960">
        <v>7.3786893075660398</v>
      </c>
      <c r="I960">
        <v>175.54723683976101</v>
      </c>
      <c r="J960">
        <v>2.6848117563308702</v>
      </c>
      <c r="K960">
        <v>1504.2661145618999</v>
      </c>
      <c r="L960">
        <v>950.57025326532403</v>
      </c>
      <c r="M960">
        <v>37.245919587452498</v>
      </c>
      <c r="N960">
        <v>1.16469817115881</v>
      </c>
      <c r="O960">
        <v>31.3681164662265</v>
      </c>
      <c r="P960">
        <v>366.624472573839</v>
      </c>
      <c r="Q960">
        <v>0.28185813607377902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168</v>
      </c>
      <c r="E961">
        <v>2827.8261002250001</v>
      </c>
      <c r="F961">
        <v>431.55</v>
      </c>
      <c r="G961">
        <v>-2.2081954346530299</v>
      </c>
      <c r="H961">
        <v>9.1274038973810008</v>
      </c>
      <c r="I961">
        <v>16.416792082449799</v>
      </c>
      <c r="J961">
        <v>0.57723173902105496</v>
      </c>
      <c r="K961">
        <v>393.47855811500398</v>
      </c>
      <c r="L961">
        <v>342.08777458682999</v>
      </c>
      <c r="M961">
        <v>40.324038663453102</v>
      </c>
      <c r="N961">
        <v>0.43762608650839302</v>
      </c>
      <c r="O961">
        <v>12.1538639786815</v>
      </c>
      <c r="P961">
        <v>74.716599190283304</v>
      </c>
      <c r="Q961">
        <v>0.112945530659337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135</v>
      </c>
      <c r="E962">
        <v>2820.3725286660001</v>
      </c>
      <c r="F962">
        <v>10.78</v>
      </c>
      <c r="G962">
        <v>672.93982565676401</v>
      </c>
      <c r="H962">
        <v>-11.689651511816001</v>
      </c>
      <c r="I962">
        <v>-28.969339600244201</v>
      </c>
      <c r="J962">
        <v>-2.7103684424135199</v>
      </c>
      <c r="K962">
        <v>11.004060684757601</v>
      </c>
      <c r="L962">
        <v>9.29973533274228</v>
      </c>
      <c r="M962">
        <v>37.063093768306999</v>
      </c>
      <c r="N962">
        <v>1.0612121593178201</v>
      </c>
      <c r="O962">
        <v>83.673469387755105</v>
      </c>
      <c r="P962">
        <v>729.23076923076906</v>
      </c>
      <c r="Q962">
        <v>0.13574818615166401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103</v>
      </c>
      <c r="E963">
        <v>2817.9859499999998</v>
      </c>
      <c r="F963">
        <v>422.55</v>
      </c>
      <c r="G963">
        <v>236.21362577266899</v>
      </c>
      <c r="H963">
        <v>-6.0943102686704798</v>
      </c>
      <c r="I963">
        <v>29.467767712429399</v>
      </c>
      <c r="J963">
        <v>-5.06848864856416</v>
      </c>
      <c r="K963">
        <v>422.29993628880499</v>
      </c>
      <c r="L963">
        <v>335.90840692929999</v>
      </c>
      <c r="M963">
        <v>39.591829801778204</v>
      </c>
      <c r="N963">
        <v>0.67156470448800099</v>
      </c>
      <c r="O963">
        <v>21.618743343982899</v>
      </c>
      <c r="P963">
        <v>281.07620622275601</v>
      </c>
      <c r="Q963">
        <v>0.24121831326179899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917</v>
      </c>
      <c r="E964">
        <v>2813.2566988499998</v>
      </c>
      <c r="F964">
        <v>426.9</v>
      </c>
      <c r="G964">
        <v>7.2051329547309804</v>
      </c>
      <c r="H964">
        <v>18.471127286341702</v>
      </c>
      <c r="I964">
        <v>17.2281408347149</v>
      </c>
      <c r="J964">
        <v>-7.2327362294784097</v>
      </c>
      <c r="K964">
        <v>362.07584726104801</v>
      </c>
      <c r="M964">
        <v>64.332862352594802</v>
      </c>
      <c r="N964">
        <v>3.1982527843729298</v>
      </c>
      <c r="O964">
        <v>11.243851018974</v>
      </c>
      <c r="P964">
        <v>51.2756909992912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220</v>
      </c>
      <c r="E965">
        <v>2797.0692565999998</v>
      </c>
      <c r="F965">
        <v>156.56</v>
      </c>
      <c r="G965">
        <v>43.950273028879202</v>
      </c>
      <c r="H965">
        <v>8.9616128356508593</v>
      </c>
      <c r="I965">
        <v>5.90280997556094</v>
      </c>
      <c r="J965">
        <v>1.0720817325425001</v>
      </c>
      <c r="K965">
        <v>148.44476310662199</v>
      </c>
      <c r="L965">
        <v>130.03374377910299</v>
      </c>
      <c r="M965">
        <v>45.4889059436818</v>
      </c>
      <c r="N965">
        <v>0.76365430616656704</v>
      </c>
      <c r="O965">
        <v>12.097598364844099</v>
      </c>
      <c r="P965">
        <v>77.808063600227101</v>
      </c>
      <c r="Q965">
        <v>0.14273986418589699</v>
      </c>
    </row>
    <row r="966" spans="1:17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285</v>
      </c>
      <c r="E966">
        <v>2792.330276575</v>
      </c>
      <c r="F966">
        <v>1870.75</v>
      </c>
      <c r="G966">
        <v>10.748506992499699</v>
      </c>
      <c r="H966">
        <v>2.78764341138712</v>
      </c>
      <c r="I966">
        <v>-16.858805612754999</v>
      </c>
      <c r="J966">
        <v>6.9798322840134004</v>
      </c>
      <c r="K966">
        <v>1751.9032072318701</v>
      </c>
      <c r="L966">
        <v>1656.95672982988</v>
      </c>
      <c r="M966">
        <v>58.880297221444501</v>
      </c>
      <c r="N966">
        <v>2.6672978002133698</v>
      </c>
      <c r="O966">
        <v>13.719096619003</v>
      </c>
      <c r="P966">
        <v>42.805343511450303</v>
      </c>
      <c r="Q966">
        <v>6.9578254967750004E-3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553</v>
      </c>
      <c r="E967">
        <v>2784.8374928899998</v>
      </c>
      <c r="F967">
        <v>116.45</v>
      </c>
      <c r="G967">
        <v>124.31401100090601</v>
      </c>
      <c r="H967">
        <v>8.9665690444905604</v>
      </c>
      <c r="I967">
        <v>30.554729070927301</v>
      </c>
      <c r="J967">
        <v>13.994007188820699</v>
      </c>
      <c r="K967">
        <v>101.33726363496</v>
      </c>
      <c r="L967">
        <v>83.244151061420297</v>
      </c>
      <c r="M967">
        <v>68.714622072072999</v>
      </c>
      <c r="N967">
        <v>1.6715525196040699</v>
      </c>
      <c r="O967">
        <v>7.7715757835980996</v>
      </c>
      <c r="P967">
        <v>154.25764192139701</v>
      </c>
      <c r="Q967">
        <v>-1.065764072044E-3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E968">
        <v>2778.8220982900002</v>
      </c>
      <c r="F968">
        <v>1204.7</v>
      </c>
      <c r="G968">
        <v>-32.212808958785899</v>
      </c>
      <c r="H968">
        <v>-2.3486144036006702</v>
      </c>
      <c r="I968">
        <v>-23.191964978703499</v>
      </c>
      <c r="J968">
        <v>6.0514605808267001E-2</v>
      </c>
      <c r="K968">
        <v>1184.2110985010299</v>
      </c>
      <c r="L968">
        <v>1219.08263943763</v>
      </c>
      <c r="M968">
        <v>61.537750316277197</v>
      </c>
      <c r="N968">
        <v>1.26760206251328</v>
      </c>
      <c r="O968">
        <v>20.444924047480701</v>
      </c>
      <c r="P968">
        <v>10.421631530705699</v>
      </c>
      <c r="Q968">
        <v>-5.9202608734109999E-2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46</v>
      </c>
      <c r="E969">
        <v>2770.8051407919902</v>
      </c>
      <c r="F969">
        <v>17.72</v>
      </c>
      <c r="G969">
        <v>47.104766725534802</v>
      </c>
      <c r="H969">
        <v>-20.9397680716148</v>
      </c>
      <c r="I969">
        <v>-32.579868477158001</v>
      </c>
      <c r="J969">
        <v>1.0810065185847699</v>
      </c>
      <c r="K969">
        <v>18.7987546566345</v>
      </c>
      <c r="L969">
        <v>18.235877641416</v>
      </c>
      <c r="M969">
        <v>36.4237046415831</v>
      </c>
      <c r="N969">
        <v>0.86132517654725804</v>
      </c>
      <c r="O969">
        <v>50.714314937324502</v>
      </c>
      <c r="P969">
        <v>75.127093449373305</v>
      </c>
      <c r="Q969">
        <v>0.103168601572403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1778</v>
      </c>
      <c r="E970">
        <v>2765.5667433079998</v>
      </c>
      <c r="F970">
        <v>15.02</v>
      </c>
      <c r="G970">
        <v>-45.257837246780902</v>
      </c>
      <c r="H970">
        <v>-13.754802438792</v>
      </c>
      <c r="I970">
        <v>-44.706628377996701</v>
      </c>
      <c r="J970">
        <v>-3.54655759720232</v>
      </c>
      <c r="K970">
        <v>16.003305905874601</v>
      </c>
      <c r="L970">
        <v>17.515200614846702</v>
      </c>
      <c r="M970">
        <v>32.983557003824501</v>
      </c>
      <c r="N970">
        <v>0.62002290470634802</v>
      </c>
      <c r="O970">
        <v>73.435419440745605</v>
      </c>
      <c r="P970">
        <v>16.887159533073898</v>
      </c>
      <c r="Q970">
        <v>7.7241877247089998E-3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257</v>
      </c>
      <c r="E971">
        <v>2762.2987526249999</v>
      </c>
      <c r="F971">
        <v>18995.25</v>
      </c>
      <c r="G971">
        <v>56.6005651052932</v>
      </c>
      <c r="H971">
        <v>15.0069794322444</v>
      </c>
      <c r="I971">
        <v>10.289844066003299</v>
      </c>
      <c r="J971">
        <v>12.388436305250501</v>
      </c>
      <c r="K971">
        <v>15894.189945947899</v>
      </c>
      <c r="L971">
        <v>14347.792354863799</v>
      </c>
      <c r="M971">
        <v>76.120764385784796</v>
      </c>
      <c r="N971">
        <v>2.5265294371671199</v>
      </c>
      <c r="O971">
        <v>5.2894802648030401</v>
      </c>
      <c r="P971">
        <v>84.369782971619301</v>
      </c>
      <c r="Q971">
        <v>0.13665600100839301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E972">
        <v>2752.5</v>
      </c>
      <c r="F972">
        <v>550.5</v>
      </c>
      <c r="G972">
        <v>136.778449995388</v>
      </c>
      <c r="H972">
        <v>-17.9726054883979</v>
      </c>
      <c r="I972">
        <v>146.58717216108599</v>
      </c>
      <c r="J972">
        <v>-2.7994864530913799</v>
      </c>
      <c r="K972">
        <v>558.85364463472604</v>
      </c>
      <c r="M972">
        <v>31.360797623931902</v>
      </c>
      <c r="N972">
        <v>0.38791095003882903</v>
      </c>
      <c r="O972">
        <v>30.199818346957301</v>
      </c>
      <c r="P972">
        <v>175.25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244</v>
      </c>
      <c r="E973">
        <v>2741.0847700499999</v>
      </c>
      <c r="F973">
        <v>6279.25</v>
      </c>
      <c r="G973">
        <v>206.947057131626</v>
      </c>
      <c r="H973">
        <v>34.325473695481101</v>
      </c>
      <c r="I973">
        <v>70.152263262222206</v>
      </c>
      <c r="J973">
        <v>-2.3149684317752302</v>
      </c>
      <c r="K973">
        <v>5353.4229853209999</v>
      </c>
      <c r="L973">
        <v>4054.15994453247</v>
      </c>
      <c r="M973">
        <v>52.371937652042597</v>
      </c>
      <c r="N973">
        <v>0.391506376021798</v>
      </c>
      <c r="O973">
        <v>7.6585579487996096</v>
      </c>
      <c r="P973">
        <v>251.768858015181</v>
      </c>
      <c r="Q973">
        <v>0.11286737170995099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550</v>
      </c>
      <c r="E974">
        <v>2728.710404635</v>
      </c>
      <c r="F974">
        <v>4272.6499999999996</v>
      </c>
      <c r="G974">
        <v>37.359623469640503</v>
      </c>
      <c r="H974">
        <v>7.1574898289473996</v>
      </c>
      <c r="I974">
        <v>2.94634660841702</v>
      </c>
      <c r="J974">
        <v>-1.74069503568994</v>
      </c>
      <c r="K974">
        <v>3960.86140451559</v>
      </c>
      <c r="L974">
        <v>3542.9247151852301</v>
      </c>
      <c r="M974">
        <v>52.502947197271098</v>
      </c>
      <c r="N974">
        <v>0.91869485732453604</v>
      </c>
      <c r="O974">
        <v>2.7582413724503501</v>
      </c>
      <c r="P974">
        <v>63.699929120131699</v>
      </c>
      <c r="Q974">
        <v>9.1169676844567005E-2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62</v>
      </c>
      <c r="E975">
        <v>2727.9038205799998</v>
      </c>
      <c r="F975">
        <v>1097.3</v>
      </c>
      <c r="G975">
        <v>197.92306784580401</v>
      </c>
      <c r="H975">
        <v>-7.5852080166762104</v>
      </c>
      <c r="I975">
        <v>58.095209147047498</v>
      </c>
      <c r="J975">
        <v>-2.4466530120226402</v>
      </c>
      <c r="K975">
        <v>1073.8255312768799</v>
      </c>
      <c r="L975">
        <v>853.57970942424095</v>
      </c>
      <c r="M975">
        <v>51.002105925527502</v>
      </c>
      <c r="N975">
        <v>0.480757369289249</v>
      </c>
      <c r="O975">
        <v>11.8016950697165</v>
      </c>
      <c r="P975">
        <v>237.054607508532</v>
      </c>
      <c r="Q975">
        <v>0.22155087382778699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191</v>
      </c>
      <c r="E976">
        <v>2725.6584352199998</v>
      </c>
      <c r="F976">
        <v>2915.85</v>
      </c>
      <c r="G976">
        <v>5.0304896690408203</v>
      </c>
      <c r="H976">
        <v>-6.0673698640991596</v>
      </c>
      <c r="I976">
        <v>2.9290465243553698</v>
      </c>
      <c r="J976">
        <v>-6.55920033711251</v>
      </c>
      <c r="K976">
        <v>2759.0373693493798</v>
      </c>
      <c r="L976">
        <v>2496.64402397617</v>
      </c>
      <c r="M976">
        <v>54.649352933141898</v>
      </c>
      <c r="N976">
        <v>0.64144990898943</v>
      </c>
      <c r="O976">
        <v>4.0451326371384102</v>
      </c>
      <c r="P976">
        <v>46.890506536359197</v>
      </c>
      <c r="Q976">
        <v>5.5390474998110999E-2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46</v>
      </c>
      <c r="E977">
        <v>2712.093131265</v>
      </c>
      <c r="F977">
        <v>684.15</v>
      </c>
      <c r="G977">
        <v>-30.5050408328492</v>
      </c>
      <c r="H977">
        <v>-2.18110901560877</v>
      </c>
      <c r="I977">
        <v>-25.736858672199599</v>
      </c>
      <c r="J977">
        <v>-4.4371959693573499</v>
      </c>
      <c r="K977">
        <v>675.88065059145902</v>
      </c>
      <c r="L977">
        <v>698.99707421607798</v>
      </c>
      <c r="M977">
        <v>48.257176621597701</v>
      </c>
      <c r="N977">
        <v>0.64216571001822398</v>
      </c>
      <c r="O977">
        <v>23.657092742819501</v>
      </c>
      <c r="P977">
        <v>14.044007334555699</v>
      </c>
      <c r="Q977">
        <v>6.0552907284830001E-3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441</v>
      </c>
      <c r="E978">
        <v>2709.757946708</v>
      </c>
      <c r="F978">
        <v>81.56</v>
      </c>
      <c r="G978">
        <v>-20.880361667915899</v>
      </c>
      <c r="H978">
        <v>-4.8437169696789404</v>
      </c>
      <c r="I978">
        <v>-20.938515608220399</v>
      </c>
      <c r="J978">
        <v>1.8691897130272299</v>
      </c>
      <c r="K978">
        <v>83.439464681251195</v>
      </c>
      <c r="L978">
        <v>85.912833346533802</v>
      </c>
      <c r="M978">
        <v>48.234765291351003</v>
      </c>
      <c r="N978">
        <v>0.876691888726855</v>
      </c>
      <c r="O978">
        <v>47.130946542422699</v>
      </c>
      <c r="P978">
        <v>30.3916866506794</v>
      </c>
      <c r="Q978">
        <v>6.368001467481E-3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312</v>
      </c>
      <c r="E979">
        <v>2703.8957055149999</v>
      </c>
      <c r="F979">
        <v>887.45</v>
      </c>
      <c r="G979">
        <v>45.5949979473883</v>
      </c>
      <c r="H979">
        <v>-5.8343242246334599</v>
      </c>
      <c r="I979">
        <v>36.365910498842503</v>
      </c>
      <c r="J979">
        <v>-3.3435541419915702</v>
      </c>
      <c r="K979">
        <v>854.87890017340897</v>
      </c>
      <c r="L979">
        <v>696.64932483108896</v>
      </c>
      <c r="M979">
        <v>30.337703116509299</v>
      </c>
      <c r="N979">
        <v>0.429149145434988</v>
      </c>
      <c r="O979">
        <v>11.831652487464</v>
      </c>
      <c r="P979">
        <v>114.46350894151701</v>
      </c>
      <c r="Q979">
        <v>9.3978571056369004E-2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661</v>
      </c>
      <c r="E980">
        <v>2684.5291200000001</v>
      </c>
      <c r="F980">
        <v>436.8</v>
      </c>
      <c r="G980">
        <v>630.392231333469</v>
      </c>
      <c r="H980">
        <v>46.106171441831798</v>
      </c>
      <c r="I980">
        <v>48.039820636207203</v>
      </c>
      <c r="J980">
        <v>7.9384733722335303</v>
      </c>
      <c r="K980">
        <v>301.35243120743002</v>
      </c>
      <c r="L980">
        <v>233.14241797090801</v>
      </c>
      <c r="M980">
        <v>95.393758991475494</v>
      </c>
      <c r="N980">
        <v>1.71090942151287</v>
      </c>
      <c r="O980">
        <v>4.5787545787545597E-2</v>
      </c>
      <c r="P980">
        <v>694.18181818181802</v>
      </c>
      <c r="Q980">
        <v>0.158274720770368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343</v>
      </c>
      <c r="E981">
        <v>2670.1093844699999</v>
      </c>
      <c r="F981">
        <v>803.55</v>
      </c>
      <c r="G981">
        <v>-50.329360090297499</v>
      </c>
      <c r="H981">
        <v>-5.2388846359477803</v>
      </c>
      <c r="I981">
        <v>-22.895399003910502</v>
      </c>
      <c r="J981">
        <v>-0.46879401223227402</v>
      </c>
      <c r="K981">
        <v>800.63881411140096</v>
      </c>
      <c r="L981">
        <v>844.93317374311903</v>
      </c>
      <c r="M981">
        <v>54.694248812418799</v>
      </c>
      <c r="N981">
        <v>1.25751031108315</v>
      </c>
      <c r="O981">
        <v>34.1360214050152</v>
      </c>
      <c r="P981">
        <v>12.4475230898404</v>
      </c>
      <c r="Q981">
        <v>2.0953938799719001E-2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627</v>
      </c>
      <c r="E982">
        <v>2668.3623459999999</v>
      </c>
      <c r="F982">
        <v>607.1</v>
      </c>
      <c r="G982">
        <v>-4.4252304789963004</v>
      </c>
      <c r="H982">
        <v>-15.3878484026992</v>
      </c>
      <c r="I982">
        <v>-6.94131875938906</v>
      </c>
      <c r="J982">
        <v>-6.7738622846944399</v>
      </c>
      <c r="K982">
        <v>597.850146559574</v>
      </c>
      <c r="L982">
        <v>546.52856288560304</v>
      </c>
      <c r="M982">
        <v>28.1339115557574</v>
      </c>
      <c r="N982">
        <v>0.59013312965370701</v>
      </c>
      <c r="O982">
        <v>14.618678965574</v>
      </c>
      <c r="P982">
        <v>33.428571428571402</v>
      </c>
      <c r="Q982">
        <v>-5.2539509776409997E-3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269</v>
      </c>
      <c r="E983">
        <v>2665.5305883799901</v>
      </c>
      <c r="F983">
        <v>230.42</v>
      </c>
      <c r="G983">
        <v>49.899183918384303</v>
      </c>
      <c r="H983">
        <v>41.709002308669703</v>
      </c>
      <c r="I983">
        <v>56.8756552861336</v>
      </c>
      <c r="J983">
        <v>3.8985848502171598</v>
      </c>
      <c r="K983">
        <v>178.215798879256</v>
      </c>
      <c r="L983">
        <v>143.284194019365</v>
      </c>
      <c r="M983">
        <v>69.3396888065258</v>
      </c>
      <c r="N983">
        <v>1.3587603080905499</v>
      </c>
      <c r="O983">
        <v>7.1304574255707003</v>
      </c>
      <c r="P983">
        <v>124.97559070494</v>
      </c>
      <c r="Q983">
        <v>0.17729690071079399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550</v>
      </c>
      <c r="E984">
        <v>2665.2925232550001</v>
      </c>
      <c r="F984">
        <v>192.55</v>
      </c>
      <c r="G984">
        <v>40.987051082882402</v>
      </c>
      <c r="H984">
        <v>-11.116208096168601</v>
      </c>
      <c r="I984">
        <v>-5.4012227392073804</v>
      </c>
      <c r="J984">
        <v>-3.6644064327289598</v>
      </c>
      <c r="K984">
        <v>195.59057370069101</v>
      </c>
      <c r="L984">
        <v>181.467956473773</v>
      </c>
      <c r="M984">
        <v>46.985477123485602</v>
      </c>
      <c r="N984">
        <v>0.62319766871607096</v>
      </c>
      <c r="O984">
        <v>20.488184887042301</v>
      </c>
      <c r="P984">
        <v>71.155555555555495</v>
      </c>
      <c r="Q984">
        <v>-8.3102057224430006E-3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24</v>
      </c>
      <c r="E985">
        <v>2653.1753881320001</v>
      </c>
      <c r="F985">
        <v>51.54</v>
      </c>
      <c r="G985">
        <v>-50.937128777757103</v>
      </c>
      <c r="H985">
        <v>-10.2623499540893</v>
      </c>
      <c r="I985">
        <v>-41.237011585951898</v>
      </c>
      <c r="J985">
        <v>-3.06696125910574</v>
      </c>
      <c r="K985">
        <v>54.307247665296202</v>
      </c>
      <c r="M985">
        <v>32.712927173216599</v>
      </c>
      <c r="N985">
        <v>1.0558453598992601</v>
      </c>
      <c r="O985">
        <v>59.875824602250603</v>
      </c>
      <c r="P985">
        <v>5.1836734693877498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E986">
        <v>2652.0701046720001</v>
      </c>
      <c r="F986">
        <v>54.24</v>
      </c>
      <c r="G986">
        <v>90.087311114388896</v>
      </c>
      <c r="H986">
        <v>14.1715454258783</v>
      </c>
      <c r="I986">
        <v>21.448609031869399</v>
      </c>
      <c r="J986">
        <v>4.6947988864624897</v>
      </c>
      <c r="K986">
        <v>44.512309996059102</v>
      </c>
      <c r="L986">
        <v>39.884246200415703</v>
      </c>
      <c r="M986">
        <v>81.608929330469707</v>
      </c>
      <c r="N986">
        <v>2.7883658918046601</v>
      </c>
      <c r="O986">
        <v>26.991150442477799</v>
      </c>
      <c r="P986">
        <v>120.487804878048</v>
      </c>
      <c r="Q986">
        <v>5.5786019485223999E-2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148</v>
      </c>
      <c r="E987">
        <v>2649.5435206000002</v>
      </c>
      <c r="F987">
        <v>766</v>
      </c>
      <c r="G987">
        <v>448.41905910527402</v>
      </c>
      <c r="H987">
        <v>19.937901970217901</v>
      </c>
      <c r="I987">
        <v>119.521804660703</v>
      </c>
      <c r="J987">
        <v>6.2365729838248898</v>
      </c>
      <c r="K987">
        <v>639.94599721785698</v>
      </c>
      <c r="L987">
        <v>431.19959660340498</v>
      </c>
      <c r="M987">
        <v>55.1410041029498</v>
      </c>
      <c r="N987">
        <v>0.84345655563944999</v>
      </c>
      <c r="O987">
        <v>6.8472584856396903</v>
      </c>
      <c r="P987">
        <v>538.33333333333303</v>
      </c>
      <c r="Q987">
        <v>0.15174808499685699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1633</v>
      </c>
      <c r="E988">
        <v>2644.090741</v>
      </c>
      <c r="F988">
        <v>64.87</v>
      </c>
      <c r="G988">
        <v>-1.0920300331224799</v>
      </c>
      <c r="H988">
        <v>-1.84438563515208</v>
      </c>
      <c r="I988">
        <v>4.2190565248766703</v>
      </c>
      <c r="J988">
        <v>-0.235370354390599</v>
      </c>
      <c r="K988">
        <v>62.7471162672825</v>
      </c>
      <c r="L988">
        <v>58.471177155131301</v>
      </c>
      <c r="M988">
        <v>53.860821394049402</v>
      </c>
      <c r="N988">
        <v>0.91557148251932996</v>
      </c>
      <c r="O988">
        <v>1.6648681979343201</v>
      </c>
      <c r="P988">
        <v>32.091223783343501</v>
      </c>
      <c r="Q988">
        <v>-2.7484158448541001E-2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130</v>
      </c>
      <c r="E989">
        <v>2635.6032836320001</v>
      </c>
      <c r="F989">
        <v>49.72</v>
      </c>
      <c r="G989">
        <v>56.813089970234003</v>
      </c>
      <c r="H989">
        <v>22.122840496878499</v>
      </c>
      <c r="I989">
        <v>4.4829437000259098</v>
      </c>
      <c r="J989">
        <v>10.2666278430943</v>
      </c>
      <c r="K989">
        <v>41.577637127004998</v>
      </c>
      <c r="L989">
        <v>37.813850172174099</v>
      </c>
      <c r="M989">
        <v>73.8048354839529</v>
      </c>
      <c r="N989">
        <v>2.4097702759136799</v>
      </c>
      <c r="O989">
        <v>5.5913113435237296</v>
      </c>
      <c r="P989">
        <v>84.148148148148096</v>
      </c>
      <c r="Q989">
        <v>7.6458842654650999E-2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285</v>
      </c>
      <c r="E990">
        <v>2631.929991255</v>
      </c>
      <c r="F990">
        <v>1745.55</v>
      </c>
      <c r="G990">
        <v>50.136024271323997</v>
      </c>
      <c r="H990">
        <v>10.4882959108975</v>
      </c>
      <c r="I990">
        <v>-0.42525593451246502</v>
      </c>
      <c r="J990">
        <v>-2.1346453312076998</v>
      </c>
      <c r="K990">
        <v>1649.1624518035401</v>
      </c>
      <c r="L990">
        <v>1458.2617669137301</v>
      </c>
      <c r="M990">
        <v>48.860626986387601</v>
      </c>
      <c r="N990">
        <v>0.70263085493019894</v>
      </c>
      <c r="O990">
        <v>12.0105410902008</v>
      </c>
      <c r="P990">
        <v>92.803887999116299</v>
      </c>
      <c r="Q990">
        <v>9.3168703789010005E-3</v>
      </c>
    </row>
    <row r="991" spans="1:17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410</v>
      </c>
      <c r="E991">
        <v>2627.5389831900002</v>
      </c>
      <c r="F991">
        <v>52.47</v>
      </c>
      <c r="G991">
        <v>-36.427388809422197</v>
      </c>
      <c r="H991">
        <v>-8.0996788138760891</v>
      </c>
      <c r="I991">
        <v>-40.3837652109966</v>
      </c>
      <c r="J991">
        <v>-0.76867412816141201</v>
      </c>
      <c r="K991">
        <v>54.982711718370197</v>
      </c>
      <c r="L991">
        <v>61.916444138871903</v>
      </c>
      <c r="M991">
        <v>37.690539818158598</v>
      </c>
      <c r="N991">
        <v>0.75510505992321098</v>
      </c>
      <c r="O991">
        <v>60.186773394320497</v>
      </c>
      <c r="P991">
        <v>9.0852390852390794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550</v>
      </c>
      <c r="E992">
        <v>2618.8575175249998</v>
      </c>
      <c r="F992">
        <v>1119.55</v>
      </c>
      <c r="G992">
        <v>-59.335090601466</v>
      </c>
      <c r="H992">
        <v>8.8775470959430898</v>
      </c>
      <c r="I992">
        <v>-37.0183296678453</v>
      </c>
      <c r="J992">
        <v>-2.2406791151272998</v>
      </c>
      <c r="K992">
        <v>1130.5269918490901</v>
      </c>
      <c r="L992">
        <v>1311.3549522995399</v>
      </c>
      <c r="M992">
        <v>39.239800913772299</v>
      </c>
      <c r="N992">
        <v>0.82537413250594704</v>
      </c>
      <c r="O992">
        <v>58.3136081461301</v>
      </c>
      <c r="P992">
        <v>17.022054980662599</v>
      </c>
      <c r="Q992">
        <v>-0.15124764308058899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553</v>
      </c>
      <c r="E993">
        <v>2616.1142114999998</v>
      </c>
      <c r="F993">
        <v>521.70000000000005</v>
      </c>
      <c r="G993">
        <v>34.648579865518499</v>
      </c>
      <c r="H993">
        <v>12.8665184424115</v>
      </c>
      <c r="I993">
        <v>43.160469566449898</v>
      </c>
      <c r="J993">
        <v>-1.0125692322152899</v>
      </c>
      <c r="K993">
        <v>460.18721178721501</v>
      </c>
      <c r="L993">
        <v>374.53783373762002</v>
      </c>
      <c r="M993">
        <v>56.561526509097803</v>
      </c>
      <c r="N993">
        <v>1.29290418532229</v>
      </c>
      <c r="O993">
        <v>7.8110024918535501</v>
      </c>
      <c r="P993">
        <v>102.01355275895401</v>
      </c>
    </row>
    <row r="994" spans="1:17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1558</v>
      </c>
      <c r="E994">
        <v>2611.4935483499999</v>
      </c>
      <c r="F994">
        <v>631.85</v>
      </c>
      <c r="G994">
        <v>-39.483857053060902</v>
      </c>
      <c r="H994">
        <v>-11.6566930358739</v>
      </c>
      <c r="I994">
        <v>-39.470429999531703</v>
      </c>
      <c r="J994">
        <v>-5.3681030470157696</v>
      </c>
      <c r="K994">
        <v>704.64760493142296</v>
      </c>
      <c r="L994">
        <v>725.86516543947198</v>
      </c>
      <c r="M994">
        <v>27.543571356348899</v>
      </c>
      <c r="N994">
        <v>1.54517542109775</v>
      </c>
      <c r="O994">
        <v>43.230197040436799</v>
      </c>
      <c r="P994">
        <v>0.92644357479436601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130</v>
      </c>
      <c r="E995">
        <v>2609.1563810910002</v>
      </c>
      <c r="F995">
        <v>180.57</v>
      </c>
      <c r="G995">
        <v>21.047372911692701</v>
      </c>
      <c r="H995">
        <v>-0.104885382711561</v>
      </c>
      <c r="I995">
        <v>-20.1169957640113</v>
      </c>
      <c r="J995">
        <v>4.1098112109283402</v>
      </c>
      <c r="K995">
        <v>164.96817112863701</v>
      </c>
      <c r="L995">
        <v>163.9909259504</v>
      </c>
      <c r="M995">
        <v>74.927750818005407</v>
      </c>
      <c r="N995">
        <v>1.2545671161549601</v>
      </c>
      <c r="O995">
        <v>17.8490336157722</v>
      </c>
      <c r="P995">
        <v>49.354838709677402</v>
      </c>
      <c r="Q995">
        <v>1.1267280104539E-2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220</v>
      </c>
      <c r="E996">
        <v>2608.8718101599902</v>
      </c>
      <c r="F996">
        <v>117.04</v>
      </c>
      <c r="G996">
        <v>19.138463243346202</v>
      </c>
      <c r="H996">
        <v>37.6423055335109</v>
      </c>
      <c r="I996">
        <v>29.655233132373599</v>
      </c>
      <c r="J996">
        <v>26.886588813835399</v>
      </c>
      <c r="K996">
        <v>92.078928187560294</v>
      </c>
      <c r="L996">
        <v>82.779380856399001</v>
      </c>
      <c r="M996">
        <v>73.863499768011707</v>
      </c>
      <c r="N996">
        <v>3.3472013898508002</v>
      </c>
      <c r="O996">
        <v>10.910799726589101</v>
      </c>
      <c r="P996">
        <v>68.402877697841703</v>
      </c>
      <c r="Q996">
        <v>0.27374291002213302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2142</v>
      </c>
      <c r="E997">
        <v>2605.549854585</v>
      </c>
      <c r="F997">
        <v>587.35</v>
      </c>
      <c r="G997">
        <v>50.0117406210559</v>
      </c>
      <c r="H997">
        <v>37.812898945141797</v>
      </c>
      <c r="I997">
        <v>55.583592407506998</v>
      </c>
      <c r="J997">
        <v>-6.97776063731592</v>
      </c>
      <c r="K997">
        <v>482.23671635509498</v>
      </c>
      <c r="M997">
        <v>51.314925099892598</v>
      </c>
      <c r="N997">
        <v>0.88160900706525902</v>
      </c>
      <c r="O997">
        <v>17.817315059163999</v>
      </c>
      <c r="P997">
        <v>129.61297888975699</v>
      </c>
    </row>
    <row r="998" spans="1:17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781</v>
      </c>
      <c r="E998">
        <v>2598.8607954449999</v>
      </c>
      <c r="F998">
        <v>488.45</v>
      </c>
      <c r="G998">
        <v>-45.3141295555345</v>
      </c>
      <c r="H998">
        <v>-7.8442427873253804</v>
      </c>
      <c r="I998">
        <v>-17.875453004967898</v>
      </c>
      <c r="J998">
        <v>-2.4711118600108999</v>
      </c>
      <c r="K998">
        <v>474.966326596089</v>
      </c>
      <c r="L998">
        <v>485.665878788334</v>
      </c>
      <c r="M998">
        <v>40.979176756550899</v>
      </c>
      <c r="N998">
        <v>0.75728908444301801</v>
      </c>
      <c r="O998">
        <v>30.770805609581299</v>
      </c>
      <c r="P998">
        <v>25.533281932665101</v>
      </c>
      <c r="Q998">
        <v>-0.104472119435539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135</v>
      </c>
      <c r="E999">
        <v>2594.8314843749999</v>
      </c>
      <c r="F999">
        <v>731.25</v>
      </c>
      <c r="G999">
        <v>75.121183630629403</v>
      </c>
      <c r="H999">
        <v>-0.93936074122709901</v>
      </c>
      <c r="I999">
        <v>11.8619836016065</v>
      </c>
      <c r="J999">
        <v>-3.1234660282157898</v>
      </c>
      <c r="K999">
        <v>722.14348062229305</v>
      </c>
      <c r="L999">
        <v>625.47698054331204</v>
      </c>
      <c r="M999">
        <v>50.516744933811601</v>
      </c>
      <c r="N999">
        <v>1.01324033548186</v>
      </c>
      <c r="O999">
        <v>21.360683760683699</v>
      </c>
      <c r="P999">
        <v>124.069250804351</v>
      </c>
      <c r="Q999">
        <v>7.7725267909087001E-2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E1000">
        <v>2587.8900091199998</v>
      </c>
      <c r="F1000">
        <v>519.9</v>
      </c>
      <c r="G1000">
        <v>153.868675559298</v>
      </c>
      <c r="H1000">
        <v>-0.95197987175626597</v>
      </c>
      <c r="I1000">
        <v>-4.7972699839006898</v>
      </c>
      <c r="J1000">
        <v>-1.43288349980111</v>
      </c>
      <c r="K1000">
        <v>497.19824151737203</v>
      </c>
      <c r="L1000">
        <v>388.74620919289998</v>
      </c>
      <c r="M1000">
        <v>36.163374407407602</v>
      </c>
      <c r="N1000">
        <v>0.79370154339434595</v>
      </c>
      <c r="O1000">
        <v>18.869013271783</v>
      </c>
      <c r="P1000">
        <v>197.085714285714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46</v>
      </c>
      <c r="E1001">
        <v>2585.3658479999999</v>
      </c>
      <c r="F1001">
        <v>207.42</v>
      </c>
      <c r="G1001">
        <v>16.782322924107099</v>
      </c>
      <c r="H1001">
        <v>0.79317023845344203</v>
      </c>
      <c r="I1001">
        <v>-17.7621913466925</v>
      </c>
      <c r="J1001">
        <v>2.3868361810658598</v>
      </c>
      <c r="K1001">
        <v>188.369548691673</v>
      </c>
      <c r="L1001">
        <v>187.97341699773401</v>
      </c>
      <c r="M1001">
        <v>62.109169621827498</v>
      </c>
      <c r="N1001">
        <v>0.706187981299227</v>
      </c>
      <c r="O1001">
        <v>16.671487802526201</v>
      </c>
      <c r="P1001">
        <v>47.106382978723403</v>
      </c>
    </row>
    <row r="1002" spans="1:17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410</v>
      </c>
      <c r="E1002">
        <v>2581.78606872</v>
      </c>
      <c r="F1002">
        <v>1832.7</v>
      </c>
      <c r="G1002">
        <v>-28.417659064537499</v>
      </c>
      <c r="H1002">
        <v>-5.0246137105206099</v>
      </c>
      <c r="I1002">
        <v>-23.968768113126298</v>
      </c>
      <c r="J1002">
        <v>-4.5397218244972102</v>
      </c>
      <c r="K1002">
        <v>1878.6138439779099</v>
      </c>
      <c r="L1002">
        <v>1858.0859091172799</v>
      </c>
      <c r="M1002">
        <v>19.480331251723602</v>
      </c>
      <c r="N1002">
        <v>0.56291516754541104</v>
      </c>
      <c r="O1002">
        <v>26.310907404376</v>
      </c>
      <c r="P1002">
        <v>19.706074461136499</v>
      </c>
      <c r="Q1002">
        <v>-0.106818985820172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1316</v>
      </c>
      <c r="E1003">
        <v>2580.8388</v>
      </c>
      <c r="F1003">
        <v>1000</v>
      </c>
      <c r="G1003">
        <v>-25.578692861754199</v>
      </c>
      <c r="H1003">
        <v>-5.2761494021113799</v>
      </c>
      <c r="I1003">
        <v>-15.5546849717702</v>
      </c>
      <c r="J1003">
        <v>-1.9931643142397399</v>
      </c>
      <c r="K1003">
        <v>999.99669158259496</v>
      </c>
      <c r="L1003">
        <v>999.996860480647</v>
      </c>
      <c r="M1003">
        <v>55.379180563809697</v>
      </c>
      <c r="N1003">
        <v>1.5867963582934901</v>
      </c>
      <c r="O1003">
        <v>3</v>
      </c>
      <c r="P1003">
        <v>3.0927835051546202</v>
      </c>
      <c r="Q1003">
        <v>-0.101916752053546</v>
      </c>
    </row>
    <row r="1004" spans="1:17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213</v>
      </c>
      <c r="E1004">
        <v>2572.3402396649999</v>
      </c>
      <c r="F1004">
        <v>164.07</v>
      </c>
      <c r="G1004">
        <v>-5.8195687741629998</v>
      </c>
      <c r="H1004">
        <v>-10.281805510708599</v>
      </c>
      <c r="I1004">
        <v>-30.808784155323998</v>
      </c>
      <c r="J1004">
        <v>-2.4092251009964398</v>
      </c>
      <c r="K1004">
        <v>179.76506984304399</v>
      </c>
      <c r="L1004">
        <v>184.72610861619</v>
      </c>
      <c r="M1004">
        <v>33.749999084287197</v>
      </c>
      <c r="N1004">
        <v>0.59549018942105203</v>
      </c>
      <c r="O1004">
        <v>72.487352959102793</v>
      </c>
      <c r="P1004">
        <v>23.360902255639001</v>
      </c>
      <c r="Q1004">
        <v>-3.6847695886208003E-2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400</v>
      </c>
      <c r="E1005">
        <v>2560.9621188599999</v>
      </c>
      <c r="F1005">
        <v>621.85</v>
      </c>
      <c r="G1005">
        <v>-41.548832167226401</v>
      </c>
      <c r="H1005">
        <v>-11.201080377411699</v>
      </c>
      <c r="I1005">
        <v>-24.100430918971501</v>
      </c>
      <c r="J1005">
        <v>-1.8750410713808801</v>
      </c>
      <c r="K1005">
        <v>642.94007151892504</v>
      </c>
      <c r="L1005">
        <v>658.30333181014305</v>
      </c>
      <c r="M1005">
        <v>37.099830152074098</v>
      </c>
      <c r="N1005">
        <v>0.60394798725917198</v>
      </c>
      <c r="O1005">
        <v>28.431293720350499</v>
      </c>
      <c r="P1005">
        <v>5.7028726840047703</v>
      </c>
      <c r="Q1005">
        <v>2.8643530385679E-2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46</v>
      </c>
      <c r="E1006">
        <v>2560.8800224249999</v>
      </c>
      <c r="F1006">
        <v>2046.65</v>
      </c>
      <c r="G1006">
        <v>45.381504273107701</v>
      </c>
      <c r="H1006">
        <v>-18.221350569026399</v>
      </c>
      <c r="I1006">
        <v>6.5667566913605402</v>
      </c>
      <c r="J1006">
        <v>-4.3735477085655701</v>
      </c>
      <c r="K1006">
        <v>2133.9026513027902</v>
      </c>
      <c r="L1006">
        <v>1802.4143283963101</v>
      </c>
      <c r="M1006">
        <v>29.355960012912199</v>
      </c>
      <c r="N1006">
        <v>0.55034802421805695</v>
      </c>
      <c r="O1006">
        <v>24.691569149585899</v>
      </c>
      <c r="P1006">
        <v>73.444915254237202</v>
      </c>
      <c r="Q1006">
        <v>0.126929198618316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410</v>
      </c>
      <c r="E1007">
        <v>2557.9171000000001</v>
      </c>
      <c r="F1007">
        <v>9968.5</v>
      </c>
      <c r="G1007">
        <v>-49.671592157394798</v>
      </c>
      <c r="H1007">
        <v>-16.490435116396998</v>
      </c>
      <c r="I1007">
        <v>-43.880851523208797</v>
      </c>
      <c r="J1007">
        <v>-5.4504750038514898</v>
      </c>
      <c r="K1007">
        <v>10758.6269821516</v>
      </c>
      <c r="L1007">
        <v>12283.6910242209</v>
      </c>
      <c r="M1007">
        <v>23.54790331481</v>
      </c>
      <c r="N1007">
        <v>1.4163777035976</v>
      </c>
      <c r="O1007">
        <v>98.544916486933801</v>
      </c>
      <c r="P1007">
        <v>1.5122199592668</v>
      </c>
      <c r="Q1007">
        <v>-0.114584541070491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363</v>
      </c>
      <c r="E1008">
        <v>2555.707786125</v>
      </c>
      <c r="F1008">
        <v>1303.25</v>
      </c>
      <c r="G1008">
        <v>-26.370380145277199</v>
      </c>
      <c r="H1008">
        <v>1.35566238152023</v>
      </c>
      <c r="I1008">
        <v>13.9791525095327</v>
      </c>
      <c r="J1008">
        <v>-3.7250119577597101</v>
      </c>
      <c r="K1008">
        <v>1273.6429308678701</v>
      </c>
      <c r="L1008">
        <v>1214.3020472712001</v>
      </c>
      <c r="M1008">
        <v>37.243096986220003</v>
      </c>
      <c r="N1008">
        <v>0.85651126630234797</v>
      </c>
      <c r="O1008">
        <v>14.3295607136006</v>
      </c>
      <c r="P1008">
        <v>57.960123628870903</v>
      </c>
      <c r="Q1008">
        <v>-4.6634301559778997E-2</v>
      </c>
    </row>
    <row r="1009" spans="1:17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77</v>
      </c>
      <c r="E1009">
        <v>2541.1528619999999</v>
      </c>
      <c r="F1009">
        <v>98.37</v>
      </c>
      <c r="G1009">
        <v>-8.05181114132413</v>
      </c>
      <c r="H1009">
        <v>-13.3778101049281</v>
      </c>
      <c r="I1009">
        <v>-33.8869427650828</v>
      </c>
      <c r="J1009">
        <v>1.9062506135194801</v>
      </c>
      <c r="K1009">
        <v>97.497635345352904</v>
      </c>
      <c r="L1009">
        <v>100.600937158066</v>
      </c>
      <c r="M1009">
        <v>49.944573117088403</v>
      </c>
      <c r="N1009">
        <v>1.0084945116063699</v>
      </c>
      <c r="O1009">
        <v>58.584934431229001</v>
      </c>
      <c r="P1009">
        <v>22.5794392523364</v>
      </c>
      <c r="Q1009">
        <v>3.6849512906638002E-2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21</v>
      </c>
      <c r="E1010">
        <v>2539.2585577499999</v>
      </c>
      <c r="F1010">
        <v>641.25</v>
      </c>
      <c r="G1010">
        <v>75.597777726480999</v>
      </c>
      <c r="H1010">
        <v>24.437317646599201</v>
      </c>
      <c r="I1010">
        <v>12.183358842930801</v>
      </c>
      <c r="J1010">
        <v>6.1951131393146799</v>
      </c>
      <c r="K1010">
        <v>589.29364369464804</v>
      </c>
      <c r="L1010">
        <v>516.00516538965201</v>
      </c>
      <c r="M1010">
        <v>52.373417194593401</v>
      </c>
      <c r="N1010">
        <v>1.6711107061658801</v>
      </c>
      <c r="O1010">
        <v>15.2280701754385</v>
      </c>
      <c r="P1010">
        <v>141.07142857142799</v>
      </c>
      <c r="Q1010">
        <v>0.111264142616518</v>
      </c>
    </row>
    <row r="1011" spans="1:17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1778</v>
      </c>
      <c r="E1011">
        <v>2538.7784920499998</v>
      </c>
      <c r="F1011">
        <v>53.25</v>
      </c>
      <c r="G1011">
        <v>31.2696134710881</v>
      </c>
      <c r="H1011">
        <v>-4.6476835980448401</v>
      </c>
      <c r="I1011">
        <v>-28.970319128111701</v>
      </c>
      <c r="J1011">
        <v>-1.7363374365786901</v>
      </c>
      <c r="K1011">
        <v>53.334401876700603</v>
      </c>
      <c r="L1011">
        <v>51.479991628948397</v>
      </c>
      <c r="M1011">
        <v>41.239442306309797</v>
      </c>
      <c r="N1011">
        <v>1.1412841055454599</v>
      </c>
      <c r="O1011">
        <v>30.328638497652499</v>
      </c>
      <c r="P1011">
        <v>58.246656760772602</v>
      </c>
      <c r="Q1011">
        <v>-3.0234996360518001E-2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410</v>
      </c>
      <c r="E1012">
        <v>2537.4506708839999</v>
      </c>
      <c r="F1012">
        <v>171.98</v>
      </c>
      <c r="G1012">
        <v>34.7756194925581</v>
      </c>
      <c r="H1012">
        <v>2.9180842852937801</v>
      </c>
      <c r="I1012">
        <v>21.6989040046622</v>
      </c>
      <c r="J1012">
        <v>-0.73373471302024496</v>
      </c>
      <c r="K1012">
        <v>158.99844486211299</v>
      </c>
      <c r="L1012">
        <v>133.79264991929301</v>
      </c>
      <c r="M1012">
        <v>52.301647646724199</v>
      </c>
      <c r="N1012">
        <v>0.28121143053662601</v>
      </c>
      <c r="O1012">
        <v>7.1926968252122396</v>
      </c>
      <c r="P1012">
        <v>81.031578947368402</v>
      </c>
      <c r="Q1012">
        <v>0.11275488123999899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77</v>
      </c>
      <c r="E1013">
        <v>2529.4764430199998</v>
      </c>
      <c r="F1013">
        <v>919.9</v>
      </c>
      <c r="G1013">
        <v>198.78661038225101</v>
      </c>
      <c r="H1013">
        <v>-5.7003217152276697</v>
      </c>
      <c r="I1013">
        <v>33.151072211892703</v>
      </c>
      <c r="J1013">
        <v>0.26300601009289898</v>
      </c>
      <c r="K1013">
        <v>871.68023885618595</v>
      </c>
      <c r="L1013">
        <v>709.81677714687396</v>
      </c>
      <c r="M1013">
        <v>66.918186064570904</v>
      </c>
      <c r="N1013">
        <v>0.93968259608965399</v>
      </c>
      <c r="O1013">
        <v>3.0546798565061302</v>
      </c>
      <c r="P1013">
        <v>225.05300353356799</v>
      </c>
      <c r="Q1013">
        <v>6.5437560522127E-2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E1014">
        <v>2519.9349796500001</v>
      </c>
      <c r="F1014">
        <v>1918.9</v>
      </c>
      <c r="G1014">
        <v>386.46933915959301</v>
      </c>
      <c r="H1014">
        <v>-6.5012831314973303</v>
      </c>
      <c r="I1014">
        <v>118.613574887654</v>
      </c>
      <c r="J1014">
        <v>-0.64862332570678904</v>
      </c>
      <c r="K1014">
        <v>1819.3727503658099</v>
      </c>
      <c r="L1014">
        <v>1294.14048339038</v>
      </c>
      <c r="M1014">
        <v>40.458220581892299</v>
      </c>
      <c r="N1014">
        <v>1.3331742621431599</v>
      </c>
      <c r="O1014">
        <v>17.014956485486401</v>
      </c>
      <c r="P1014">
        <v>427.17032967032901</v>
      </c>
      <c r="Q1014">
        <v>0.22849993495263701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1844</v>
      </c>
      <c r="E1015">
        <v>2519.8884942</v>
      </c>
      <c r="F1015">
        <v>629.9</v>
      </c>
      <c r="G1015">
        <v>5378.1347191085297</v>
      </c>
      <c r="H1015">
        <v>-20.182189670567698</v>
      </c>
      <c r="I1015">
        <v>256.87971973649297</v>
      </c>
      <c r="J1015">
        <v>-0.57027823512695597</v>
      </c>
      <c r="K1015">
        <v>656.28862164228894</v>
      </c>
      <c r="L1015">
        <v>341.49402745596097</v>
      </c>
      <c r="M1015">
        <v>34.902040420050497</v>
      </c>
      <c r="N1015">
        <v>0.61854888779464301</v>
      </c>
      <c r="O1015">
        <v>50.611208128274299</v>
      </c>
    </row>
    <row r="1016" spans="1:17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627</v>
      </c>
      <c r="E1016">
        <v>2507.7490883730002</v>
      </c>
      <c r="F1016">
        <v>170.19</v>
      </c>
      <c r="G1016">
        <v>-56.085021975678202</v>
      </c>
      <c r="H1016">
        <v>-9.8414992829912098</v>
      </c>
      <c r="I1016">
        <v>-47.165088236743102</v>
      </c>
      <c r="J1016">
        <v>-3.4811531718234798</v>
      </c>
      <c r="K1016">
        <v>182.771188013369</v>
      </c>
      <c r="L1016">
        <v>226.263599999999</v>
      </c>
      <c r="M1016">
        <v>34.575840977027802</v>
      </c>
      <c r="N1016">
        <v>0.95256514235316503</v>
      </c>
      <c r="O1016">
        <v>83.324519654503703</v>
      </c>
      <c r="P1016">
        <v>18.1875</v>
      </c>
    </row>
    <row r="1017" spans="1:17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382</v>
      </c>
      <c r="E1017">
        <v>2507.33024892</v>
      </c>
      <c r="F1017">
        <v>472.85</v>
      </c>
      <c r="G1017">
        <v>-64.081749175969307</v>
      </c>
      <c r="H1017">
        <v>-7.1572552013215196</v>
      </c>
      <c r="I1017">
        <v>-27.909716492428299</v>
      </c>
      <c r="J1017">
        <v>-4.6441952584530704</v>
      </c>
      <c r="K1017">
        <v>487.93453422504302</v>
      </c>
      <c r="L1017">
        <v>505.17079889755098</v>
      </c>
      <c r="M1017">
        <v>35.382654736047201</v>
      </c>
      <c r="N1017">
        <v>0.63160835283029604</v>
      </c>
      <c r="O1017">
        <v>79.126572908956305</v>
      </c>
      <c r="P1017">
        <v>7.4659090909090899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24</v>
      </c>
      <c r="E1018">
        <v>2502.25406114</v>
      </c>
      <c r="F1018">
        <v>300.7</v>
      </c>
      <c r="G1018">
        <v>-20.1439102530585</v>
      </c>
      <c r="H1018">
        <v>-1.2409709230632699</v>
      </c>
      <c r="I1018">
        <v>-9.7126719581870802</v>
      </c>
      <c r="J1018">
        <v>-4.4674911913591497</v>
      </c>
      <c r="K1018">
        <v>298.34866819096101</v>
      </c>
      <c r="L1018">
        <v>292.56909080823698</v>
      </c>
      <c r="M1018">
        <v>43.217527240553203</v>
      </c>
      <c r="N1018">
        <v>0.50736525829187495</v>
      </c>
      <c r="O1018">
        <v>27.702028599933399</v>
      </c>
      <c r="P1018">
        <v>20.569366479550901</v>
      </c>
      <c r="Q1018">
        <v>-7.2930013945926006E-2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410</v>
      </c>
      <c r="E1019">
        <v>2500.165831415</v>
      </c>
      <c r="F1019">
        <v>227.57</v>
      </c>
      <c r="G1019">
        <v>-18.219160852507599</v>
      </c>
      <c r="H1019">
        <v>-3.5679052673741598</v>
      </c>
      <c r="I1019">
        <v>-2.9530130371884198</v>
      </c>
      <c r="J1019">
        <v>-1.6623106846242699</v>
      </c>
      <c r="K1019">
        <v>227.64099258185601</v>
      </c>
      <c r="L1019">
        <v>211.79233748271699</v>
      </c>
      <c r="M1019">
        <v>38.016199403867901</v>
      </c>
      <c r="N1019">
        <v>0.50237213735449504</v>
      </c>
      <c r="O1019">
        <v>15.107439469174301</v>
      </c>
      <c r="P1019">
        <v>27.1340782122905</v>
      </c>
      <c r="Q1019">
        <v>-3.3067223708420001E-3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191</v>
      </c>
      <c r="E1020">
        <v>2498.5451859549999</v>
      </c>
      <c r="F1020">
        <v>1749.95</v>
      </c>
      <c r="G1020">
        <v>32.038960819849002</v>
      </c>
      <c r="H1020">
        <v>32.1415212806195</v>
      </c>
      <c r="I1020">
        <v>21.480336944619602</v>
      </c>
      <c r="J1020">
        <v>-2.9866411760916902</v>
      </c>
      <c r="K1020">
        <v>1452.45465666062</v>
      </c>
      <c r="L1020">
        <v>1252.3407463963899</v>
      </c>
      <c r="M1020">
        <v>62.555895357146397</v>
      </c>
      <c r="N1020">
        <v>0.56052149552241304</v>
      </c>
      <c r="O1020">
        <v>7.7173633532386701</v>
      </c>
      <c r="P1020">
        <v>95.514217082844496</v>
      </c>
      <c r="Q1020">
        <v>7.9577422534533995E-2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191</v>
      </c>
      <c r="E1021">
        <v>2491.7229331200001</v>
      </c>
      <c r="F1021">
        <v>802.8</v>
      </c>
      <c r="G1021">
        <v>11.5934557926669</v>
      </c>
      <c r="H1021">
        <v>-3.4990501654701598</v>
      </c>
      <c r="I1021">
        <v>24.646899719591801</v>
      </c>
      <c r="J1021">
        <v>3.2337684955606298</v>
      </c>
      <c r="K1021">
        <v>758.68586098537401</v>
      </c>
      <c r="L1021">
        <v>665.37376847104599</v>
      </c>
      <c r="M1021">
        <v>46.0512282847072</v>
      </c>
      <c r="N1021">
        <v>0.731987721433906</v>
      </c>
      <c r="O1021">
        <v>7.7478824115595399</v>
      </c>
      <c r="P1021">
        <v>45.421610361380303</v>
      </c>
      <c r="Q1021">
        <v>5.9873467222879E-2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130</v>
      </c>
      <c r="E1022">
        <v>2487.3278895599901</v>
      </c>
      <c r="F1022">
        <v>360.2</v>
      </c>
      <c r="G1022">
        <v>-18.158914739363599</v>
      </c>
      <c r="H1022">
        <v>4.9544410763489504</v>
      </c>
      <c r="I1022">
        <v>-8.1359068593797605</v>
      </c>
      <c r="J1022">
        <v>-2.3442855200383899</v>
      </c>
      <c r="M1022">
        <v>51.1569115073967</v>
      </c>
      <c r="O1022">
        <v>11.0494169905608</v>
      </c>
      <c r="P1022">
        <v>16.193548387096701</v>
      </c>
    </row>
    <row r="1023" spans="1:17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363</v>
      </c>
      <c r="E1023">
        <v>2456.7831161640001</v>
      </c>
      <c r="F1023">
        <v>213.33</v>
      </c>
      <c r="G1023">
        <v>-28.610511043572401</v>
      </c>
      <c r="H1023">
        <v>-13.4596977209948</v>
      </c>
      <c r="I1023">
        <v>-58.660098903626498</v>
      </c>
      <c r="J1023">
        <v>-0.68758476287727399</v>
      </c>
      <c r="K1023">
        <v>230.552125065078</v>
      </c>
      <c r="L1023">
        <v>266.20270288848798</v>
      </c>
      <c r="M1023">
        <v>34.524288488638398</v>
      </c>
      <c r="N1023">
        <v>0.73757028487104404</v>
      </c>
      <c r="O1023">
        <v>102.38597478085499</v>
      </c>
      <c r="P1023">
        <v>11.3994778067885</v>
      </c>
      <c r="Q1023">
        <v>-5.8963259183898997E-2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285</v>
      </c>
      <c r="E1024">
        <v>2451.9070471999999</v>
      </c>
      <c r="F1024">
        <v>1692.1</v>
      </c>
      <c r="G1024">
        <v>837.75748704146201</v>
      </c>
      <c r="H1024">
        <v>-10.4790905785819</v>
      </c>
      <c r="I1024">
        <v>93.435854572357997</v>
      </c>
      <c r="J1024">
        <v>4.0986599022249299</v>
      </c>
      <c r="K1024">
        <v>1498.10073375715</v>
      </c>
      <c r="L1024">
        <v>1019.5287313951</v>
      </c>
      <c r="M1024">
        <v>56.7639499537731</v>
      </c>
      <c r="N1024">
        <v>1.17177293496962</v>
      </c>
      <c r="O1024">
        <v>18.196324094320602</v>
      </c>
      <c r="P1024">
        <v>880.35921205098498</v>
      </c>
      <c r="Q1024">
        <v>0.24806030473208701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E1025">
        <v>2432.6715643550001</v>
      </c>
      <c r="F1025">
        <v>2252.35</v>
      </c>
      <c r="G1025">
        <v>507.63750055966801</v>
      </c>
      <c r="H1025">
        <v>5.0007736748117004</v>
      </c>
      <c r="I1025">
        <v>110.913572471349</v>
      </c>
      <c r="J1025">
        <v>7.1631960818515301</v>
      </c>
      <c r="K1025">
        <v>1736.21716208216</v>
      </c>
      <c r="L1025">
        <v>1227.5445617958801</v>
      </c>
      <c r="M1025">
        <v>85.944159749285504</v>
      </c>
      <c r="N1025">
        <v>1.3735440043726901</v>
      </c>
      <c r="O1025">
        <v>0.246409305836126</v>
      </c>
      <c r="P1025">
        <v>553.42326660864501</v>
      </c>
      <c r="Q1025">
        <v>0.263990646572627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348</v>
      </c>
      <c r="E1026">
        <v>2429.550602451</v>
      </c>
      <c r="F1026">
        <v>253.61</v>
      </c>
      <c r="G1026">
        <v>-3.4158797596347599</v>
      </c>
      <c r="H1026">
        <v>12.754259954613699</v>
      </c>
      <c r="I1026">
        <v>6.6071281203491496</v>
      </c>
      <c r="J1026">
        <v>-2.6673926706965299</v>
      </c>
      <c r="K1026">
        <v>223.21707014028999</v>
      </c>
      <c r="M1026">
        <v>57.745117017176803</v>
      </c>
      <c r="N1026">
        <v>0.52603861627003501</v>
      </c>
      <c r="O1026">
        <v>6.1787784393359599</v>
      </c>
      <c r="P1026">
        <v>68.399734395750301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46</v>
      </c>
      <c r="E1027">
        <v>2429.405094745</v>
      </c>
      <c r="F1027">
        <v>287.14999999999998</v>
      </c>
      <c r="G1027">
        <v>1.61953526670643</v>
      </c>
      <c r="H1027">
        <v>-17.761089161147499</v>
      </c>
      <c r="I1027">
        <v>-7.9282486999112498</v>
      </c>
      <c r="J1027">
        <v>-3.68592544756922</v>
      </c>
      <c r="K1027">
        <v>300.17443251928898</v>
      </c>
      <c r="L1027">
        <v>269.56523839089402</v>
      </c>
      <c r="M1027">
        <v>31.665595567991399</v>
      </c>
      <c r="N1027">
        <v>0.44718336919493301</v>
      </c>
      <c r="O1027">
        <v>15.967264495907999</v>
      </c>
      <c r="P1027">
        <v>53.3101975440469</v>
      </c>
      <c r="Q1027">
        <v>1.5262092681928E-2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244</v>
      </c>
      <c r="E1028">
        <v>2426.92527204</v>
      </c>
      <c r="F1028">
        <v>644.29999999999995</v>
      </c>
      <c r="G1028">
        <v>44.893591831988303</v>
      </c>
      <c r="H1028">
        <v>3.7158558727588198</v>
      </c>
      <c r="I1028">
        <v>7.0163686660942304</v>
      </c>
      <c r="J1028">
        <v>-2.2882154438960098</v>
      </c>
      <c r="K1028">
        <v>620.90428245297096</v>
      </c>
      <c r="L1028">
        <v>551.14272128199195</v>
      </c>
      <c r="M1028">
        <v>36.3949990405062</v>
      </c>
      <c r="N1028">
        <v>0.36746887019824298</v>
      </c>
      <c r="O1028">
        <v>12.990842775104699</v>
      </c>
      <c r="P1028">
        <v>72.088675213675202</v>
      </c>
      <c r="Q1028">
        <v>3.6737239202455002E-2</v>
      </c>
    </row>
    <row r="1029" spans="1:17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269</v>
      </c>
      <c r="E1029">
        <v>2419.8407924399999</v>
      </c>
      <c r="F1029">
        <v>412.2</v>
      </c>
      <c r="G1029">
        <v>-15.658692861754201</v>
      </c>
      <c r="H1029">
        <v>-3.2395640362577098</v>
      </c>
      <c r="I1029">
        <v>-24.0370348929603</v>
      </c>
      <c r="J1029">
        <v>-3.11683036063785</v>
      </c>
      <c r="K1029">
        <v>403.14096617480197</v>
      </c>
      <c r="L1029">
        <v>406.141551648769</v>
      </c>
      <c r="M1029">
        <v>41.982060789969999</v>
      </c>
      <c r="N1029">
        <v>0.87027334692096003</v>
      </c>
      <c r="O1029">
        <v>30.0097040271712</v>
      </c>
      <c r="P1029">
        <v>24.588181955568899</v>
      </c>
      <c r="Q1029">
        <v>-7.6845461509500002E-2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410</v>
      </c>
      <c r="E1030">
        <v>2418.7819299449998</v>
      </c>
      <c r="F1030">
        <v>731.05</v>
      </c>
      <c r="G1030">
        <v>28.407615721710702</v>
      </c>
      <c r="H1030">
        <v>-0.64938883873109599</v>
      </c>
      <c r="I1030">
        <v>-24.025698754150401</v>
      </c>
      <c r="J1030">
        <v>-1.27556897477199</v>
      </c>
      <c r="K1030">
        <v>708.49025953763805</v>
      </c>
      <c r="L1030">
        <v>669.67319393538901</v>
      </c>
      <c r="M1030">
        <v>47.0323648190668</v>
      </c>
      <c r="N1030">
        <v>1.11858299544302</v>
      </c>
      <c r="O1030">
        <v>15.8607482388345</v>
      </c>
      <c r="P1030">
        <v>58.923913043478201</v>
      </c>
      <c r="Q1030">
        <v>-2.4745589340357001E-2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130</v>
      </c>
      <c r="E1031">
        <v>2417.9589642599999</v>
      </c>
      <c r="F1031">
        <v>296.7</v>
      </c>
      <c r="G1031">
        <v>32.872575496056101</v>
      </c>
      <c r="H1031">
        <v>-3.5264858758664301</v>
      </c>
      <c r="I1031">
        <v>26.7806066948907</v>
      </c>
      <c r="J1031">
        <v>-3.5566643242398399</v>
      </c>
      <c r="K1031">
        <v>296.711243755346</v>
      </c>
      <c r="L1031">
        <v>249.58023445184</v>
      </c>
      <c r="M1031">
        <v>31.534304335363998</v>
      </c>
      <c r="N1031">
        <v>0.331257240741335</v>
      </c>
      <c r="O1031">
        <v>14.661274014155699</v>
      </c>
      <c r="P1031">
        <v>69.736842105263094</v>
      </c>
      <c r="Q1031">
        <v>7.4072212098071993E-2</v>
      </c>
    </row>
    <row r="1032" spans="1:17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288</v>
      </c>
      <c r="E1032">
        <v>2416.5096471000002</v>
      </c>
      <c r="F1032">
        <v>837</v>
      </c>
      <c r="G1032">
        <v>-57.640381173442499</v>
      </c>
      <c r="H1032">
        <v>1.23316736807495</v>
      </c>
      <c r="I1032">
        <v>-13.5447160603809</v>
      </c>
      <c r="J1032">
        <v>-2.64306351311585</v>
      </c>
      <c r="K1032">
        <v>798.63790349256601</v>
      </c>
      <c r="L1032">
        <v>819.47592195300695</v>
      </c>
      <c r="M1032">
        <v>52.163635909468397</v>
      </c>
      <c r="N1032">
        <v>1.43428212892591</v>
      </c>
      <c r="O1032">
        <v>50.985663082437199</v>
      </c>
      <c r="P1032">
        <v>26.568879479812502</v>
      </c>
      <c r="Q1032">
        <v>7.5971405757630003E-3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122</v>
      </c>
      <c r="E1033">
        <v>2411.4124799799902</v>
      </c>
      <c r="F1033">
        <v>202.3</v>
      </c>
      <c r="G1033">
        <v>23.775312306204398</v>
      </c>
      <c r="H1033">
        <v>3.24256717542873</v>
      </c>
      <c r="I1033">
        <v>-16.776388106770298</v>
      </c>
      <c r="J1033">
        <v>11.2480231757601</v>
      </c>
      <c r="K1033">
        <v>187.79563315681301</v>
      </c>
      <c r="L1033">
        <v>195.44701991141801</v>
      </c>
      <c r="M1033">
        <v>81.1061007019903</v>
      </c>
      <c r="N1033">
        <v>1.6795563664204201</v>
      </c>
      <c r="O1033">
        <v>43.227879387048901</v>
      </c>
      <c r="P1033">
        <v>51.195814648729403</v>
      </c>
      <c r="Q1033">
        <v>2.705262160428E-2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49</v>
      </c>
      <c r="E1034">
        <v>2410.0574723279901</v>
      </c>
      <c r="F1034">
        <v>219.12</v>
      </c>
      <c r="G1034">
        <v>-2.1308055378105699</v>
      </c>
      <c r="H1034">
        <v>-15.1754299776509</v>
      </c>
      <c r="I1034">
        <v>-32.728242154327397</v>
      </c>
      <c r="J1034">
        <v>-5.4629440518917299E-2</v>
      </c>
      <c r="K1034">
        <v>227.12963546725399</v>
      </c>
      <c r="L1034">
        <v>227.55329411333301</v>
      </c>
      <c r="M1034">
        <v>51.235241870037001</v>
      </c>
      <c r="N1034">
        <v>0.75169773868995005</v>
      </c>
      <c r="O1034">
        <v>29.403979554581898</v>
      </c>
      <c r="P1034">
        <v>24.748078565328701</v>
      </c>
      <c r="Q1034">
        <v>7.9465800068260997E-2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130</v>
      </c>
      <c r="E1035">
        <v>2395.7004389429999</v>
      </c>
      <c r="F1035">
        <v>177.53</v>
      </c>
      <c r="G1035">
        <v>74.117595102250206</v>
      </c>
      <c r="H1035">
        <v>0.62554668650058898</v>
      </c>
      <c r="I1035">
        <v>13.7922203005611</v>
      </c>
      <c r="J1035">
        <v>5.6336499346719702</v>
      </c>
      <c r="K1035">
        <v>161.511764906129</v>
      </c>
      <c r="L1035">
        <v>134.83763033915201</v>
      </c>
      <c r="M1035">
        <v>55.016164289045399</v>
      </c>
      <c r="N1035">
        <v>0.87337264498332501</v>
      </c>
      <c r="O1035">
        <v>7.9817495634540503</v>
      </c>
      <c r="P1035">
        <v>128.923275306254</v>
      </c>
      <c r="Q1035">
        <v>0.13882529836855401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400</v>
      </c>
      <c r="E1036">
        <v>2390.38382</v>
      </c>
      <c r="F1036">
        <v>150.94999999999999</v>
      </c>
      <c r="G1036">
        <v>57.391004107942699</v>
      </c>
      <c r="H1036">
        <v>7.8569304457973699</v>
      </c>
      <c r="I1036">
        <v>-7.5027143303744603</v>
      </c>
      <c r="J1036">
        <v>3.5164739736324999</v>
      </c>
      <c r="K1036">
        <v>132.922473904409</v>
      </c>
      <c r="L1036">
        <v>122.402149321331</v>
      </c>
      <c r="M1036">
        <v>77.717078729700901</v>
      </c>
      <c r="N1036">
        <v>2.8021661673908702</v>
      </c>
      <c r="O1036">
        <v>12.6200728718118</v>
      </c>
      <c r="P1036">
        <v>104.400812457684</v>
      </c>
      <c r="Q1036">
        <v>7.8193071811201997E-2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553</v>
      </c>
      <c r="E1037">
        <v>2388.0192342</v>
      </c>
      <c r="F1037">
        <v>260.5</v>
      </c>
      <c r="G1037">
        <v>-16.124911349149102</v>
      </c>
      <c r="H1037">
        <v>-10.9129670974378</v>
      </c>
      <c r="I1037">
        <v>-20.326293645634301</v>
      </c>
      <c r="J1037">
        <v>-3.48392223857876</v>
      </c>
      <c r="K1037">
        <v>271.19255617559401</v>
      </c>
      <c r="L1037">
        <v>262.34802794969602</v>
      </c>
      <c r="M1037">
        <v>29.876869098649699</v>
      </c>
      <c r="N1037">
        <v>0.42167291547563301</v>
      </c>
      <c r="O1037">
        <v>22.514395393474</v>
      </c>
      <c r="P1037">
        <v>22.300469483568001</v>
      </c>
      <c r="Q1037">
        <v>6.9607608501914997E-2</v>
      </c>
    </row>
    <row r="1038" spans="1:17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220</v>
      </c>
      <c r="E1038">
        <v>2382.5640118299998</v>
      </c>
      <c r="F1038">
        <v>308.3</v>
      </c>
      <c r="G1038">
        <v>-51.7874051642913</v>
      </c>
      <c r="H1038">
        <v>5.3198770879548496</v>
      </c>
      <c r="I1038">
        <v>-21.818986897246099</v>
      </c>
      <c r="J1038">
        <v>3.1068625058363502</v>
      </c>
      <c r="K1038">
        <v>297.811373997526</v>
      </c>
      <c r="L1038">
        <v>321.72233809088698</v>
      </c>
      <c r="M1038">
        <v>50.230402342715799</v>
      </c>
      <c r="N1038">
        <v>1.4227804862737199</v>
      </c>
      <c r="O1038">
        <v>41.972105092442398</v>
      </c>
      <c r="P1038">
        <v>25.606029741291501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257</v>
      </c>
      <c r="E1039">
        <v>2375.6141707500001</v>
      </c>
      <c r="F1039">
        <v>386.25</v>
      </c>
      <c r="G1039">
        <v>664.178993963739</v>
      </c>
      <c r="H1039">
        <v>31.184877565010801</v>
      </c>
      <c r="I1039">
        <v>81.711935038658694</v>
      </c>
      <c r="J1039">
        <v>14.1693576883387</v>
      </c>
      <c r="K1039">
        <v>293.15665598277099</v>
      </c>
      <c r="L1039">
        <v>214.04542284581501</v>
      </c>
      <c r="M1039">
        <v>92.276539757408301</v>
      </c>
      <c r="N1039">
        <v>1.55267195107339</v>
      </c>
      <c r="O1039">
        <v>0.41423948220065099</v>
      </c>
      <c r="P1039">
        <v>735.13513513513499</v>
      </c>
      <c r="Q1039">
        <v>0.22666932145493399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550</v>
      </c>
      <c r="E1040">
        <v>2373.7687855200002</v>
      </c>
      <c r="F1040">
        <v>392.4</v>
      </c>
      <c r="G1040">
        <v>6.4758250584880601</v>
      </c>
      <c r="H1040">
        <v>-5.6493301459849903</v>
      </c>
      <c r="I1040">
        <v>3.01207449851371</v>
      </c>
      <c r="J1040">
        <v>-3.6035009335764498</v>
      </c>
      <c r="K1040">
        <v>382.08868091205699</v>
      </c>
      <c r="L1040">
        <v>346.67190693489403</v>
      </c>
      <c r="M1040">
        <v>38.959682013265798</v>
      </c>
      <c r="N1040">
        <v>0.86131546649339297</v>
      </c>
      <c r="O1040">
        <v>10.359327217125401</v>
      </c>
      <c r="P1040">
        <v>38.071780436312402</v>
      </c>
      <c r="Q1040">
        <v>2.9417041377782002E-2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476</v>
      </c>
      <c r="E1041">
        <v>2370.7202437999999</v>
      </c>
      <c r="F1041">
        <v>283.45</v>
      </c>
      <c r="G1041">
        <v>15.441207635758101</v>
      </c>
      <c r="H1041">
        <v>16.5624529273395</v>
      </c>
      <c r="I1041">
        <v>-8.4114778375631705</v>
      </c>
      <c r="J1041">
        <v>8.8268723764790202</v>
      </c>
      <c r="K1041">
        <v>242.11902790818601</v>
      </c>
      <c r="L1041">
        <v>227.784165188678</v>
      </c>
      <c r="M1041">
        <v>66.856536679108302</v>
      </c>
      <c r="N1041">
        <v>2.94882239992338</v>
      </c>
      <c r="O1041">
        <v>9.1903333921326595</v>
      </c>
      <c r="P1041">
        <v>56.992522846856801</v>
      </c>
      <c r="Q1041">
        <v>0.111602340694249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285</v>
      </c>
      <c r="E1042">
        <v>2369.9626174</v>
      </c>
      <c r="F1042">
        <v>3718.3</v>
      </c>
      <c r="G1042">
        <v>1957.5025396312401</v>
      </c>
      <c r="H1042">
        <v>26.020742344941102</v>
      </c>
      <c r="I1042">
        <v>345.94363238201203</v>
      </c>
      <c r="J1042">
        <v>-5.1306956895534901</v>
      </c>
      <c r="K1042">
        <v>2780.4730518667802</v>
      </c>
      <c r="L1042">
        <v>1160.2218283581999</v>
      </c>
      <c r="M1042">
        <v>56.549679883585398</v>
      </c>
      <c r="N1042">
        <v>0.71944601927593699</v>
      </c>
      <c r="O1042">
        <v>12.2824946884328</v>
      </c>
      <c r="P1042">
        <v>2100.1775147928902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191</v>
      </c>
      <c r="E1043">
        <v>2369.3724167</v>
      </c>
      <c r="F1043">
        <v>425.9</v>
      </c>
      <c r="G1043">
        <v>-14.9553162383776</v>
      </c>
      <c r="H1043">
        <v>-8.2032564636147995</v>
      </c>
      <c r="I1043">
        <v>-1.2814697952932499</v>
      </c>
      <c r="J1043">
        <v>-2.7741410413527601</v>
      </c>
      <c r="K1043">
        <v>413.15065530057097</v>
      </c>
      <c r="L1043">
        <v>378.69058341863598</v>
      </c>
      <c r="M1043">
        <v>38.477338084747799</v>
      </c>
      <c r="N1043">
        <v>0.60459609392254798</v>
      </c>
      <c r="O1043">
        <v>7.6778586522658001</v>
      </c>
      <c r="P1043">
        <v>36.048554544002499</v>
      </c>
      <c r="Q1043">
        <v>-1.88679079579E-3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312</v>
      </c>
      <c r="E1044">
        <v>2360.3667628799999</v>
      </c>
      <c r="F1044">
        <v>132.16</v>
      </c>
      <c r="G1044">
        <v>26.504160993251499</v>
      </c>
      <c r="H1044">
        <v>-11.277540222695499</v>
      </c>
      <c r="I1044">
        <v>-8.1521904673452799</v>
      </c>
      <c r="J1044">
        <v>-5.9586403455542296</v>
      </c>
      <c r="K1044">
        <v>137.65818581931299</v>
      </c>
      <c r="L1044">
        <v>124.360514038389</v>
      </c>
      <c r="M1044">
        <v>31.891013052368901</v>
      </c>
      <c r="N1044">
        <v>0.82995095741448</v>
      </c>
      <c r="O1044">
        <v>17.130750605326799</v>
      </c>
      <c r="P1044">
        <v>67.185325743200494</v>
      </c>
      <c r="Q1044">
        <v>0.133101688548974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135</v>
      </c>
      <c r="E1045">
        <v>2353.74704926</v>
      </c>
      <c r="F1045">
        <v>128.69</v>
      </c>
      <c r="G1045">
        <v>147.64848335905199</v>
      </c>
      <c r="H1045">
        <v>31.940923242855199</v>
      </c>
      <c r="I1045">
        <v>23.8701005003531</v>
      </c>
      <c r="J1045">
        <v>-10.8566455326298</v>
      </c>
      <c r="K1045">
        <v>110.24485920154601</v>
      </c>
      <c r="L1045">
        <v>92.919110004812296</v>
      </c>
      <c r="M1045">
        <v>56.8775062157127</v>
      </c>
      <c r="N1045">
        <v>1.1362355272270399</v>
      </c>
      <c r="O1045">
        <v>11.111974512394101</v>
      </c>
      <c r="P1045">
        <v>206.04042806183099</v>
      </c>
      <c r="Q1045">
        <v>2.9913070063657E-2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77</v>
      </c>
      <c r="E1046">
        <v>2350.3344503099902</v>
      </c>
      <c r="F1046">
        <v>41.93</v>
      </c>
      <c r="G1046">
        <v>42.477419362694597</v>
      </c>
      <c r="H1046">
        <v>-1.7957572452486299</v>
      </c>
      <c r="I1046">
        <v>3.1925449814129099</v>
      </c>
      <c r="J1046">
        <v>-9.9915493754492601</v>
      </c>
      <c r="K1046">
        <v>41.821657000536</v>
      </c>
      <c r="L1046">
        <v>37.107695546304797</v>
      </c>
      <c r="M1046">
        <v>28.276800445798301</v>
      </c>
      <c r="N1046">
        <v>0.98792488886032703</v>
      </c>
      <c r="O1046">
        <v>15.9074648223229</v>
      </c>
      <c r="P1046">
        <v>70.447154471544707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46</v>
      </c>
      <c r="E1047">
        <v>2346.1630497199999</v>
      </c>
      <c r="F1047">
        <v>559.29999999999995</v>
      </c>
      <c r="G1047">
        <v>-5.7865973491976197</v>
      </c>
      <c r="H1047">
        <v>3.9077155134608601</v>
      </c>
      <c r="I1047">
        <v>-47.901154922498499</v>
      </c>
      <c r="J1047">
        <v>-0.96117821312872198</v>
      </c>
      <c r="K1047">
        <v>569.47175353133503</v>
      </c>
      <c r="L1047">
        <v>573.28358454605996</v>
      </c>
      <c r="M1047">
        <v>41.335637332042502</v>
      </c>
      <c r="N1047">
        <v>1.0094148885843801</v>
      </c>
      <c r="O1047">
        <v>51.9756838905775</v>
      </c>
      <c r="P1047">
        <v>29.302970754825999</v>
      </c>
      <c r="Q1047">
        <v>0.143755954214247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46</v>
      </c>
      <c r="E1048">
        <v>2339.6163200000001</v>
      </c>
      <c r="F1048">
        <v>103.78</v>
      </c>
      <c r="G1048">
        <v>107.373046756652</v>
      </c>
      <c r="H1048">
        <v>14.3581996283595</v>
      </c>
      <c r="I1048">
        <v>40.3872150933611</v>
      </c>
      <c r="J1048">
        <v>7.6200488737296999</v>
      </c>
      <c r="K1048">
        <v>86.817099307446696</v>
      </c>
      <c r="L1048">
        <v>71.092343586072801</v>
      </c>
      <c r="M1048">
        <v>61.9557155220404</v>
      </c>
      <c r="N1048">
        <v>1.7437364865906899</v>
      </c>
      <c r="O1048">
        <v>6.2728849489304297</v>
      </c>
      <c r="P1048">
        <v>167.47422680412299</v>
      </c>
      <c r="Q1048">
        <v>0.14044747810809199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508</v>
      </c>
      <c r="E1049">
        <v>2335.8149917000001</v>
      </c>
      <c r="F1049">
        <v>2745.8</v>
      </c>
      <c r="G1049">
        <v>35.5408940411914</v>
      </c>
      <c r="H1049">
        <v>45.026801417560698</v>
      </c>
      <c r="I1049">
        <v>62.367529014665699</v>
      </c>
      <c r="J1049">
        <v>4.36081628044845</v>
      </c>
      <c r="K1049">
        <v>2217.6278306070999</v>
      </c>
      <c r="L1049">
        <v>1809.43750187608</v>
      </c>
      <c r="M1049">
        <v>63.932725029410001</v>
      </c>
      <c r="N1049">
        <v>1.0763046979977799</v>
      </c>
      <c r="O1049">
        <v>4.9038531575497002</v>
      </c>
      <c r="P1049">
        <v>112.383493831457</v>
      </c>
      <c r="Q1049">
        <v>-2.3509693317644999E-2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62</v>
      </c>
      <c r="E1050">
        <v>2333.235808935</v>
      </c>
      <c r="F1050">
        <v>553.04999999999995</v>
      </c>
      <c r="G1050">
        <v>31.121919149622499</v>
      </c>
      <c r="H1050">
        <v>24.472502038264999</v>
      </c>
      <c r="I1050">
        <v>25.294665640988001</v>
      </c>
      <c r="J1050">
        <v>-11.5541643242398</v>
      </c>
      <c r="K1050">
        <v>502.54672309618502</v>
      </c>
      <c r="L1050">
        <v>423.04880993736998</v>
      </c>
      <c r="M1050">
        <v>43.684976259176899</v>
      </c>
      <c r="N1050">
        <v>0.456373224819487</v>
      </c>
      <c r="O1050">
        <v>15.667661151794601</v>
      </c>
      <c r="P1050">
        <v>109.847323078172</v>
      </c>
      <c r="Q1050">
        <v>-9.1097836892397005E-2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330</v>
      </c>
      <c r="E1051">
        <v>2321.5601167350001</v>
      </c>
      <c r="F1051">
        <v>550.04999999999995</v>
      </c>
      <c r="G1051">
        <v>524.214573529267</v>
      </c>
      <c r="H1051">
        <v>-17.244628765456898</v>
      </c>
      <c r="I1051">
        <v>82.660531234445799</v>
      </c>
      <c r="J1051">
        <v>-2.40899221479589</v>
      </c>
      <c r="K1051">
        <v>577.26673786753599</v>
      </c>
      <c r="L1051">
        <v>430.96102775951601</v>
      </c>
      <c r="M1051">
        <v>40.155324734877198</v>
      </c>
      <c r="N1051">
        <v>0.55750604869958198</v>
      </c>
      <c r="O1051">
        <v>35.251340787201102</v>
      </c>
      <c r="P1051">
        <v>569.16058394160495</v>
      </c>
      <c r="Q1051">
        <v>0.16046189590483101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553</v>
      </c>
      <c r="E1052">
        <v>2315.8303739099902</v>
      </c>
      <c r="F1052">
        <v>128.65</v>
      </c>
      <c r="G1052">
        <v>71.888690100640204</v>
      </c>
      <c r="H1052">
        <v>14.778396052433999</v>
      </c>
      <c r="I1052">
        <v>3.6198592516710901</v>
      </c>
      <c r="J1052">
        <v>0.57670946216792696</v>
      </c>
      <c r="K1052">
        <v>120.01153377114299</v>
      </c>
      <c r="L1052">
        <v>104.28005243079301</v>
      </c>
      <c r="M1052">
        <v>47.247348131875</v>
      </c>
      <c r="N1052">
        <v>0.438413726874605</v>
      </c>
      <c r="O1052">
        <v>15.818111154294501</v>
      </c>
      <c r="P1052">
        <v>109.017059301381</v>
      </c>
      <c r="Q1052">
        <v>4.1233578486432998E-2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627</v>
      </c>
      <c r="E1053">
        <v>2314.1013384399998</v>
      </c>
      <c r="F1053">
        <v>510.05</v>
      </c>
      <c r="G1053">
        <v>-34.237360483530701</v>
      </c>
      <c r="H1053">
        <v>4.0761379001545404</v>
      </c>
      <c r="I1053">
        <v>-20.138979341512101</v>
      </c>
      <c r="J1053">
        <v>-4.5560690861445998</v>
      </c>
      <c r="K1053">
        <v>490.11767606499399</v>
      </c>
      <c r="L1053">
        <v>498.07192276994198</v>
      </c>
      <c r="M1053">
        <v>47.504204277530697</v>
      </c>
      <c r="N1053">
        <v>1.6742832450232901</v>
      </c>
      <c r="O1053">
        <v>24.4975982746789</v>
      </c>
      <c r="P1053">
        <v>24.52392578125</v>
      </c>
      <c r="Q1053">
        <v>4.4324499334809997E-3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343</v>
      </c>
      <c r="E1054">
        <v>2308.8998571849902</v>
      </c>
      <c r="F1054">
        <v>1047.8499999999999</v>
      </c>
      <c r="G1054">
        <v>-13.2809755752897</v>
      </c>
      <c r="H1054">
        <v>-3.9339318669980101</v>
      </c>
      <c r="I1054">
        <v>-21.7211725791554</v>
      </c>
      <c r="J1054">
        <v>3.1849401533720898</v>
      </c>
      <c r="K1054">
        <v>1023.35363387002</v>
      </c>
      <c r="L1054">
        <v>1018.03073305135</v>
      </c>
      <c r="M1054">
        <v>61.853591613179603</v>
      </c>
      <c r="N1054">
        <v>1.0597181496486701</v>
      </c>
      <c r="O1054">
        <v>23.853605000715699</v>
      </c>
      <c r="P1054">
        <v>26.6972976240855</v>
      </c>
      <c r="Q1054">
        <v>0.14008316372540999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E1055">
        <v>2298.6818750000002</v>
      </c>
      <c r="F1055">
        <v>411.25</v>
      </c>
      <c r="G1055">
        <v>-61.079006538040304</v>
      </c>
      <c r="H1055">
        <v>-9.0407431595571701</v>
      </c>
      <c r="I1055">
        <v>-40.564802414301298</v>
      </c>
      <c r="J1055">
        <v>16.799953322818901</v>
      </c>
      <c r="K1055">
        <v>403.124562262072</v>
      </c>
      <c r="L1055">
        <v>446.35002735359399</v>
      </c>
      <c r="M1055">
        <v>65.440914494755802</v>
      </c>
      <c r="N1055">
        <v>2.39008216591411</v>
      </c>
      <c r="O1055">
        <v>59.003039513677798</v>
      </c>
      <c r="P1055">
        <v>26.538461538461501</v>
      </c>
      <c r="Q1055">
        <v>0.31055923569058502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550</v>
      </c>
      <c r="E1056">
        <v>2294.6579296</v>
      </c>
      <c r="F1056">
        <v>442.6</v>
      </c>
      <c r="G1056">
        <v>-45.208255236913097</v>
      </c>
      <c r="H1056">
        <v>-3.1899816016578599</v>
      </c>
      <c r="I1056">
        <v>-29.4132170954332</v>
      </c>
      <c r="J1056">
        <v>-1.3120665941716201</v>
      </c>
      <c r="K1056">
        <v>437.74540018319402</v>
      </c>
      <c r="L1056">
        <v>460.66055627252803</v>
      </c>
      <c r="M1056">
        <v>47.267561191438404</v>
      </c>
      <c r="N1056">
        <v>0.92876233416621301</v>
      </c>
      <c r="O1056">
        <v>29.450971531857199</v>
      </c>
      <c r="P1056">
        <v>15.561357702349801</v>
      </c>
      <c r="Q1056">
        <v>7.3092478893909997E-3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77</v>
      </c>
      <c r="E1057">
        <v>2293.79065782</v>
      </c>
      <c r="F1057">
        <v>3041.8</v>
      </c>
      <c r="G1057">
        <v>-19.984469335813898</v>
      </c>
      <c r="H1057">
        <v>0.82000012543272205</v>
      </c>
      <c r="I1057">
        <v>-12.1950543113431</v>
      </c>
      <c r="J1057">
        <v>3.8989391240360201</v>
      </c>
      <c r="K1057">
        <v>2806.47043964862</v>
      </c>
      <c r="L1057">
        <v>2785.8245524530198</v>
      </c>
      <c r="M1057">
        <v>69.900322216059394</v>
      </c>
      <c r="N1057">
        <v>1.4424886914227999</v>
      </c>
      <c r="O1057">
        <v>5.72687224669603</v>
      </c>
      <c r="P1057">
        <v>29.678340758425101</v>
      </c>
      <c r="Q1057">
        <v>-9.3819949920605994E-2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1356</v>
      </c>
      <c r="E1058">
        <v>2285.8620003000001</v>
      </c>
      <c r="F1058">
        <v>433.9</v>
      </c>
      <c r="G1058">
        <v>59.335008395437299</v>
      </c>
      <c r="H1058">
        <v>7.2618830522496802</v>
      </c>
      <c r="I1058">
        <v>58.073766798941897</v>
      </c>
      <c r="J1058">
        <v>2.97213578218087</v>
      </c>
      <c r="K1058">
        <v>373.52454132928898</v>
      </c>
      <c r="L1058">
        <v>296.81710442811698</v>
      </c>
      <c r="M1058">
        <v>57.015201133063897</v>
      </c>
      <c r="N1058">
        <v>0.90771187668270004</v>
      </c>
      <c r="O1058">
        <v>4.9435353768149497</v>
      </c>
      <c r="P1058">
        <v>105.00826836758699</v>
      </c>
      <c r="Q1058">
        <v>5.5149202736786002E-2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257</v>
      </c>
      <c r="E1059">
        <v>2282.54982552</v>
      </c>
      <c r="F1059">
        <v>633.35</v>
      </c>
      <c r="G1059">
        <v>44.562341389421</v>
      </c>
      <c r="H1059">
        <v>-3.6739394573599999</v>
      </c>
      <c r="I1059">
        <v>-31.601549244760701</v>
      </c>
      <c r="J1059">
        <v>-4.0559415610018696</v>
      </c>
      <c r="K1059">
        <v>640.60409621878102</v>
      </c>
      <c r="L1059">
        <v>607.50452169894402</v>
      </c>
      <c r="M1059">
        <v>40.133544566056997</v>
      </c>
      <c r="N1059">
        <v>0.931388057545526</v>
      </c>
      <c r="O1059">
        <v>47.627694008052401</v>
      </c>
      <c r="P1059">
        <v>74.284534947715997</v>
      </c>
      <c r="Q1059">
        <v>3.6569287055553998E-2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627</v>
      </c>
      <c r="E1060">
        <v>2280.5643</v>
      </c>
      <c r="F1060">
        <v>405.65</v>
      </c>
      <c r="G1060">
        <v>26.949977941028202</v>
      </c>
      <c r="H1060">
        <v>10.3366418003195</v>
      </c>
      <c r="I1060">
        <v>4.4591079176379598</v>
      </c>
      <c r="J1060">
        <v>11.3552469397692</v>
      </c>
      <c r="K1060">
        <v>355.13225432126399</v>
      </c>
      <c r="L1060">
        <v>332.43862859760401</v>
      </c>
      <c r="M1060">
        <v>82.098720983426901</v>
      </c>
      <c r="N1060">
        <v>2.6083698872032701</v>
      </c>
      <c r="O1060">
        <v>2.9458893134475601</v>
      </c>
      <c r="P1060">
        <v>78.700440528634303</v>
      </c>
      <c r="Q1060">
        <v>6.2078229530497998E-2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269</v>
      </c>
      <c r="E1061">
        <v>2274.8815660999999</v>
      </c>
      <c r="F1061">
        <v>458.9</v>
      </c>
      <c r="G1061">
        <v>-3.0256150142445599</v>
      </c>
      <c r="H1061">
        <v>0.27374299793392398</v>
      </c>
      <c r="I1061">
        <v>-22.264365607913799</v>
      </c>
      <c r="J1061">
        <v>0.25512248725895098</v>
      </c>
      <c r="K1061">
        <v>443.091786775787</v>
      </c>
      <c r="L1061">
        <v>443.98754895193099</v>
      </c>
      <c r="M1061">
        <v>46.4381975177253</v>
      </c>
      <c r="N1061">
        <v>1.2089707538307399</v>
      </c>
      <c r="O1061">
        <v>39.649161037262999</v>
      </c>
      <c r="P1061">
        <v>39.060606060605998</v>
      </c>
      <c r="Q1061">
        <v>4.5351714353998998E-2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476</v>
      </c>
      <c r="E1062">
        <v>2266.8475828000001</v>
      </c>
      <c r="F1062">
        <v>285.05</v>
      </c>
      <c r="G1062">
        <v>-20.180282804442299</v>
      </c>
      <c r="H1062">
        <v>1.11851804588157</v>
      </c>
      <c r="I1062">
        <v>-8.4343020430254807</v>
      </c>
      <c r="J1062">
        <v>1.14803343894142</v>
      </c>
      <c r="K1062">
        <v>272.79547430087098</v>
      </c>
      <c r="L1062">
        <v>268.24712863405301</v>
      </c>
      <c r="M1062">
        <v>52.138805453224997</v>
      </c>
      <c r="N1062">
        <v>1.24728024346482</v>
      </c>
      <c r="O1062">
        <v>8.2792492545167296</v>
      </c>
      <c r="P1062">
        <v>25.6557196385276</v>
      </c>
      <c r="Q1062">
        <v>-8.6685228514311999E-2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182</v>
      </c>
      <c r="E1063">
        <v>2265.98945112</v>
      </c>
      <c r="F1063">
        <v>84.44</v>
      </c>
      <c r="G1063">
        <v>519.86369200352306</v>
      </c>
      <c r="H1063">
        <v>-14.176672962320801</v>
      </c>
      <c r="I1063">
        <v>-25.090718193683699</v>
      </c>
      <c r="J1063">
        <v>-1.4277558165528701</v>
      </c>
      <c r="K1063">
        <v>93.690362510628603</v>
      </c>
      <c r="L1063">
        <v>80.685406968623795</v>
      </c>
      <c r="M1063">
        <v>29.093766756528399</v>
      </c>
      <c r="N1063">
        <v>1.0255621062442399</v>
      </c>
      <c r="O1063">
        <v>65.798199905258102</v>
      </c>
      <c r="P1063">
        <v>553.18120286211501</v>
      </c>
      <c r="Q1063">
        <v>0.17231435360844599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1429</v>
      </c>
      <c r="E1064">
        <v>2265.5183732</v>
      </c>
      <c r="F1064">
        <v>874.4</v>
      </c>
      <c r="G1064">
        <v>8.3879074140232799</v>
      </c>
      <c r="H1064">
        <v>14.320578496855299</v>
      </c>
      <c r="I1064">
        <v>24.482751917653101</v>
      </c>
      <c r="J1064">
        <v>-5.7477013110158399</v>
      </c>
      <c r="K1064">
        <v>730.19389272074898</v>
      </c>
      <c r="L1064">
        <v>646.91485708762104</v>
      </c>
      <c r="M1064">
        <v>64.079366910368194</v>
      </c>
      <c r="N1064">
        <v>0.78177186764473205</v>
      </c>
      <c r="O1064">
        <v>6.25</v>
      </c>
      <c r="P1064">
        <v>93.665559246954501</v>
      </c>
      <c r="Q1064">
        <v>-4.3225136665270003E-3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688</v>
      </c>
      <c r="E1065">
        <v>2264.5060206599901</v>
      </c>
      <c r="F1065">
        <v>569.4</v>
      </c>
      <c r="G1065">
        <v>11.091159025488899</v>
      </c>
      <c r="H1065">
        <v>-4.0015875327539598</v>
      </c>
      <c r="I1065">
        <v>-24.480828935704999</v>
      </c>
      <c r="J1065">
        <v>-3.8974565053097998</v>
      </c>
      <c r="K1065">
        <v>554.636566248809</v>
      </c>
      <c r="L1065">
        <v>532.52303363262297</v>
      </c>
      <c r="M1065">
        <v>39.288855088564198</v>
      </c>
      <c r="N1065">
        <v>0.90906872869892097</v>
      </c>
      <c r="O1065">
        <v>18.528275377590401</v>
      </c>
      <c r="P1065">
        <v>39.8845350694017</v>
      </c>
      <c r="Q1065">
        <v>8.3775400050303997E-2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893</v>
      </c>
      <c r="E1066">
        <v>2262.9779011139999</v>
      </c>
      <c r="F1066">
        <v>21.02</v>
      </c>
      <c r="G1066">
        <v>4.5761058998556798</v>
      </c>
      <c r="H1066">
        <v>-20.127634550626201</v>
      </c>
      <c r="I1066">
        <v>-16.4047415855438</v>
      </c>
      <c r="J1066">
        <v>-3.3250500516377199</v>
      </c>
      <c r="K1066">
        <v>22.99694606636</v>
      </c>
      <c r="L1066">
        <v>22.394083383705301</v>
      </c>
      <c r="M1066">
        <v>22.083190714388401</v>
      </c>
      <c r="N1066">
        <v>0.70898613856618797</v>
      </c>
      <c r="O1066">
        <v>53.187440532825804</v>
      </c>
      <c r="P1066">
        <v>44.467353951889997</v>
      </c>
      <c r="Q1066">
        <v>-4.2908292222868002E-2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244</v>
      </c>
      <c r="E1067">
        <v>2260.11716652</v>
      </c>
      <c r="F1067">
        <v>4400.3999999999996</v>
      </c>
      <c r="G1067">
        <v>54.739704089502702</v>
      </c>
      <c r="H1067">
        <v>22.866052432751001</v>
      </c>
      <c r="I1067">
        <v>27.184680919358499</v>
      </c>
      <c r="J1067">
        <v>-1.2128702848481701</v>
      </c>
      <c r="K1067">
        <v>3958.9750439930899</v>
      </c>
      <c r="L1067">
        <v>3365.9999101711701</v>
      </c>
      <c r="M1067">
        <v>51.183186365512697</v>
      </c>
      <c r="N1067">
        <v>0.544526812524735</v>
      </c>
      <c r="O1067">
        <v>8.5128624670484498</v>
      </c>
      <c r="P1067">
        <v>87.2112316528398</v>
      </c>
      <c r="Q1067">
        <v>8.1406515926510006E-2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363</v>
      </c>
      <c r="E1068">
        <v>2255.2071902150001</v>
      </c>
      <c r="F1068">
        <v>761.95</v>
      </c>
      <c r="G1068">
        <v>48.6609595507772</v>
      </c>
      <c r="H1068">
        <v>22.6918505978886</v>
      </c>
      <c r="I1068">
        <v>3.9471381048043401</v>
      </c>
      <c r="J1068">
        <v>10.0226423984492</v>
      </c>
      <c r="K1068">
        <v>654.08852338658698</v>
      </c>
      <c r="L1068">
        <v>588.59818427220205</v>
      </c>
      <c r="M1068">
        <v>62.808756790764598</v>
      </c>
      <c r="N1068">
        <v>1.5718351337788199</v>
      </c>
      <c r="O1068">
        <v>6.1749458625893903</v>
      </c>
      <c r="P1068">
        <v>80.556872037914701</v>
      </c>
      <c r="Q1068">
        <v>2.069973970201E-2</v>
      </c>
    </row>
    <row r="1069" spans="1:17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257</v>
      </c>
      <c r="E1069">
        <v>2254.3601649799998</v>
      </c>
      <c r="F1069">
        <v>503.65</v>
      </c>
      <c r="G1069">
        <v>-46.119830354851899</v>
      </c>
      <c r="H1069">
        <v>-10.9516239089963</v>
      </c>
      <c r="I1069">
        <v>-29.9591520110021</v>
      </c>
      <c r="J1069">
        <v>-3.1543476137007</v>
      </c>
      <c r="K1069">
        <v>521.42461585950605</v>
      </c>
      <c r="L1069">
        <v>544.10492535049696</v>
      </c>
      <c r="M1069">
        <v>26.607185954857002</v>
      </c>
      <c r="N1069">
        <v>1.1473801349210799</v>
      </c>
      <c r="O1069">
        <v>43.482577186538201</v>
      </c>
      <c r="P1069">
        <v>10.936123348017601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688</v>
      </c>
      <c r="E1070">
        <v>2253.4246422000001</v>
      </c>
      <c r="F1070">
        <v>357.3</v>
      </c>
      <c r="G1070">
        <v>-2.8584455665455599</v>
      </c>
      <c r="H1070">
        <v>-2.7691071485902601</v>
      </c>
      <c r="I1070">
        <v>-15.6954278548837</v>
      </c>
      <c r="J1070">
        <v>2.37984972996925</v>
      </c>
      <c r="K1070">
        <v>342.05978676513899</v>
      </c>
      <c r="L1070">
        <v>330.36381423537301</v>
      </c>
      <c r="M1070">
        <v>53.037891358425298</v>
      </c>
      <c r="N1070">
        <v>1.0913149833731901</v>
      </c>
      <c r="O1070">
        <v>18.066050937587399</v>
      </c>
      <c r="P1070">
        <v>40.586267951996803</v>
      </c>
      <c r="Q1070">
        <v>3.5702323438886997E-2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163</v>
      </c>
      <c r="E1071">
        <v>2247.5637000000002</v>
      </c>
      <c r="F1071">
        <v>2116.35</v>
      </c>
      <c r="G1071">
        <v>383.52643102566401</v>
      </c>
      <c r="H1071">
        <v>13.9901227872377</v>
      </c>
      <c r="I1071">
        <v>137.29377738382101</v>
      </c>
      <c r="J1071">
        <v>19.427522422748101</v>
      </c>
      <c r="K1071">
        <v>1657.03925521632</v>
      </c>
      <c r="L1071">
        <v>1168.00741154866</v>
      </c>
      <c r="M1071">
        <v>82.6686119604054</v>
      </c>
      <c r="N1071">
        <v>0.61970148351205301</v>
      </c>
      <c r="O1071">
        <v>0</v>
      </c>
      <c r="P1071">
        <v>462.63458726571798</v>
      </c>
      <c r="Q1071">
        <v>0.152494524552205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168</v>
      </c>
      <c r="E1072">
        <v>2245.2240555150001</v>
      </c>
      <c r="F1072">
        <v>1490.15</v>
      </c>
      <c r="G1072">
        <v>160.54841927342201</v>
      </c>
      <c r="H1072">
        <v>-13.668645097105401</v>
      </c>
      <c r="I1072">
        <v>139.58514200222001</v>
      </c>
      <c r="J1072">
        <v>-0.57944860517629004</v>
      </c>
      <c r="K1072">
        <v>1416.91432106867</v>
      </c>
      <c r="L1072">
        <v>1059.82977943687</v>
      </c>
      <c r="M1072">
        <v>39.625609293504297</v>
      </c>
      <c r="N1072">
        <v>0.69410278253319402</v>
      </c>
      <c r="O1072">
        <v>19.655739355098401</v>
      </c>
      <c r="P1072">
        <v>201.55823130628301</v>
      </c>
      <c r="Q1072">
        <v>0.110099808091837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191</v>
      </c>
      <c r="E1073">
        <v>2244.1268932500002</v>
      </c>
      <c r="F1073">
        <v>363.55</v>
      </c>
      <c r="G1073">
        <v>103.472466412439</v>
      </c>
      <c r="H1073">
        <v>6.5051005978886103</v>
      </c>
      <c r="I1073">
        <v>13.8215392175179</v>
      </c>
      <c r="J1073">
        <v>-8.0109798786276496</v>
      </c>
      <c r="K1073">
        <v>321.341207882655</v>
      </c>
      <c r="L1073">
        <v>274.11929045186702</v>
      </c>
      <c r="M1073">
        <v>66.261668676774406</v>
      </c>
      <c r="N1073">
        <v>2.55773015280587</v>
      </c>
      <c r="O1073">
        <v>8.8158437628936799</v>
      </c>
      <c r="P1073">
        <v>132.44884910485899</v>
      </c>
      <c r="Q1073">
        <v>0.14676352832354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1429</v>
      </c>
      <c r="E1074">
        <v>2220.37764234</v>
      </c>
      <c r="F1074">
        <v>2445.9499999999998</v>
      </c>
      <c r="G1074">
        <v>29.7493061221791</v>
      </c>
      <c r="H1074">
        <v>7.2580398878816101</v>
      </c>
      <c r="I1074">
        <v>-0.63602702274006895</v>
      </c>
      <c r="J1074">
        <v>-5.5023241877898599</v>
      </c>
      <c r="K1074">
        <v>2346.57267643253</v>
      </c>
      <c r="L1074">
        <v>2152.0707440477599</v>
      </c>
      <c r="M1074">
        <v>41.827817758711397</v>
      </c>
      <c r="N1074">
        <v>0.71968563752493298</v>
      </c>
      <c r="O1074">
        <v>12.0730186635049</v>
      </c>
      <c r="P1074">
        <v>55.966842021361302</v>
      </c>
      <c r="Q1074">
        <v>0.145197325240603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227</v>
      </c>
      <c r="E1075">
        <v>2216.741212375</v>
      </c>
      <c r="F1075">
        <v>588.04999999999995</v>
      </c>
      <c r="G1075">
        <v>12.916361306875</v>
      </c>
      <c r="H1075">
        <v>14.4094489751705</v>
      </c>
      <c r="I1075">
        <v>18.122423679289</v>
      </c>
      <c r="J1075">
        <v>-5.2487962311098197</v>
      </c>
      <c r="K1075">
        <v>517.25805716228501</v>
      </c>
      <c r="L1075">
        <v>453.91749834323701</v>
      </c>
      <c r="M1075">
        <v>57.067507252145603</v>
      </c>
      <c r="N1075">
        <v>1.4435500064224001</v>
      </c>
      <c r="O1075">
        <v>12.983589830796699</v>
      </c>
      <c r="P1075">
        <v>72.145784543325505</v>
      </c>
      <c r="Q1075">
        <v>0.105287514042231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295</v>
      </c>
      <c r="E1076">
        <v>2215.73641</v>
      </c>
      <c r="F1076">
        <v>241.7</v>
      </c>
      <c r="G1076">
        <v>101.369663945757</v>
      </c>
      <c r="H1076">
        <v>-5.0494195749928696</v>
      </c>
      <c r="I1076">
        <v>25.2130977788586</v>
      </c>
      <c r="J1076">
        <v>-1.24121357128907</v>
      </c>
      <c r="K1076">
        <v>241.62949730288901</v>
      </c>
      <c r="L1076">
        <v>205.048721921078</v>
      </c>
      <c r="M1076">
        <v>44.056640444333098</v>
      </c>
      <c r="N1076">
        <v>0.86779108421430595</v>
      </c>
      <c r="O1076">
        <v>17.004551096400501</v>
      </c>
      <c r="P1076">
        <v>132.40384615384599</v>
      </c>
      <c r="Q1076">
        <v>9.7026048436786999E-2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529</v>
      </c>
      <c r="E1077">
        <v>2213.2539417799999</v>
      </c>
      <c r="F1077">
        <v>72.94</v>
      </c>
      <c r="G1077">
        <v>80.466504878358705</v>
      </c>
      <c r="H1077">
        <v>-7.7513314007877403</v>
      </c>
      <c r="I1077">
        <v>-43.551736314445499</v>
      </c>
      <c r="J1077">
        <v>-8.0744702515820901</v>
      </c>
      <c r="K1077">
        <v>75.581080071420303</v>
      </c>
      <c r="L1077">
        <v>72.697333919343507</v>
      </c>
      <c r="M1077">
        <v>39.219035336498003</v>
      </c>
      <c r="N1077">
        <v>1.82139786521259</v>
      </c>
      <c r="O1077">
        <v>60.200164518782501</v>
      </c>
      <c r="P1077">
        <v>108.997134670487</v>
      </c>
      <c r="Q1077">
        <v>0.108939366509278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168</v>
      </c>
      <c r="E1078">
        <v>2210.0610000000001</v>
      </c>
      <c r="F1078">
        <v>2215.6</v>
      </c>
      <c r="G1078">
        <v>-10.041446753236</v>
      </c>
      <c r="H1078">
        <v>15.923299962840099</v>
      </c>
      <c r="I1078">
        <v>-18.7602110745202</v>
      </c>
      <c r="J1078">
        <v>0.29211362402846502</v>
      </c>
      <c r="K1078">
        <v>2183.8380965514302</v>
      </c>
      <c r="L1078">
        <v>2060.7686517744901</v>
      </c>
      <c r="M1078">
        <v>43.8681077938068</v>
      </c>
      <c r="N1078">
        <v>1.7308241849388999</v>
      </c>
      <c r="O1078">
        <v>25.415237407474201</v>
      </c>
      <c r="P1078">
        <v>31.955570114052499</v>
      </c>
      <c r="Q1078">
        <v>0.17445440432536199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89</v>
      </c>
      <c r="E1079">
        <v>2209.8846793600001</v>
      </c>
      <c r="F1079">
        <v>26.08</v>
      </c>
      <c r="G1079">
        <v>176.12276008501101</v>
      </c>
      <c r="H1079">
        <v>-4.6813538630779199</v>
      </c>
      <c r="I1079">
        <v>-1.0735822912786099</v>
      </c>
      <c r="J1079">
        <v>4.2067775909877803</v>
      </c>
      <c r="K1079">
        <v>26.176376395363</v>
      </c>
      <c r="L1079">
        <v>22.143024547705998</v>
      </c>
      <c r="M1079">
        <v>45.581805376441601</v>
      </c>
      <c r="N1079">
        <v>0.617772540859024</v>
      </c>
      <c r="O1079">
        <v>28.642638036809799</v>
      </c>
      <c r="P1079">
        <v>215.65296522176001</v>
      </c>
      <c r="Q1079">
        <v>8.7120922067377995E-2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269</v>
      </c>
      <c r="E1080">
        <v>2202.5745000000002</v>
      </c>
      <c r="F1080">
        <v>441</v>
      </c>
      <c r="G1080">
        <v>-12.458261926779199</v>
      </c>
      <c r="H1080">
        <v>-11.791155276296999</v>
      </c>
      <c r="I1080">
        <v>-8.1780370635818507</v>
      </c>
      <c r="J1080">
        <v>-1.2923695704432501</v>
      </c>
      <c r="K1080">
        <v>449.33800097813798</v>
      </c>
      <c r="L1080">
        <v>436.98876456703903</v>
      </c>
      <c r="M1080">
        <v>54.898046777616401</v>
      </c>
      <c r="N1080">
        <v>0.37559033246122298</v>
      </c>
      <c r="O1080">
        <v>12.6757369614512</v>
      </c>
      <c r="P1080">
        <v>15.581182020705</v>
      </c>
      <c r="Q1080">
        <v>2.2340027912322001E-2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476</v>
      </c>
      <c r="E1081">
        <v>2202.0011129999998</v>
      </c>
      <c r="F1081">
        <v>877.55</v>
      </c>
      <c r="G1081">
        <v>50.406467070061602</v>
      </c>
      <c r="H1081">
        <v>34.128809275574497</v>
      </c>
      <c r="I1081">
        <v>33.232039670654203</v>
      </c>
      <c r="J1081">
        <v>3.4374251501022899</v>
      </c>
      <c r="K1081">
        <v>700.19976550772697</v>
      </c>
      <c r="L1081">
        <v>604.05718916870205</v>
      </c>
      <c r="M1081">
        <v>81.078038352076803</v>
      </c>
      <c r="N1081">
        <v>1.1754737840609699</v>
      </c>
      <c r="O1081">
        <v>0.84895447552846204</v>
      </c>
      <c r="P1081">
        <v>103.962812318419</v>
      </c>
      <c r="Q1081">
        <v>0.10364515199899001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77</v>
      </c>
      <c r="E1082">
        <v>2201.7490600000001</v>
      </c>
      <c r="F1082">
        <v>710.15</v>
      </c>
      <c r="G1082">
        <v>46.017296023107399</v>
      </c>
      <c r="H1082">
        <v>2.2372539052963001</v>
      </c>
      <c r="I1082">
        <v>36.120948935359102</v>
      </c>
      <c r="J1082">
        <v>-1.7194970941532199</v>
      </c>
      <c r="K1082">
        <v>646.60581489167396</v>
      </c>
      <c r="L1082">
        <v>537.98603283231103</v>
      </c>
      <c r="M1082">
        <v>46.218798489251199</v>
      </c>
      <c r="N1082">
        <v>0.46360748385665601</v>
      </c>
      <c r="O1082">
        <v>12.1664437090755</v>
      </c>
      <c r="P1082">
        <v>84.9348958333333</v>
      </c>
      <c r="Q1082">
        <v>5.5077544961532998E-2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553</v>
      </c>
      <c r="E1083">
        <v>2200.1759999999999</v>
      </c>
      <c r="F1083">
        <v>125.01</v>
      </c>
      <c r="G1083">
        <v>153.46148570967401</v>
      </c>
      <c r="H1083">
        <v>-15.0327543532243</v>
      </c>
      <c r="I1083">
        <v>78.861111285725798</v>
      </c>
      <c r="J1083">
        <v>1.62048535728881</v>
      </c>
      <c r="K1083">
        <v>130.10174535291401</v>
      </c>
      <c r="L1083">
        <v>97.803101516444201</v>
      </c>
      <c r="M1083">
        <v>33.943801852354802</v>
      </c>
      <c r="N1083">
        <v>0.42364527363752003</v>
      </c>
      <c r="O1083">
        <v>35.309175265978702</v>
      </c>
      <c r="P1083">
        <v>188.041474654377</v>
      </c>
      <c r="Q1083">
        <v>-6.5107603959809997E-3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711</v>
      </c>
      <c r="E1084">
        <v>2180.653534008</v>
      </c>
      <c r="F1084">
        <v>274.11</v>
      </c>
      <c r="G1084">
        <v>1.4829119220032501</v>
      </c>
      <c r="H1084">
        <v>-0.65674096332527698</v>
      </c>
      <c r="I1084">
        <v>0.509014175616329</v>
      </c>
      <c r="J1084">
        <v>-1.0440455593942299</v>
      </c>
      <c r="K1084">
        <v>260.055236866163</v>
      </c>
      <c r="L1084">
        <v>241.521348036576</v>
      </c>
      <c r="M1084">
        <v>58.290846172297002</v>
      </c>
      <c r="N1084">
        <v>0.52557830877985801</v>
      </c>
      <c r="O1084">
        <v>2.2217357994965301</v>
      </c>
      <c r="P1084">
        <v>32.292471042471</v>
      </c>
      <c r="Q1084">
        <v>3.2968413234804997E-2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21</v>
      </c>
      <c r="E1085">
        <v>2176.66279029</v>
      </c>
      <c r="F1085">
        <v>333.95</v>
      </c>
      <c r="G1085">
        <v>5.3307544138239598</v>
      </c>
      <c r="H1085">
        <v>-13.421310692433901</v>
      </c>
      <c r="I1085">
        <v>-36.514264863427101</v>
      </c>
      <c r="J1085">
        <v>-2.9506860633702798</v>
      </c>
      <c r="K1085">
        <v>371.047914760482</v>
      </c>
      <c r="L1085">
        <v>375.17619436060897</v>
      </c>
      <c r="M1085">
        <v>26.073768449479299</v>
      </c>
      <c r="N1085">
        <v>0.92203829164357998</v>
      </c>
      <c r="O1085">
        <v>106.842341667914</v>
      </c>
      <c r="P1085">
        <v>49.753363228699499</v>
      </c>
      <c r="Q1085">
        <v>9.5213225672490007E-2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288</v>
      </c>
      <c r="E1086">
        <v>2176.0709122799999</v>
      </c>
      <c r="F1086">
        <v>111.6</v>
      </c>
      <c r="G1086">
        <v>-36.212901702241098</v>
      </c>
      <c r="H1086">
        <v>-8.6752626769092505</v>
      </c>
      <c r="I1086">
        <v>-22.787605181271498</v>
      </c>
      <c r="J1086">
        <v>-5.3680773677180902</v>
      </c>
      <c r="K1086">
        <v>117.879857802884</v>
      </c>
      <c r="L1086">
        <v>114.188324052163</v>
      </c>
      <c r="M1086">
        <v>33.590641106052402</v>
      </c>
      <c r="N1086">
        <v>0.62203299204082396</v>
      </c>
      <c r="O1086">
        <v>39.784946236559101</v>
      </c>
      <c r="P1086">
        <v>29.077029840388601</v>
      </c>
      <c r="Q1086">
        <v>0.14573577345531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917</v>
      </c>
      <c r="E1087">
        <v>2174.1394897499999</v>
      </c>
      <c r="F1087">
        <v>612.35</v>
      </c>
      <c r="G1087">
        <v>79.426328899209906</v>
      </c>
      <c r="H1087">
        <v>29.113521959390901</v>
      </c>
      <c r="I1087">
        <v>72.917691441744594</v>
      </c>
      <c r="J1087">
        <v>-1.5315337108554601</v>
      </c>
      <c r="K1087">
        <v>478.78991021213102</v>
      </c>
      <c r="L1087">
        <v>367.96894224547901</v>
      </c>
      <c r="M1087">
        <v>65.953340755947096</v>
      </c>
      <c r="N1087">
        <v>1.8636720011286201</v>
      </c>
      <c r="O1087">
        <v>11.6926594267984</v>
      </c>
      <c r="P1087">
        <v>140.04312034496201</v>
      </c>
      <c r="Q1087">
        <v>0.13050706316314301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1111</v>
      </c>
      <c r="E1088">
        <v>2170.9522984</v>
      </c>
      <c r="F1088">
        <v>764</v>
      </c>
      <c r="G1088">
        <v>-18.290390657007698</v>
      </c>
      <c r="H1088">
        <v>-15.3344244603864</v>
      </c>
      <c r="I1088">
        <v>-25.1735721224304</v>
      </c>
      <c r="J1088">
        <v>-6.1308102869727499</v>
      </c>
      <c r="K1088">
        <v>843.47831966187596</v>
      </c>
      <c r="L1088">
        <v>841.84443393328695</v>
      </c>
      <c r="M1088">
        <v>23.3943572129484</v>
      </c>
      <c r="N1088">
        <v>1.34936547561106</v>
      </c>
      <c r="O1088">
        <v>50.647905759162299</v>
      </c>
      <c r="P1088">
        <v>28.8255627687378</v>
      </c>
      <c r="Q1088">
        <v>3.702546119464E-3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1501</v>
      </c>
      <c r="E1089">
        <v>2153.68902144</v>
      </c>
      <c r="F1089">
        <v>98.95</v>
      </c>
      <c r="G1089">
        <v>-13.896977286133399</v>
      </c>
      <c r="H1089">
        <v>-3.4242975502595199</v>
      </c>
      <c r="I1089">
        <v>-19.487723816721701</v>
      </c>
      <c r="J1089">
        <v>0.73742712469127503</v>
      </c>
      <c r="K1089">
        <v>94.503861539839804</v>
      </c>
      <c r="L1089">
        <v>96.676612729132202</v>
      </c>
      <c r="M1089">
        <v>70.027205921859903</v>
      </c>
      <c r="N1089">
        <v>1.8734959804090701</v>
      </c>
      <c r="O1089">
        <v>30.874178878221301</v>
      </c>
      <c r="P1089">
        <v>19.216867469879499</v>
      </c>
      <c r="Q1089">
        <v>2.6761296484981999E-2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410</v>
      </c>
      <c r="E1090">
        <v>2148.9663513750002</v>
      </c>
      <c r="F1090">
        <v>900.15</v>
      </c>
      <c r="G1090">
        <v>-17.485027295858099</v>
      </c>
      <c r="H1090">
        <v>-5.8371437921674802</v>
      </c>
      <c r="I1090">
        <v>-49.538083221594199</v>
      </c>
      <c r="J1090">
        <v>-2.2534460586691401</v>
      </c>
      <c r="K1090">
        <v>904.28959483932601</v>
      </c>
      <c r="L1090">
        <v>941.29782343064596</v>
      </c>
      <c r="M1090">
        <v>46.808445520731297</v>
      </c>
      <c r="N1090">
        <v>0.65610908229558196</v>
      </c>
      <c r="O1090">
        <v>61.084263733822098</v>
      </c>
      <c r="P1090">
        <v>20.550421856167102</v>
      </c>
      <c r="Q1090">
        <v>-1.481172196913E-2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160</v>
      </c>
      <c r="E1091">
        <v>2141.52283644</v>
      </c>
      <c r="F1091">
        <v>1177.8</v>
      </c>
      <c r="G1091">
        <v>323.10702142396002</v>
      </c>
      <c r="H1091">
        <v>-9.7749655031374196</v>
      </c>
      <c r="I1091">
        <v>333.13002930394401</v>
      </c>
      <c r="J1091">
        <v>-12.954832487159701</v>
      </c>
      <c r="K1091">
        <v>1173.37158060405</v>
      </c>
      <c r="M1091">
        <v>20.6877924551749</v>
      </c>
      <c r="N1091">
        <v>0.56965085049238995</v>
      </c>
      <c r="O1091">
        <v>33.214467651553697</v>
      </c>
      <c r="P1091">
        <v>409.09876810028101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550</v>
      </c>
      <c r="E1092">
        <v>2141.2257279999999</v>
      </c>
      <c r="F1092">
        <v>1878.4</v>
      </c>
      <c r="G1092">
        <v>-16.736416815862398</v>
      </c>
      <c r="H1092">
        <v>-8.7350535117004195</v>
      </c>
      <c r="I1092">
        <v>-0.32349063786501903</v>
      </c>
      <c r="J1092">
        <v>-6.0872265314576604</v>
      </c>
      <c r="K1092">
        <v>1873.71942944178</v>
      </c>
      <c r="L1092">
        <v>1784.36081213844</v>
      </c>
      <c r="M1092">
        <v>46.674969465972303</v>
      </c>
      <c r="N1092">
        <v>0.884189327750182</v>
      </c>
      <c r="O1092">
        <v>29.1870741056218</v>
      </c>
      <c r="P1092">
        <v>23.986798679867899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257</v>
      </c>
      <c r="E1093">
        <v>2134.99413387</v>
      </c>
      <c r="F1093">
        <v>698.1</v>
      </c>
      <c r="G1093">
        <v>-45.745654952211098</v>
      </c>
      <c r="H1093">
        <v>-2.2155941299405701</v>
      </c>
      <c r="I1093">
        <v>-45.679302418334998</v>
      </c>
      <c r="J1093">
        <v>-2.7380761777032498</v>
      </c>
      <c r="K1093">
        <v>727.53711274412899</v>
      </c>
      <c r="L1093">
        <v>810.26673162470695</v>
      </c>
      <c r="M1093">
        <v>46.075858495458199</v>
      </c>
      <c r="N1093">
        <v>1.41561027241795</v>
      </c>
      <c r="O1093">
        <v>64.732846297092095</v>
      </c>
      <c r="P1093">
        <v>9.2231870452945408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62</v>
      </c>
      <c r="E1094">
        <v>2131.2859716599901</v>
      </c>
      <c r="F1094">
        <v>737.7</v>
      </c>
      <c r="G1094">
        <v>-17.513238316299599</v>
      </c>
      <c r="H1094">
        <v>-6.4072958523076604</v>
      </c>
      <c r="I1094">
        <v>8.1364679357347303</v>
      </c>
      <c r="J1094">
        <v>-5.3942423375020896</v>
      </c>
      <c r="K1094">
        <v>738.68212462382905</v>
      </c>
      <c r="L1094">
        <v>679.572252059481</v>
      </c>
      <c r="M1094">
        <v>29.462140768590899</v>
      </c>
      <c r="N1094">
        <v>0.52058295799530896</v>
      </c>
      <c r="O1094">
        <v>11.854412362749001</v>
      </c>
      <c r="P1094">
        <v>30.821067565171099</v>
      </c>
      <c r="Q1094">
        <v>-4.5026036744822001E-2</v>
      </c>
    </row>
    <row r="1095" spans="1:17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295</v>
      </c>
      <c r="E1095">
        <v>2130.8014603699999</v>
      </c>
      <c r="F1095">
        <v>659.9</v>
      </c>
      <c r="G1095">
        <v>-4.6292793720181704</v>
      </c>
      <c r="H1095">
        <v>-4.2671892334493702</v>
      </c>
      <c r="I1095">
        <v>-19.8347682425768</v>
      </c>
      <c r="J1095">
        <v>-2.5796097073730899</v>
      </c>
      <c r="K1095">
        <v>631.36659760101304</v>
      </c>
      <c r="L1095">
        <v>623.43708609663997</v>
      </c>
      <c r="M1095">
        <v>50.225391007841303</v>
      </c>
      <c r="N1095">
        <v>1.25250476180563</v>
      </c>
      <c r="O1095">
        <v>16.366116078193599</v>
      </c>
      <c r="P1095">
        <v>47.1020954079357</v>
      </c>
      <c r="Q1095">
        <v>-6.2207447157266997E-2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77</v>
      </c>
      <c r="E1096">
        <v>2127.4296334199998</v>
      </c>
      <c r="F1096">
        <v>245.07</v>
      </c>
      <c r="G1096">
        <v>13.665625320063899</v>
      </c>
      <c r="H1096">
        <v>-6.1470979008188698</v>
      </c>
      <c r="I1096">
        <v>-9.2577018978405796</v>
      </c>
      <c r="J1096">
        <v>-3.3085993547252399</v>
      </c>
      <c r="K1096">
        <v>244.46881699212901</v>
      </c>
      <c r="L1096">
        <v>222.812009768754</v>
      </c>
      <c r="M1096">
        <v>37.195208796897802</v>
      </c>
      <c r="N1096">
        <v>0.883078351259171</v>
      </c>
      <c r="O1096">
        <v>12.0088138082996</v>
      </c>
      <c r="P1096">
        <v>44.413671184443103</v>
      </c>
      <c r="Q1096">
        <v>-0.104850616155686</v>
      </c>
    </row>
    <row r="1097" spans="1:17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536</v>
      </c>
      <c r="E1097">
        <v>2127.2789055950002</v>
      </c>
      <c r="F1097">
        <v>544.45000000000005</v>
      </c>
      <c r="G1097">
        <v>-44.8177346180399</v>
      </c>
      <c r="H1097">
        <v>-7.6301317029963203</v>
      </c>
      <c r="I1097">
        <v>-27.6773862165374</v>
      </c>
      <c r="J1097">
        <v>-3.0256469684231702</v>
      </c>
      <c r="K1097">
        <v>553.93016325304097</v>
      </c>
      <c r="L1097">
        <v>598.78339188719497</v>
      </c>
      <c r="M1097">
        <v>35.801153333005601</v>
      </c>
      <c r="N1097">
        <v>1.27928448952136</v>
      </c>
      <c r="O1097">
        <v>45.412801910184598</v>
      </c>
      <c r="P1097">
        <v>18.089144344431201</v>
      </c>
      <c r="Q1097">
        <v>-7.9117229382852997E-2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21</v>
      </c>
      <c r="E1098">
        <v>2116.0475356500001</v>
      </c>
      <c r="F1098">
        <v>232.9</v>
      </c>
      <c r="G1098">
        <v>-61.944813080333397</v>
      </c>
      <c r="H1098">
        <v>-19.428093511259402</v>
      </c>
      <c r="I1098">
        <v>-51.921805200349503</v>
      </c>
      <c r="J1098">
        <v>-3.5668210656950698</v>
      </c>
      <c r="K1098">
        <v>262.37580435272798</v>
      </c>
      <c r="M1098">
        <v>23.4464075937641</v>
      </c>
      <c r="N1098">
        <v>1.03785284080425</v>
      </c>
      <c r="O1098">
        <v>81.923572348647397</v>
      </c>
      <c r="P1098">
        <v>5.2655367231638497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400</v>
      </c>
      <c r="E1099">
        <v>2114.80594281</v>
      </c>
      <c r="F1099">
        <v>683.1</v>
      </c>
      <c r="G1099">
        <v>-14.369901652963</v>
      </c>
      <c r="H1099">
        <v>17.133154538176701</v>
      </c>
      <c r="I1099">
        <v>-4.3468937729791</v>
      </c>
      <c r="J1099">
        <v>18.3471326040878</v>
      </c>
      <c r="K1099">
        <v>591.23339669536301</v>
      </c>
      <c r="L1099">
        <v>572.13952587547999</v>
      </c>
      <c r="M1099">
        <v>73.714565678203599</v>
      </c>
      <c r="N1099">
        <v>2.2421489092553801</v>
      </c>
      <c r="O1099">
        <v>8.7249304640609093</v>
      </c>
      <c r="P1099">
        <v>55.232359959095497</v>
      </c>
      <c r="Q1099">
        <v>0.14604681984540899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330</v>
      </c>
      <c r="E1100">
        <v>2113.0333559999999</v>
      </c>
      <c r="F1100">
        <v>863.4</v>
      </c>
      <c r="G1100">
        <v>124.35617470229199</v>
      </c>
      <c r="H1100">
        <v>2.7178625739365199</v>
      </c>
      <c r="I1100">
        <v>134.379182582276</v>
      </c>
      <c r="J1100">
        <v>-10.2596780577088</v>
      </c>
      <c r="K1100">
        <v>800.27708324244895</v>
      </c>
      <c r="M1100">
        <v>37.545898018779901</v>
      </c>
      <c r="N1100">
        <v>0.96231578947368401</v>
      </c>
      <c r="O1100">
        <v>31.074820477183199</v>
      </c>
      <c r="P1100">
        <v>267.40425531914798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643</v>
      </c>
      <c r="E1101">
        <v>2102.8481760599998</v>
      </c>
      <c r="F1101">
        <v>314.10000000000002</v>
      </c>
      <c r="G1101">
        <v>-14.941144429207499</v>
      </c>
      <c r="H1101">
        <v>2.8252008229261198</v>
      </c>
      <c r="I1101">
        <v>-22.337106557671699</v>
      </c>
      <c r="J1101">
        <v>3.6247281839034802</v>
      </c>
      <c r="K1101">
        <v>304.19777162825199</v>
      </c>
      <c r="M1101">
        <v>55.792987206722998</v>
      </c>
      <c r="N1101">
        <v>1.4600182424252399</v>
      </c>
      <c r="O1101">
        <v>22.540592168099302</v>
      </c>
      <c r="P1101">
        <v>33.489162770930697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1657</v>
      </c>
      <c r="E1102">
        <v>2099.5850982400002</v>
      </c>
      <c r="F1102">
        <v>200.08</v>
      </c>
      <c r="G1102">
        <v>-58.494032342055903</v>
      </c>
      <c r="H1102">
        <v>-4.8482887055939603</v>
      </c>
      <c r="I1102">
        <v>-42.706604333672701</v>
      </c>
      <c r="J1102">
        <v>-7.2731282395887202</v>
      </c>
      <c r="K1102">
        <v>205.60535107802801</v>
      </c>
      <c r="L1102">
        <v>227.180197495627</v>
      </c>
      <c r="M1102">
        <v>39.270972675745597</v>
      </c>
      <c r="N1102">
        <v>1.60030894404673</v>
      </c>
      <c r="O1102">
        <v>58.436625349860002</v>
      </c>
      <c r="P1102">
        <v>9.3333333333333499</v>
      </c>
      <c r="Q1102">
        <v>0.13501779993023599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257</v>
      </c>
      <c r="E1103">
        <v>2098.6491500000002</v>
      </c>
      <c r="F1103">
        <v>668.2</v>
      </c>
      <c r="G1103">
        <v>56.790302771433502</v>
      </c>
      <c r="H1103">
        <v>26.0051005978886</v>
      </c>
      <c r="I1103">
        <v>45.981846747952901</v>
      </c>
      <c r="J1103">
        <v>-5.78805745401083</v>
      </c>
      <c r="K1103">
        <v>535.79487889131599</v>
      </c>
      <c r="L1103">
        <v>434.01627819298398</v>
      </c>
      <c r="M1103">
        <v>65.030831139285098</v>
      </c>
      <c r="N1103">
        <v>0.74063682506021</v>
      </c>
      <c r="O1103">
        <v>11.733014067644399</v>
      </c>
      <c r="P1103">
        <v>124.077800134138</v>
      </c>
      <c r="Q1103">
        <v>0.14590712629443001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49</v>
      </c>
      <c r="E1104">
        <v>2097.15142234</v>
      </c>
      <c r="F1104">
        <v>2001.35</v>
      </c>
      <c r="G1104">
        <v>-31.0343872866945</v>
      </c>
      <c r="H1104">
        <v>-22.182801806768399</v>
      </c>
      <c r="I1104">
        <v>-35.466445716493503</v>
      </c>
      <c r="J1104">
        <v>-5.1236607271175396</v>
      </c>
      <c r="K1104">
        <v>2125.8269034239302</v>
      </c>
      <c r="L1104">
        <v>2114.0813414863401</v>
      </c>
      <c r="M1104">
        <v>25.5756546915167</v>
      </c>
      <c r="N1104">
        <v>0.59341471899016296</v>
      </c>
      <c r="O1104">
        <v>33.909611012566501</v>
      </c>
      <c r="P1104">
        <v>17.9623953789932</v>
      </c>
      <c r="Q1104">
        <v>9.6985792133828005E-2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127</v>
      </c>
      <c r="E1105">
        <v>2095.3442332899999</v>
      </c>
      <c r="F1105">
        <v>1624.7</v>
      </c>
      <c r="G1105">
        <v>-9.3127704343891295</v>
      </c>
      <c r="H1105">
        <v>-10.9466696333252</v>
      </c>
      <c r="I1105">
        <v>-1.74531056406164</v>
      </c>
      <c r="J1105">
        <v>-5.0793559980825096</v>
      </c>
      <c r="K1105">
        <v>1694.9017152553699</v>
      </c>
      <c r="L1105">
        <v>1591.72026253677</v>
      </c>
      <c r="M1105">
        <v>35.853452286210199</v>
      </c>
      <c r="N1105">
        <v>0.493673743787018</v>
      </c>
      <c r="O1105">
        <v>29.193081799716801</v>
      </c>
      <c r="P1105">
        <v>30.581900016074499</v>
      </c>
      <c r="Q1105">
        <v>0.104525982532182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119</v>
      </c>
      <c r="E1106">
        <v>2094.0903574599902</v>
      </c>
      <c r="F1106">
        <v>943.4</v>
      </c>
      <c r="G1106">
        <v>103.006601969597</v>
      </c>
      <c r="H1106">
        <v>0.70125172783211998</v>
      </c>
      <c r="I1106">
        <v>52.338958193171798</v>
      </c>
      <c r="J1106">
        <v>0.50856791619731401</v>
      </c>
      <c r="K1106">
        <v>852.47592666643595</v>
      </c>
      <c r="L1106">
        <v>674.45106408117704</v>
      </c>
      <c r="M1106">
        <v>78.763198437583995</v>
      </c>
      <c r="N1106">
        <v>0.82250125497356896</v>
      </c>
      <c r="O1106">
        <v>3.66758532965867</v>
      </c>
      <c r="P1106">
        <v>144.340844340844</v>
      </c>
      <c r="Q1106">
        <v>5.3619656214262998E-2</v>
      </c>
    </row>
    <row r="1107" spans="1:17" hidden="1" x14ac:dyDescent="0.3">
      <c r="A1107" t="s">
        <v>1652</v>
      </c>
      <c r="B1107" t="s">
        <v>2361</v>
      </c>
      <c r="C1107" t="str">
        <f>IFERROR(VLOOKUP(Table1[[#This Row],[Ticker]],[1]!Table1[[Symbol]:[Industry]],2,FALSE),"-")</f>
        <v>-</v>
      </c>
      <c r="D1107" t="s">
        <v>1654</v>
      </c>
      <c r="E1107">
        <v>2091.9342556299998</v>
      </c>
      <c r="F1107">
        <v>43.23</v>
      </c>
      <c r="G1107">
        <v>84.7862706418953</v>
      </c>
      <c r="H1107">
        <v>-1.2322153032596601</v>
      </c>
      <c r="I1107">
        <v>18.0764633953548</v>
      </c>
      <c r="J1107">
        <v>-5.1989947933527096</v>
      </c>
      <c r="K1107">
        <v>38.803983959696602</v>
      </c>
      <c r="L1107">
        <v>34.082018340518097</v>
      </c>
      <c r="M1107">
        <v>49.333103027404697</v>
      </c>
      <c r="N1107">
        <v>1.0287428279070501</v>
      </c>
      <c r="O1107">
        <v>6.2919269026139304</v>
      </c>
      <c r="P1107">
        <v>114.009900990099</v>
      </c>
      <c r="Q1107">
        <v>7.0291434656782004E-2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135</v>
      </c>
      <c r="E1108">
        <v>2089.3212691200001</v>
      </c>
      <c r="F1108">
        <v>120.48</v>
      </c>
      <c r="G1108">
        <v>435.05415962777499</v>
      </c>
      <c r="H1108">
        <v>-8.5189732966032405</v>
      </c>
      <c r="I1108">
        <v>61.165987185446397</v>
      </c>
      <c r="J1108">
        <v>-1.0471792979347001</v>
      </c>
      <c r="K1108">
        <v>119.368901299668</v>
      </c>
      <c r="L1108">
        <v>86.971998860549604</v>
      </c>
      <c r="M1108">
        <v>39.974493487380002</v>
      </c>
      <c r="N1108">
        <v>0.76302296321375995</v>
      </c>
      <c r="O1108">
        <v>14.2762284196547</v>
      </c>
      <c r="P1108">
        <v>474.94631352899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62</v>
      </c>
      <c r="E1109">
        <v>2082.4997551199999</v>
      </c>
      <c r="F1109">
        <v>226.26</v>
      </c>
      <c r="G1109">
        <v>25.7657887435969</v>
      </c>
      <c r="H1109">
        <v>-3.04995360416769</v>
      </c>
      <c r="I1109">
        <v>-10.1714278788359</v>
      </c>
      <c r="J1109">
        <v>-4.2676685977441098</v>
      </c>
      <c r="K1109">
        <v>217.64144102024801</v>
      </c>
      <c r="L1109">
        <v>202.67405778097501</v>
      </c>
      <c r="M1109">
        <v>54.899763167210097</v>
      </c>
      <c r="N1109">
        <v>2.1955572140153201</v>
      </c>
      <c r="O1109">
        <v>16.613630336780702</v>
      </c>
      <c r="P1109">
        <v>59.338028169014002</v>
      </c>
      <c r="Q1109">
        <v>8.4946898046100006E-2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410</v>
      </c>
      <c r="E1110">
        <v>2080.5259139999998</v>
      </c>
      <c r="F1110">
        <v>853.75</v>
      </c>
      <c r="G1110">
        <v>-21.4903610205128</v>
      </c>
      <c r="H1110">
        <v>19.8135077489429</v>
      </c>
      <c r="I1110">
        <v>-13.015449574611999</v>
      </c>
      <c r="J1110">
        <v>4.7051320966839798</v>
      </c>
      <c r="K1110">
        <v>762.90021667056703</v>
      </c>
      <c r="L1110">
        <v>780.18872709554796</v>
      </c>
      <c r="M1110">
        <v>66.029312730597198</v>
      </c>
      <c r="N1110">
        <v>1.1819940167247101</v>
      </c>
      <c r="O1110">
        <v>27.672035139092198</v>
      </c>
      <c r="P1110">
        <v>32.4773062301186</v>
      </c>
      <c r="Q1110">
        <v>-8.6614216317353998E-2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257</v>
      </c>
      <c r="E1111">
        <v>2074.845456</v>
      </c>
      <c r="F1111">
        <v>1522.8</v>
      </c>
      <c r="G1111">
        <v>0.470475253468016</v>
      </c>
      <c r="H1111">
        <v>14.8885069256695</v>
      </c>
      <c r="I1111">
        <v>5.8361600499168702</v>
      </c>
      <c r="J1111">
        <v>12.4389757406691</v>
      </c>
      <c r="K1111">
        <v>1378.5898842126501</v>
      </c>
      <c r="L1111">
        <v>1292.68770269522</v>
      </c>
      <c r="M1111">
        <v>62.059411746019698</v>
      </c>
      <c r="N1111">
        <v>3.42017397870874</v>
      </c>
      <c r="O1111">
        <v>12.2931442080378</v>
      </c>
      <c r="P1111">
        <v>48.110684238681102</v>
      </c>
      <c r="Q1111">
        <v>3.0345019514864999E-2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191</v>
      </c>
      <c r="E1112">
        <v>2065.9229500000001</v>
      </c>
      <c r="F1112">
        <v>845.65</v>
      </c>
      <c r="G1112">
        <v>-20.444112144404802</v>
      </c>
      <c r="H1112">
        <v>-3.8853618835378199</v>
      </c>
      <c r="I1112">
        <v>7.2425434361488001</v>
      </c>
      <c r="J1112">
        <v>-3.7959142666759398</v>
      </c>
      <c r="K1112">
        <v>766.41495948669103</v>
      </c>
      <c r="L1112">
        <v>687.22776548682896</v>
      </c>
      <c r="M1112">
        <v>45.796586056265397</v>
      </c>
      <c r="N1112">
        <v>0.71541135651589005</v>
      </c>
      <c r="O1112">
        <v>8.1948796783539208</v>
      </c>
      <c r="P1112">
        <v>54.3156934306569</v>
      </c>
      <c r="Q1112">
        <v>-3.1869486583518999E-2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135</v>
      </c>
      <c r="E1113">
        <v>2065.8285642400001</v>
      </c>
      <c r="F1113">
        <v>66.92</v>
      </c>
      <c r="G1113">
        <v>110.470689854295</v>
      </c>
      <c r="H1113">
        <v>-5.3494631851025698</v>
      </c>
      <c r="I1113">
        <v>-2.8008408368671902</v>
      </c>
      <c r="J1113">
        <v>-4.4279510099950103</v>
      </c>
      <c r="K1113">
        <v>65.568965284656002</v>
      </c>
      <c r="L1113">
        <v>53.738159517081797</v>
      </c>
      <c r="M1113">
        <v>34.943070897209402</v>
      </c>
      <c r="N1113">
        <v>0.37672674607387802</v>
      </c>
      <c r="O1113">
        <v>16.900777047220501</v>
      </c>
      <c r="P1113">
        <v>146.93726937269301</v>
      </c>
      <c r="Q1113">
        <v>0.126413694673913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269</v>
      </c>
      <c r="E1114">
        <v>2063.6682660000001</v>
      </c>
      <c r="F1114">
        <v>899.1</v>
      </c>
      <c r="G1114">
        <v>49.602360181894198</v>
      </c>
      <c r="H1114">
        <v>20.608251712094699</v>
      </c>
      <c r="I1114">
        <v>9.0337974543136603</v>
      </c>
      <c r="J1114">
        <v>-2.75178167257911</v>
      </c>
      <c r="K1114">
        <v>763.33453095628295</v>
      </c>
      <c r="L1114">
        <v>667.37834056170402</v>
      </c>
      <c r="M1114">
        <v>71.295036144776802</v>
      </c>
      <c r="N1114">
        <v>1.7072481925877601</v>
      </c>
      <c r="O1114">
        <v>5.6556556556556599</v>
      </c>
      <c r="P1114">
        <v>86.806565551630996</v>
      </c>
      <c r="Q1114">
        <v>0.107309145696922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244</v>
      </c>
      <c r="E1115">
        <v>2062.4534384849999</v>
      </c>
      <c r="F1115">
        <v>1891.85</v>
      </c>
      <c r="G1115">
        <v>104.22391873861</v>
      </c>
      <c r="H1115">
        <v>27.154885080647201</v>
      </c>
      <c r="I1115">
        <v>36.834665012188303</v>
      </c>
      <c r="J1115">
        <v>1.42857494435497</v>
      </c>
      <c r="K1115">
        <v>1643.16460022874</v>
      </c>
      <c r="L1115">
        <v>1340.5128242882899</v>
      </c>
      <c r="M1115">
        <v>57.741486019296403</v>
      </c>
      <c r="N1115">
        <v>0.464935885073678</v>
      </c>
      <c r="O1115">
        <v>5.4523350159896502</v>
      </c>
      <c r="P1115">
        <v>134.546243491197</v>
      </c>
      <c r="Q1115">
        <v>0.105490870005016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103</v>
      </c>
      <c r="E1116">
        <v>2056.5781797689901</v>
      </c>
      <c r="F1116">
        <v>20.97</v>
      </c>
      <c r="G1116">
        <v>80.523491957093498</v>
      </c>
      <c r="H1116">
        <v>-4.9478191957323903</v>
      </c>
      <c r="I1116">
        <v>-23.783256097744001</v>
      </c>
      <c r="J1116">
        <v>-5.5993919042308304</v>
      </c>
      <c r="K1116">
        <v>20.968377377605499</v>
      </c>
      <c r="L1116">
        <v>19.7558012345702</v>
      </c>
      <c r="M1116">
        <v>41.102985379217202</v>
      </c>
      <c r="N1116">
        <v>1.87625586419887</v>
      </c>
      <c r="O1116">
        <v>64.282308059132106</v>
      </c>
      <c r="P1116">
        <v>109.90130343302</v>
      </c>
      <c r="Q1116">
        <v>0.149360273498337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269</v>
      </c>
      <c r="E1117">
        <v>2052.31568277</v>
      </c>
      <c r="F1117">
        <v>80.7</v>
      </c>
      <c r="G1117">
        <v>-29.105291785842699</v>
      </c>
      <c r="H1117">
        <v>-9.9840933273450201</v>
      </c>
      <c r="I1117">
        <v>-18.4437716243695</v>
      </c>
      <c r="J1117">
        <v>-2.0309290301221901</v>
      </c>
      <c r="K1117">
        <v>82.580743380139197</v>
      </c>
      <c r="L1117">
        <v>84.001613360901899</v>
      </c>
      <c r="M1117">
        <v>41.159429381477402</v>
      </c>
      <c r="N1117">
        <v>0.92695789082034896</v>
      </c>
      <c r="O1117">
        <v>29.4919454770755</v>
      </c>
      <c r="P1117">
        <v>13.025210084033599</v>
      </c>
      <c r="Q1117">
        <v>-3.8389934401262003E-2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E1118">
        <v>2051.8468596500002</v>
      </c>
      <c r="F1118">
        <v>794.5</v>
      </c>
      <c r="G1118">
        <v>43.015471594479102</v>
      </c>
      <c r="H1118">
        <v>-8.1389038361073407</v>
      </c>
      <c r="I1118">
        <v>-43.3054235349463</v>
      </c>
      <c r="J1118">
        <v>-0.121622035993165</v>
      </c>
      <c r="K1118">
        <v>849.44706435140699</v>
      </c>
      <c r="L1118">
        <v>799.63301913479995</v>
      </c>
      <c r="M1118">
        <v>39.491209798394102</v>
      </c>
      <c r="N1118">
        <v>0.86003959976317601</v>
      </c>
      <c r="O1118">
        <v>63.624921334172399</v>
      </c>
      <c r="P1118">
        <v>76.5555555555555</v>
      </c>
      <c r="Q1118">
        <v>0.16209591899818601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191</v>
      </c>
      <c r="E1119">
        <v>2050.8619515999999</v>
      </c>
      <c r="F1119">
        <v>1261.1500000000001</v>
      </c>
      <c r="G1119">
        <v>20.9814465920517</v>
      </c>
      <c r="H1119">
        <v>-3.6635011807675002</v>
      </c>
      <c r="I1119">
        <v>12.0071532319554</v>
      </c>
      <c r="J1119">
        <v>-1.5722893242398299</v>
      </c>
      <c r="K1119">
        <v>1166.19868151796</v>
      </c>
      <c r="L1119">
        <v>985.077385676993</v>
      </c>
      <c r="M1119">
        <v>46.137273310354303</v>
      </c>
      <c r="N1119">
        <v>0.48906823908152097</v>
      </c>
      <c r="O1119">
        <v>10.9304999405304</v>
      </c>
      <c r="P1119">
        <v>62.613629037457301</v>
      </c>
      <c r="Q1119">
        <v>2.6482988035892E-2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220</v>
      </c>
      <c r="E1120">
        <v>2047.271441035</v>
      </c>
      <c r="F1120">
        <v>92.45</v>
      </c>
      <c r="G1120">
        <v>246.45350029719901</v>
      </c>
      <c r="H1120">
        <v>69.784024639732706</v>
      </c>
      <c r="I1120">
        <v>150.10523455845899</v>
      </c>
      <c r="J1120">
        <v>5.8165540337989201</v>
      </c>
      <c r="K1120">
        <v>68.790080346611902</v>
      </c>
      <c r="L1120">
        <v>47.943252769924001</v>
      </c>
      <c r="M1120">
        <v>66.398153262623495</v>
      </c>
      <c r="N1120">
        <v>2.80412569056314</v>
      </c>
      <c r="O1120">
        <v>8.1016765819361591</v>
      </c>
      <c r="P1120">
        <v>304.59518599562301</v>
      </c>
      <c r="Q1120">
        <v>0.14795573115840199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100</v>
      </c>
      <c r="E1121">
        <v>2046.834636</v>
      </c>
      <c r="F1121">
        <v>373.45</v>
      </c>
      <c r="G1121">
        <v>-16.986078729739098</v>
      </c>
      <c r="H1121">
        <v>6.4894381278646298</v>
      </c>
      <c r="I1121">
        <v>-23.493562462357001</v>
      </c>
      <c r="J1121">
        <v>3.7788853211502298</v>
      </c>
      <c r="K1121">
        <v>333.26808041268202</v>
      </c>
      <c r="L1121">
        <v>343.70117723614197</v>
      </c>
      <c r="M1121">
        <v>74.313295023450607</v>
      </c>
      <c r="N1121">
        <v>2.4163198954242602</v>
      </c>
      <c r="O1121">
        <v>18.891417860490002</v>
      </c>
      <c r="P1121">
        <v>32.405601843644703</v>
      </c>
      <c r="Q1121">
        <v>6.9887845284008002E-2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382</v>
      </c>
      <c r="E1122">
        <v>2040.8114925</v>
      </c>
      <c r="F1122">
        <v>3420.45</v>
      </c>
      <c r="G1122">
        <v>281.71471032948102</v>
      </c>
      <c r="H1122">
        <v>51.197123088110203</v>
      </c>
      <c r="I1122">
        <v>110.51503544123</v>
      </c>
      <c r="J1122">
        <v>-4.6847048647803797</v>
      </c>
      <c r="K1122">
        <v>2732.9484860991602</v>
      </c>
      <c r="L1122">
        <v>1975.36433821014</v>
      </c>
      <c r="M1122">
        <v>61.3189464165659</v>
      </c>
      <c r="N1122">
        <v>2.2525650644554598</v>
      </c>
      <c r="O1122">
        <v>10.365595170226101</v>
      </c>
      <c r="P1122">
        <v>317.10261569416502</v>
      </c>
      <c r="Q1122">
        <v>0.113236841547427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67</v>
      </c>
      <c r="E1123">
        <v>2037.1679268799901</v>
      </c>
      <c r="F1123">
        <v>20.92</v>
      </c>
      <c r="G1123">
        <v>49.484068644521898</v>
      </c>
      <c r="H1123">
        <v>7.1772832748444397</v>
      </c>
      <c r="I1123">
        <v>-5.1599066176542001</v>
      </c>
      <c r="J1123">
        <v>11.000488082177201</v>
      </c>
      <c r="K1123">
        <v>18.361598559335601</v>
      </c>
      <c r="L1123">
        <v>17.853053449990998</v>
      </c>
      <c r="M1123">
        <v>66.519624564016894</v>
      </c>
      <c r="N1123">
        <v>3.0243588066457199</v>
      </c>
      <c r="O1123">
        <v>34.082217973231302</v>
      </c>
      <c r="P1123">
        <v>77.288135593220304</v>
      </c>
      <c r="Q1123">
        <v>2.1591291505107E-2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62</v>
      </c>
      <c r="E1124">
        <v>2035.1194532299901</v>
      </c>
      <c r="F1124">
        <v>240.41</v>
      </c>
      <c r="G1124">
        <v>88.690469348584401</v>
      </c>
      <c r="H1124">
        <v>12.0135034715613</v>
      </c>
      <c r="I1124">
        <v>75.929778976811903</v>
      </c>
      <c r="J1124">
        <v>-2.71161696430433</v>
      </c>
      <c r="K1124">
        <v>223.05134751445701</v>
      </c>
      <c r="L1124">
        <v>174.848615242726</v>
      </c>
      <c r="M1124">
        <v>46.226702023726098</v>
      </c>
      <c r="N1124">
        <v>1.0243920483929001</v>
      </c>
      <c r="O1124">
        <v>9.7000956698972693</v>
      </c>
      <c r="P1124">
        <v>133.63459669582099</v>
      </c>
      <c r="Q1124">
        <v>5.231451139884E-3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312</v>
      </c>
      <c r="E1125">
        <v>2027.4528408250001</v>
      </c>
      <c r="F1125">
        <v>323.35000000000002</v>
      </c>
      <c r="G1125">
        <v>0.82865663003622403</v>
      </c>
      <c r="H1125">
        <v>-11.9332512672476</v>
      </c>
      <c r="I1125">
        <v>17.510158639628798</v>
      </c>
      <c r="J1125">
        <v>-3.58242631183627</v>
      </c>
      <c r="K1125">
        <v>340.15139127034399</v>
      </c>
      <c r="L1125">
        <v>311.506468991438</v>
      </c>
      <c r="M1125">
        <v>30.565756160879001</v>
      </c>
      <c r="N1125">
        <v>0.28921399876991499</v>
      </c>
      <c r="O1125">
        <v>30.709757229008702</v>
      </c>
      <c r="P1125">
        <v>52.021626704278297</v>
      </c>
      <c r="Q1125">
        <v>9.1801279363001004E-2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257</v>
      </c>
      <c r="E1126">
        <v>2026.72</v>
      </c>
      <c r="F1126">
        <v>633.35</v>
      </c>
      <c r="G1126">
        <v>86.385831903975301</v>
      </c>
      <c r="H1126">
        <v>13.8816866268903</v>
      </c>
      <c r="I1126">
        <v>29.458625264365899</v>
      </c>
      <c r="J1126">
        <v>6.4117553374937799</v>
      </c>
      <c r="K1126">
        <v>549.62183338690897</v>
      </c>
      <c r="L1126">
        <v>452.27349339353901</v>
      </c>
      <c r="M1126">
        <v>70.3721348960011</v>
      </c>
      <c r="N1126">
        <v>1.44544549961594</v>
      </c>
      <c r="O1126">
        <v>3.5762216783768701</v>
      </c>
      <c r="P1126">
        <v>121.528506470794</v>
      </c>
      <c r="Q1126">
        <v>0.13392106298388401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62</v>
      </c>
      <c r="E1127">
        <v>2026.7136621899999</v>
      </c>
      <c r="F1127">
        <v>1434.3</v>
      </c>
      <c r="G1127">
        <v>-15.6748577596508</v>
      </c>
      <c r="H1127">
        <v>-8.2329836905383509</v>
      </c>
      <c r="I1127">
        <v>-15.5940165146831</v>
      </c>
      <c r="J1127">
        <v>-2.6088330282265</v>
      </c>
      <c r="K1127">
        <v>1466.3193702835799</v>
      </c>
      <c r="L1127">
        <v>1413.47308248065</v>
      </c>
      <c r="M1127">
        <v>41.694226586331702</v>
      </c>
      <c r="N1127">
        <v>0.83445535239995206</v>
      </c>
      <c r="O1127">
        <v>21.592414418183001</v>
      </c>
      <c r="P1127">
        <v>30.248819469669399</v>
      </c>
      <c r="Q1127">
        <v>4.0573443303933997E-2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262</v>
      </c>
      <c r="E1128">
        <v>2015.9416615799901</v>
      </c>
      <c r="F1128">
        <v>784.3</v>
      </c>
      <c r="G1128">
        <v>20.405485826007499</v>
      </c>
      <c r="H1128">
        <v>-18.633785834996701</v>
      </c>
      <c r="I1128">
        <v>31.786039609625501</v>
      </c>
      <c r="J1128">
        <v>-4.8906824046105903</v>
      </c>
      <c r="K1128">
        <v>804.28899308661801</v>
      </c>
      <c r="L1128">
        <v>639.25391918391097</v>
      </c>
      <c r="M1128">
        <v>25.608127663841</v>
      </c>
      <c r="N1128">
        <v>0.46132760228323799</v>
      </c>
      <c r="O1128">
        <v>26.227208976157002</v>
      </c>
      <c r="P1128">
        <v>95.099502487562106</v>
      </c>
      <c r="Q1128">
        <v>0.23102612754609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130</v>
      </c>
      <c r="E1129">
        <v>2014.8113645999999</v>
      </c>
      <c r="F1129">
        <v>155.80000000000001</v>
      </c>
      <c r="G1129">
        <v>-30.142245694832301</v>
      </c>
      <c r="H1129">
        <v>-1.58885298517327</v>
      </c>
      <c r="I1129">
        <v>-17.783485421054799</v>
      </c>
      <c r="J1129">
        <v>3.2008125429115002</v>
      </c>
      <c r="K1129">
        <v>149.73868473623401</v>
      </c>
      <c r="L1129">
        <v>150.70408018096799</v>
      </c>
      <c r="M1129">
        <v>53.220063697564399</v>
      </c>
      <c r="N1129">
        <v>0.95249396066032199</v>
      </c>
      <c r="O1129">
        <v>26.026957637997398</v>
      </c>
      <c r="P1129">
        <v>35.478260869565197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1487</v>
      </c>
      <c r="E1130">
        <v>2008.2732967919901</v>
      </c>
      <c r="F1130">
        <v>281.77</v>
      </c>
      <c r="G1130">
        <v>20.909479740273301</v>
      </c>
      <c r="H1130">
        <v>62.338294726407199</v>
      </c>
      <c r="I1130">
        <v>-18.477304275482599</v>
      </c>
      <c r="J1130">
        <v>-2.7517400818155902</v>
      </c>
      <c r="K1130">
        <v>221.133231210285</v>
      </c>
      <c r="L1130">
        <v>216.17733796450401</v>
      </c>
      <c r="M1130">
        <v>61.854311478390599</v>
      </c>
      <c r="N1130">
        <v>1.27538488341405</v>
      </c>
      <c r="O1130">
        <v>19.565603151506501</v>
      </c>
      <c r="P1130">
        <v>108.718518518518</v>
      </c>
      <c r="Q1130">
        <v>7.3934290008731002E-2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550</v>
      </c>
      <c r="E1131">
        <v>2007.596980952</v>
      </c>
      <c r="F1131">
        <v>81.260000000000005</v>
      </c>
      <c r="G1131">
        <v>-44.399871682932996</v>
      </c>
      <c r="H1131">
        <v>19.4591002196738</v>
      </c>
      <c r="I1131">
        <v>-23.8918383940658</v>
      </c>
      <c r="J1131">
        <v>3.71096388088836</v>
      </c>
      <c r="K1131">
        <v>70.716848459772095</v>
      </c>
      <c r="L1131">
        <v>77.245728359022195</v>
      </c>
      <c r="M1131">
        <v>68.604740049664002</v>
      </c>
      <c r="N1131">
        <v>2.5779091669307701</v>
      </c>
      <c r="O1131">
        <v>35.367954713266002</v>
      </c>
      <c r="P1131">
        <v>65.498981670061099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E1132">
        <v>2007.2119997279999</v>
      </c>
      <c r="F1132">
        <v>113.88</v>
      </c>
      <c r="G1132">
        <v>120.648334165272</v>
      </c>
      <c r="H1132">
        <v>-15.566696821642999</v>
      </c>
      <c r="I1132">
        <v>-48.2109185713622</v>
      </c>
      <c r="J1132">
        <v>-3.0821532716537101</v>
      </c>
      <c r="K1132">
        <v>123.76019374804901</v>
      </c>
      <c r="L1132">
        <v>127.854817883142</v>
      </c>
      <c r="M1132">
        <v>53.491979319153501</v>
      </c>
      <c r="N1132">
        <v>0.61075538579844701</v>
      </c>
      <c r="O1132">
        <v>140.955391640323</v>
      </c>
      <c r="P1132">
        <v>225.371428571428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18</v>
      </c>
      <c r="E1133">
        <v>2002.5144279419901</v>
      </c>
      <c r="F1133">
        <v>204.61</v>
      </c>
      <c r="G1133">
        <v>-57.692163332888903</v>
      </c>
      <c r="H1133">
        <v>-9.5835585139383497</v>
      </c>
      <c r="I1133">
        <v>-34.984706442687802</v>
      </c>
      <c r="J1133">
        <v>-3.84444281003235</v>
      </c>
      <c r="K1133">
        <v>213.67137096243999</v>
      </c>
      <c r="M1133">
        <v>28.0018517655941</v>
      </c>
      <c r="N1133">
        <v>0.70646746791465198</v>
      </c>
      <c r="O1133">
        <v>68.149161820047894</v>
      </c>
      <c r="P1133">
        <v>12.145793368046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46</v>
      </c>
      <c r="E1134">
        <v>1996.4630400000001</v>
      </c>
      <c r="F1134">
        <v>171.6</v>
      </c>
      <c r="G1134">
        <v>346.17388445783303</v>
      </c>
      <c r="H1134">
        <v>24.689308283553501</v>
      </c>
      <c r="I1134">
        <v>83.573992999082606</v>
      </c>
      <c r="J1134">
        <v>-7.1910147179406296</v>
      </c>
      <c r="K1134">
        <v>139.95958274630101</v>
      </c>
      <c r="L1134">
        <v>98.320765934145797</v>
      </c>
      <c r="M1134">
        <v>52.706065758477202</v>
      </c>
      <c r="N1134">
        <v>0.48007557269936202</v>
      </c>
      <c r="O1134">
        <v>18.881118881118802</v>
      </c>
      <c r="P1134">
        <v>384.74576271186402</v>
      </c>
      <c r="Q1134">
        <v>0.180992321939942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441</v>
      </c>
      <c r="E1135">
        <v>1996.4465</v>
      </c>
      <c r="F1135">
        <v>1322.15</v>
      </c>
      <c r="G1135">
        <v>12.3536007066563</v>
      </c>
      <c r="H1135">
        <v>-3.8610904726015698</v>
      </c>
      <c r="I1135">
        <v>-23.793877715226198</v>
      </c>
      <c r="J1135">
        <v>-2.0718270461333201</v>
      </c>
      <c r="K1135">
        <v>1314.43865446891</v>
      </c>
      <c r="L1135">
        <v>1242.2384569518099</v>
      </c>
      <c r="M1135">
        <v>35.313735358870701</v>
      </c>
      <c r="N1135">
        <v>0.74513460194560599</v>
      </c>
      <c r="O1135">
        <v>21.393185342056402</v>
      </c>
      <c r="P1135">
        <v>41.4139793571848</v>
      </c>
      <c r="Q1135">
        <v>4.9701080913187E-2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1633</v>
      </c>
      <c r="E1136">
        <v>1984.1380216</v>
      </c>
      <c r="F1136">
        <v>63.4</v>
      </c>
      <c r="G1136">
        <v>-0.80010596941022105</v>
      </c>
      <c r="H1136">
        <v>-1.9123349017847999</v>
      </c>
      <c r="I1136">
        <v>4.9537238758613098</v>
      </c>
      <c r="J1136">
        <v>-0.225675578259143</v>
      </c>
      <c r="K1136">
        <v>61.268312813294699</v>
      </c>
      <c r="L1136">
        <v>57.057977318384701</v>
      </c>
      <c r="M1136">
        <v>58.880462682991599</v>
      </c>
      <c r="N1136">
        <v>1.0130890558988701</v>
      </c>
      <c r="O1136">
        <v>0.86750788643534804</v>
      </c>
      <c r="P1136">
        <v>32.0833333333333</v>
      </c>
      <c r="Q1136">
        <v>-2.8254867209200001E-2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1844</v>
      </c>
      <c r="E1137">
        <v>1979.2</v>
      </c>
      <c r="F1137">
        <v>309.25</v>
      </c>
      <c r="G1137">
        <v>18.6610459442159</v>
      </c>
      <c r="H1137">
        <v>3.2137834837946602</v>
      </c>
      <c r="I1137">
        <v>2.07459269034837</v>
      </c>
      <c r="J1137">
        <v>2.4646401991850402</v>
      </c>
      <c r="K1137">
        <v>295.92355467319101</v>
      </c>
      <c r="L1137">
        <v>269.282177973545</v>
      </c>
      <c r="M1137">
        <v>53.3542436754514</v>
      </c>
      <c r="N1137">
        <v>2.1324336864409399</v>
      </c>
      <c r="O1137">
        <v>9.4260307194826005</v>
      </c>
      <c r="P1137">
        <v>47.402287893231602</v>
      </c>
      <c r="Q1137">
        <v>0.17359009371612399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348</v>
      </c>
      <c r="E1138">
        <v>1979.13932892</v>
      </c>
      <c r="F1138">
        <v>598.79999999999995</v>
      </c>
      <c r="G1138">
        <v>7.5175507479367898</v>
      </c>
      <c r="H1138">
        <v>8.9838808779794608</v>
      </c>
      <c r="I1138">
        <v>17.540558627920699</v>
      </c>
      <c r="J1138">
        <v>-4.4578153743206101</v>
      </c>
      <c r="K1138">
        <v>555.56037729568595</v>
      </c>
      <c r="L1138">
        <v>502.616341161641</v>
      </c>
      <c r="M1138">
        <v>39.1879171328439</v>
      </c>
      <c r="N1138">
        <v>0.68588535743696299</v>
      </c>
      <c r="O1138">
        <v>9.6025384101536293</v>
      </c>
      <c r="P1138">
        <v>46.227106227106198</v>
      </c>
      <c r="Q1138">
        <v>-5.4118393292358999E-2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627</v>
      </c>
      <c r="E1139">
        <v>1973.6093651799999</v>
      </c>
      <c r="F1139">
        <v>396.1</v>
      </c>
      <c r="G1139">
        <v>6.6529879928610196</v>
      </c>
      <c r="H1139">
        <v>-15.3314591366246</v>
      </c>
      <c r="I1139">
        <v>-23.084574908232302</v>
      </c>
      <c r="J1139">
        <v>-0.98795314411561497</v>
      </c>
      <c r="K1139">
        <v>408.52296944139698</v>
      </c>
      <c r="L1139">
        <v>398.05097025995599</v>
      </c>
      <c r="M1139">
        <v>37.278620115027202</v>
      </c>
      <c r="N1139">
        <v>0.90741351159524197</v>
      </c>
      <c r="O1139">
        <v>59.0381216864428</v>
      </c>
      <c r="P1139">
        <v>44.694063926940601</v>
      </c>
      <c r="Q1139">
        <v>9.8094556560796006E-2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2428</v>
      </c>
      <c r="E1140">
        <v>1971.4509312</v>
      </c>
      <c r="F1140">
        <v>710.4</v>
      </c>
      <c r="G1140">
        <v>65.143493215018694</v>
      </c>
      <c r="H1140">
        <v>26.306577952229201</v>
      </c>
      <c r="I1140">
        <v>6.8426609865274104</v>
      </c>
      <c r="J1140">
        <v>-5.0499219801694597</v>
      </c>
      <c r="K1140">
        <v>634.41991849444003</v>
      </c>
      <c r="L1140">
        <v>555.245343837939</v>
      </c>
      <c r="M1140">
        <v>45.563526641870197</v>
      </c>
      <c r="N1140">
        <v>0.86844942739724995</v>
      </c>
      <c r="O1140">
        <v>18.862612612612601</v>
      </c>
      <c r="P1140">
        <v>116.882918638375</v>
      </c>
      <c r="Q1140">
        <v>0.10263916194924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285</v>
      </c>
      <c r="E1141">
        <v>1970.5412608299901</v>
      </c>
      <c r="F1141">
        <v>1269.7</v>
      </c>
      <c r="G1141">
        <v>-48.652819667970299</v>
      </c>
      <c r="H1141">
        <v>-4.3709769883182803</v>
      </c>
      <c r="I1141">
        <v>-23.933517280803301</v>
      </c>
      <c r="J1141">
        <v>-0.54437509522830896</v>
      </c>
      <c r="K1141">
        <v>1275.44695046532</v>
      </c>
      <c r="L1141">
        <v>1317.1297229530801</v>
      </c>
      <c r="M1141">
        <v>45.450055980676503</v>
      </c>
      <c r="N1141">
        <v>0.92928484008064205</v>
      </c>
      <c r="O1141">
        <v>39.970071670473303</v>
      </c>
      <c r="P1141">
        <v>10.803735055414901</v>
      </c>
      <c r="Q1141">
        <v>-1.9713020153998999E-2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1387</v>
      </c>
      <c r="E1142">
        <v>1968.964743125</v>
      </c>
      <c r="F1142">
        <v>278.14999999999998</v>
      </c>
      <c r="G1142">
        <v>54.453669597792597</v>
      </c>
      <c r="H1142">
        <v>9.6134662969891806</v>
      </c>
      <c r="I1142">
        <v>38.330898697344402</v>
      </c>
      <c r="J1142">
        <v>3.0639686900784402</v>
      </c>
      <c r="K1142">
        <v>243.72815188663199</v>
      </c>
      <c r="L1142">
        <v>209.20768619864501</v>
      </c>
      <c r="M1142">
        <v>72.615435705496793</v>
      </c>
      <c r="N1142">
        <v>1.8502312325163901</v>
      </c>
      <c r="O1142">
        <v>5.9284558691353499</v>
      </c>
      <c r="P1142">
        <v>101.193490054249</v>
      </c>
      <c r="Q1142">
        <v>0.212424256486996</v>
      </c>
    </row>
    <row r="1143" spans="1:17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550</v>
      </c>
      <c r="E1143">
        <v>1966.8962158009999</v>
      </c>
      <c r="F1143">
        <v>117.43</v>
      </c>
      <c r="G1143">
        <v>-50.6153988943108</v>
      </c>
      <c r="H1143">
        <v>4.1792077407457597</v>
      </c>
      <c r="I1143">
        <v>-25.6743225630944</v>
      </c>
      <c r="J1143">
        <v>15.2607376365444</v>
      </c>
      <c r="K1143">
        <v>105.461821572118</v>
      </c>
      <c r="L1143">
        <v>118.456514455206</v>
      </c>
      <c r="M1143">
        <v>66.891359010183393</v>
      </c>
      <c r="N1143">
        <v>2.70593653372043</v>
      </c>
      <c r="O1143">
        <v>58.690283573192502</v>
      </c>
      <c r="P1143">
        <v>46.879299562226301</v>
      </c>
      <c r="Q1143">
        <v>-8.1743664928041998E-2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145</v>
      </c>
      <c r="E1144">
        <v>1964.43382016699</v>
      </c>
      <c r="F1144">
        <v>125.19</v>
      </c>
      <c r="G1144">
        <v>-33.459487563741</v>
      </c>
      <c r="H1144">
        <v>-11.4086840333356</v>
      </c>
      <c r="I1144">
        <v>-43.191523132059302</v>
      </c>
      <c r="J1144">
        <v>-3.9724268936354101</v>
      </c>
      <c r="K1144">
        <v>132.33751968078701</v>
      </c>
      <c r="M1144">
        <v>35.170478209090902</v>
      </c>
      <c r="N1144">
        <v>1.6584786114310199</v>
      </c>
      <c r="O1144">
        <v>54.964454029874602</v>
      </c>
      <c r="P1144">
        <v>4.3250000000000002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363</v>
      </c>
      <c r="E1145">
        <v>1962.9310829399999</v>
      </c>
      <c r="F1145">
        <v>224.01</v>
      </c>
      <c r="G1145">
        <v>-55.079873034846202</v>
      </c>
      <c r="H1145">
        <v>-6.6842317073557203</v>
      </c>
      <c r="I1145">
        <v>-35.106771352752503</v>
      </c>
      <c r="J1145">
        <v>-3.8301815124858498</v>
      </c>
      <c r="K1145">
        <v>231.941320527361</v>
      </c>
      <c r="L1145">
        <v>253.07324584873601</v>
      </c>
      <c r="M1145">
        <v>36.127996845109102</v>
      </c>
      <c r="N1145">
        <v>0.47210847849417897</v>
      </c>
      <c r="O1145">
        <v>55.506450604883703</v>
      </c>
      <c r="P1145">
        <v>6.6714285714285699</v>
      </c>
      <c r="Q1145">
        <v>0.16020612921830801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E1146">
        <v>1961.3635489599999</v>
      </c>
      <c r="F1146">
        <v>380.15</v>
      </c>
      <c r="G1146">
        <v>47.649832998350497</v>
      </c>
      <c r="H1146">
        <v>41.085440995488</v>
      </c>
      <c r="I1146">
        <v>57.672840878334497</v>
      </c>
      <c r="J1146">
        <v>-5.6484853118941603</v>
      </c>
      <c r="M1146">
        <v>56.577534078484</v>
      </c>
      <c r="O1146">
        <v>9.6277785084834999</v>
      </c>
      <c r="P1146">
        <v>81.889952153110002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269</v>
      </c>
      <c r="E1147">
        <v>1952.1037410399999</v>
      </c>
      <c r="F1147">
        <v>59.48</v>
      </c>
      <c r="G1147">
        <v>71.277173429822696</v>
      </c>
      <c r="H1147">
        <v>-12.7876701394385</v>
      </c>
      <c r="I1147">
        <v>-32.191984911693197</v>
      </c>
      <c r="J1147">
        <v>-6.3468251661778901</v>
      </c>
      <c r="K1147">
        <v>63.3436149359366</v>
      </c>
      <c r="L1147">
        <v>59.4132456071059</v>
      </c>
      <c r="M1147">
        <v>34.657100195033301</v>
      </c>
      <c r="N1147">
        <v>0.88006992097493697</v>
      </c>
      <c r="O1147">
        <v>61.230665770006702</v>
      </c>
      <c r="P1147">
        <v>103.698630136986</v>
      </c>
      <c r="Q1147">
        <v>4.914070596576E-3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257</v>
      </c>
      <c r="E1148">
        <v>1946.0086200349999</v>
      </c>
      <c r="F1148">
        <v>1431.05</v>
      </c>
      <c r="G1148">
        <v>-8.48107400895986</v>
      </c>
      <c r="H1148">
        <v>1.12130319594912</v>
      </c>
      <c r="I1148">
        <v>-23.862854841448598</v>
      </c>
      <c r="J1148">
        <v>-1.2610365407523401</v>
      </c>
      <c r="K1148">
        <v>1385.1262461464601</v>
      </c>
      <c r="L1148">
        <v>1353.86194467931</v>
      </c>
      <c r="M1148">
        <v>53.127404538600203</v>
      </c>
      <c r="N1148">
        <v>0.80609130291766395</v>
      </c>
      <c r="O1148">
        <v>23.685405820900701</v>
      </c>
      <c r="P1148">
        <v>40.024461839530296</v>
      </c>
      <c r="Q1148">
        <v>5.4854744520398999E-2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24</v>
      </c>
      <c r="E1149">
        <v>1942.4587916999999</v>
      </c>
      <c r="F1149">
        <v>182.84</v>
      </c>
      <c r="G1149">
        <v>-23.490473989615701</v>
      </c>
      <c r="H1149">
        <v>-14.749055806052199</v>
      </c>
      <c r="I1149">
        <v>-10.836326447978699</v>
      </c>
      <c r="J1149">
        <v>-2.3898282808793998</v>
      </c>
      <c r="K1149">
        <v>191.409793142875</v>
      </c>
      <c r="L1149">
        <v>178.54061924805401</v>
      </c>
      <c r="M1149">
        <v>33.180597044021503</v>
      </c>
      <c r="N1149">
        <v>0.80026554061001098</v>
      </c>
      <c r="O1149">
        <v>19.065849923430299</v>
      </c>
      <c r="P1149">
        <v>28.489107519325302</v>
      </c>
      <c r="Q1149">
        <v>-1.8136043818772998E-2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812</v>
      </c>
      <c r="E1150">
        <v>1934.7237100519999</v>
      </c>
      <c r="F1150">
        <v>17.079999999999998</v>
      </c>
      <c r="G1150">
        <v>7.4431139918282998</v>
      </c>
      <c r="H1150">
        <v>-12.671982735444701</v>
      </c>
      <c r="I1150">
        <v>-32.034902585682303</v>
      </c>
      <c r="J1150">
        <v>-4.3018566319321296</v>
      </c>
      <c r="K1150">
        <v>17.940160461047999</v>
      </c>
      <c r="L1150">
        <v>18.299825329422699</v>
      </c>
      <c r="M1150">
        <v>23.3307661117544</v>
      </c>
      <c r="N1150">
        <v>0.41489744896269798</v>
      </c>
      <c r="O1150">
        <v>71.545667447306798</v>
      </c>
      <c r="P1150">
        <v>41.157024793388402</v>
      </c>
      <c r="Q1150">
        <v>6.8037779344934005E-2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410</v>
      </c>
      <c r="E1151">
        <v>1924.2671322000001</v>
      </c>
      <c r="F1151">
        <v>221.2</v>
      </c>
      <c r="G1151">
        <v>94.740032237847302</v>
      </c>
      <c r="H1151">
        <v>-10.772178647037601</v>
      </c>
      <c r="I1151">
        <v>15.370624577270799</v>
      </c>
      <c r="J1151">
        <v>1.22764484552472</v>
      </c>
      <c r="K1151">
        <v>215.14631794134601</v>
      </c>
      <c r="L1151">
        <v>182.80197659242901</v>
      </c>
      <c r="M1151">
        <v>52.077153247920499</v>
      </c>
      <c r="N1151">
        <v>1.0568977622276901</v>
      </c>
      <c r="O1151">
        <v>9.6292947558770301</v>
      </c>
      <c r="P1151">
        <v>123.43434343434301</v>
      </c>
      <c r="Q1151">
        <v>9.3189058694782001E-2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391</v>
      </c>
      <c r="E1152">
        <v>1918.6928536599901</v>
      </c>
      <c r="F1152">
        <v>14390.2</v>
      </c>
      <c r="G1152">
        <v>253.27528320680099</v>
      </c>
      <c r="H1152">
        <v>25.1784111608542</v>
      </c>
      <c r="I1152">
        <v>163.051492102672</v>
      </c>
      <c r="J1152">
        <v>-1.72555118555371</v>
      </c>
      <c r="K1152">
        <v>11190.378139365601</v>
      </c>
      <c r="L1152">
        <v>7380.6934916995897</v>
      </c>
      <c r="M1152">
        <v>61.989785886928502</v>
      </c>
      <c r="N1152">
        <v>0.29952528515856702</v>
      </c>
      <c r="O1152">
        <v>16.356965156842801</v>
      </c>
      <c r="P1152">
        <v>326.376296296296</v>
      </c>
      <c r="Q1152">
        <v>0.23598445953861599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363</v>
      </c>
      <c r="E1153">
        <v>1915.3333557000001</v>
      </c>
      <c r="F1153">
        <v>118.89</v>
      </c>
      <c r="G1153">
        <v>20.388157966975001</v>
      </c>
      <c r="H1153">
        <v>16.072275794738999</v>
      </c>
      <c r="I1153">
        <v>-8.3993082354881992</v>
      </c>
      <c r="J1153">
        <v>-2.5346612587348298</v>
      </c>
      <c r="K1153">
        <v>106.392567816442</v>
      </c>
      <c r="L1153">
        <v>94.422867911470703</v>
      </c>
      <c r="M1153">
        <v>51.194213731428903</v>
      </c>
      <c r="N1153">
        <v>1.91492281261494</v>
      </c>
      <c r="O1153">
        <v>12.7092270165699</v>
      </c>
      <c r="P1153">
        <v>68.280254777069999</v>
      </c>
      <c r="Q1153">
        <v>0.11651672243974499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1633</v>
      </c>
      <c r="E1154">
        <v>1906.0882018</v>
      </c>
      <c r="F1154">
        <v>64.88</v>
      </c>
      <c r="G1154">
        <v>-1.12060730641183</v>
      </c>
      <c r="H1154">
        <v>-1.5889985641225599</v>
      </c>
      <c r="I1154">
        <v>4.23752033580723</v>
      </c>
      <c r="J1154">
        <v>-4.8150513819259499E-2</v>
      </c>
      <c r="K1154">
        <v>62.765675860698103</v>
      </c>
      <c r="L1154">
        <v>58.479373739311299</v>
      </c>
      <c r="M1154">
        <v>59.453032016997597</v>
      </c>
      <c r="N1154">
        <v>1.0852345193423001</v>
      </c>
      <c r="O1154">
        <v>1.5875462392108399</v>
      </c>
      <c r="P1154">
        <v>31.070707070707002</v>
      </c>
      <c r="Q1154">
        <v>-2.8326200589973E-2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1633</v>
      </c>
      <c r="E1155">
        <v>1905.052968</v>
      </c>
      <c r="F1155">
        <v>64.87</v>
      </c>
      <c r="G1155">
        <v>-0.68458427492326301</v>
      </c>
      <c r="H1155">
        <v>-1.89281074906317</v>
      </c>
      <c r="I1155">
        <v>4.1306618816983196</v>
      </c>
      <c r="J1155">
        <v>-0.15483088610118101</v>
      </c>
      <c r="K1155">
        <v>62.7618788817758</v>
      </c>
      <c r="L1155">
        <v>58.473866358032197</v>
      </c>
      <c r="M1155">
        <v>55.931821315525497</v>
      </c>
      <c r="N1155">
        <v>1.06815749884891</v>
      </c>
      <c r="O1155">
        <v>2.7439494373361999</v>
      </c>
      <c r="P1155">
        <v>31.8228002438528</v>
      </c>
      <c r="Q1155">
        <v>-2.9924776916618E-2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711</v>
      </c>
      <c r="E1156">
        <v>1901.11000107</v>
      </c>
      <c r="F1156">
        <v>779.49</v>
      </c>
      <c r="G1156">
        <v>40.666401831983997</v>
      </c>
      <c r="H1156">
        <v>-2.65127947495216</v>
      </c>
      <c r="I1156">
        <v>20.345774299572799</v>
      </c>
      <c r="J1156">
        <v>-2.12327824829047</v>
      </c>
      <c r="K1156">
        <v>745.85606961206804</v>
      </c>
      <c r="L1156">
        <v>639.02591656382401</v>
      </c>
      <c r="M1156">
        <v>43.078312623575101</v>
      </c>
      <c r="N1156">
        <v>0.87972871919129303</v>
      </c>
      <c r="O1156">
        <v>4.1578467972648703</v>
      </c>
      <c r="P1156">
        <v>75.738924585728697</v>
      </c>
      <c r="Q1156">
        <v>-3.6227040049000002E-5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179</v>
      </c>
      <c r="E1157">
        <v>1900.4471499450001</v>
      </c>
      <c r="F1157">
        <v>462.85</v>
      </c>
      <c r="G1157">
        <v>-27.755592365082901</v>
      </c>
      <c r="H1157">
        <v>-7.9041606650167804</v>
      </c>
      <c r="I1157">
        <v>-29.1627778422462</v>
      </c>
      <c r="J1157">
        <v>4.95515227546987E-2</v>
      </c>
      <c r="K1157">
        <v>479.710068664993</v>
      </c>
      <c r="M1157">
        <v>50.582116567531202</v>
      </c>
      <c r="N1157">
        <v>0.58129053231959604</v>
      </c>
      <c r="O1157">
        <v>38.489791509128203</v>
      </c>
      <c r="P1157">
        <v>7.24050046339201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E1158">
        <v>1899.17868</v>
      </c>
      <c r="F1158">
        <v>768.5</v>
      </c>
      <c r="G1158">
        <v>2378.1422373708001</v>
      </c>
      <c r="H1158">
        <v>-13.463283905035301</v>
      </c>
      <c r="I1158">
        <v>371.91656367030703</v>
      </c>
      <c r="J1158">
        <v>-7.4158510712277899</v>
      </c>
      <c r="K1158">
        <v>720.73306832589196</v>
      </c>
      <c r="L1158">
        <v>443.73160874555299</v>
      </c>
      <c r="M1158">
        <v>39.264265466826899</v>
      </c>
      <c r="N1158">
        <v>0.61090909090909096</v>
      </c>
      <c r="O1158">
        <v>23.877683799609599</v>
      </c>
      <c r="P1158">
        <v>2974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220</v>
      </c>
      <c r="E1159">
        <v>1897.28</v>
      </c>
      <c r="F1159">
        <v>431.2</v>
      </c>
      <c r="G1159">
        <v>23.187910553805501</v>
      </c>
      <c r="H1159">
        <v>8.1076889817269997</v>
      </c>
      <c r="I1159">
        <v>23.026992183583999</v>
      </c>
      <c r="J1159">
        <v>-9.2053890360083805</v>
      </c>
      <c r="K1159">
        <v>386.97629683974998</v>
      </c>
      <c r="L1159">
        <v>324.88243817610299</v>
      </c>
      <c r="M1159">
        <v>60.796171155413198</v>
      </c>
      <c r="N1159">
        <v>1.31724472061995</v>
      </c>
      <c r="O1159">
        <v>7.8385899814471296</v>
      </c>
      <c r="P1159">
        <v>89.580127500549494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285</v>
      </c>
      <c r="E1160">
        <v>1895.144125</v>
      </c>
      <c r="F1160">
        <v>3020.15</v>
      </c>
      <c r="G1160">
        <v>1319.4691540281899</v>
      </c>
      <c r="H1160">
        <v>1.85925950597741</v>
      </c>
      <c r="I1160">
        <v>317.90681950333902</v>
      </c>
      <c r="J1160">
        <v>-1.2305916447302001</v>
      </c>
      <c r="K1160">
        <v>2461.5428521561798</v>
      </c>
      <c r="L1160">
        <v>1517.75830296352</v>
      </c>
      <c r="M1160">
        <v>76.004404191091496</v>
      </c>
      <c r="N1160">
        <v>0.730265694092747</v>
      </c>
      <c r="O1160">
        <v>1.4899922189281999E-2</v>
      </c>
      <c r="P1160">
        <v>1752.85276073619</v>
      </c>
      <c r="Q1160">
        <v>0.20703939712126501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2471</v>
      </c>
      <c r="E1161">
        <v>1894.8998765700001</v>
      </c>
      <c r="F1161">
        <v>1199.7</v>
      </c>
      <c r="G1161">
        <v>16.473287482807901</v>
      </c>
      <c r="H1161">
        <v>8.0313676821710693</v>
      </c>
      <c r="I1161">
        <v>-22.8216662757333</v>
      </c>
      <c r="J1161">
        <v>4.9456817436106997</v>
      </c>
      <c r="K1161">
        <v>1165.4164799523001</v>
      </c>
      <c r="L1161">
        <v>1143.8050503317199</v>
      </c>
      <c r="M1161">
        <v>53.073297379293003</v>
      </c>
      <c r="N1161">
        <v>0.94009590866640702</v>
      </c>
      <c r="O1161">
        <v>20.942735683920901</v>
      </c>
      <c r="P1161">
        <v>42.821428571428498</v>
      </c>
      <c r="Q1161">
        <v>9.2465691084075E-2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900</v>
      </c>
      <c r="E1162">
        <v>1890.4993595599999</v>
      </c>
      <c r="F1162">
        <v>289.5</v>
      </c>
      <c r="G1162">
        <v>488.970788020577</v>
      </c>
      <c r="H1162">
        <v>4.4660795592229601</v>
      </c>
      <c r="I1162">
        <v>153.58603910968199</v>
      </c>
      <c r="J1162">
        <v>-5.9901848846775803</v>
      </c>
      <c r="K1162">
        <v>267.95742594305199</v>
      </c>
      <c r="L1162">
        <v>180.35638785137999</v>
      </c>
      <c r="M1162">
        <v>29.079134590536</v>
      </c>
      <c r="N1162">
        <v>1.56443181463972</v>
      </c>
      <c r="O1162">
        <v>15.405872193436901</v>
      </c>
      <c r="Q1162">
        <v>0.13925775675668201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97</v>
      </c>
      <c r="E1163">
        <v>1883.8659520799999</v>
      </c>
      <c r="F1163">
        <v>176.4</v>
      </c>
      <c r="G1163">
        <v>16.108054126197501</v>
      </c>
      <c r="H1163">
        <v>-1.4184037722138401</v>
      </c>
      <c r="I1163">
        <v>-10.9293504621973</v>
      </c>
      <c r="J1163">
        <v>-4.34610538403013</v>
      </c>
      <c r="K1163">
        <v>170.31435854496499</v>
      </c>
      <c r="L1163">
        <v>166.01674826671999</v>
      </c>
      <c r="M1163">
        <v>53.908302342948701</v>
      </c>
      <c r="N1163">
        <v>2.3359094874904698</v>
      </c>
      <c r="O1163">
        <v>22.732426303854801</v>
      </c>
      <c r="P1163">
        <v>46.694386694386701</v>
      </c>
      <c r="Q1163">
        <v>3.0795406448039998E-2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1778</v>
      </c>
      <c r="E1164">
        <v>1871.0475632059999</v>
      </c>
      <c r="F1164">
        <v>166.37</v>
      </c>
      <c r="G1164">
        <v>-7.5857850603357901</v>
      </c>
      <c r="H1164">
        <v>-6.4712059486894198</v>
      </c>
      <c r="I1164">
        <v>-30.325152194885</v>
      </c>
      <c r="J1164">
        <v>-5.9440679851261597</v>
      </c>
      <c r="K1164">
        <v>173.53517447270099</v>
      </c>
      <c r="L1164">
        <v>172.202625315001</v>
      </c>
      <c r="M1164">
        <v>25.377675606451799</v>
      </c>
      <c r="N1164">
        <v>1.06290386300204</v>
      </c>
      <c r="O1164">
        <v>30.9130251848289</v>
      </c>
      <c r="P1164">
        <v>28.421458896179001</v>
      </c>
      <c r="Q1164">
        <v>-3.2050819498021001E-2</v>
      </c>
    </row>
    <row r="1165" spans="1:17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119</v>
      </c>
      <c r="E1165">
        <v>1867.9472820399999</v>
      </c>
      <c r="F1165">
        <v>7.61</v>
      </c>
      <c r="G1165">
        <v>-31.6280755778036</v>
      </c>
      <c r="H1165">
        <v>-41.679658174041201</v>
      </c>
      <c r="I1165">
        <v>-75.920268315103598</v>
      </c>
      <c r="J1165">
        <v>-2.8149577578923601</v>
      </c>
      <c r="K1165">
        <v>11.6418868872861</v>
      </c>
      <c r="L1165">
        <v>15.143421897114299</v>
      </c>
      <c r="M1165">
        <v>37.413899446600702</v>
      </c>
      <c r="N1165">
        <v>1.15157076935772</v>
      </c>
      <c r="O1165">
        <v>256.76741130091898</v>
      </c>
      <c r="P1165">
        <v>13.412816691505199</v>
      </c>
      <c r="Q1165">
        <v>-4.1551766769480003E-3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122</v>
      </c>
      <c r="E1166">
        <v>1865.2366447649999</v>
      </c>
      <c r="F1166">
        <v>17.55</v>
      </c>
      <c r="G1166">
        <v>5.6217426102467503</v>
      </c>
      <c r="H1166">
        <v>-9.9788521048140808</v>
      </c>
      <c r="I1166">
        <v>-18.809749833830899</v>
      </c>
      <c r="J1166">
        <v>-3.7221464870046201</v>
      </c>
      <c r="K1166">
        <v>17.656551476995698</v>
      </c>
      <c r="L1166">
        <v>16.8880162471193</v>
      </c>
      <c r="M1166">
        <v>49.336647206484997</v>
      </c>
      <c r="N1166">
        <v>1.04356872674892</v>
      </c>
      <c r="O1166">
        <v>50.171774656098101</v>
      </c>
      <c r="P1166">
        <v>57.8395221018258</v>
      </c>
      <c r="Q1166">
        <v>0.120135203532261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288</v>
      </c>
      <c r="E1167">
        <v>1845.4602053250001</v>
      </c>
      <c r="F1167">
        <v>807.75</v>
      </c>
      <c r="G1167">
        <v>50.3876936928676</v>
      </c>
      <c r="H1167">
        <v>26.328847062654098</v>
      </c>
      <c r="I1167">
        <v>36.620275832095501</v>
      </c>
      <c r="J1167">
        <v>-5.9060606188365998</v>
      </c>
      <c r="K1167">
        <v>714.21536099593402</v>
      </c>
      <c r="L1167">
        <v>598.57051685579597</v>
      </c>
      <c r="M1167">
        <v>47.290757293921999</v>
      </c>
      <c r="N1167">
        <v>1.1991978420517699</v>
      </c>
      <c r="O1167">
        <v>17.3630454967502</v>
      </c>
      <c r="P1167">
        <v>76.8279334500875</v>
      </c>
      <c r="Q1167">
        <v>3.8338260588954003E-2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890</v>
      </c>
      <c r="E1168">
        <v>1842.357616</v>
      </c>
      <c r="F1168">
        <v>807.4</v>
      </c>
      <c r="G1168">
        <v>-27.426492521370001</v>
      </c>
      <c r="H1168">
        <v>-2.00919233926134</v>
      </c>
      <c r="I1168">
        <v>-13.359621441488001</v>
      </c>
      <c r="J1168">
        <v>-10.3647678248748</v>
      </c>
      <c r="K1168">
        <v>796.133232954871</v>
      </c>
      <c r="L1168">
        <v>765.32503031081899</v>
      </c>
      <c r="M1168">
        <v>36.302031538527501</v>
      </c>
      <c r="N1168">
        <v>3.2229774744793498</v>
      </c>
      <c r="O1168">
        <v>18.5286103542234</v>
      </c>
      <c r="P1168">
        <v>25.655591004590999</v>
      </c>
      <c r="Q1168">
        <v>7.0845998043578995E-2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688</v>
      </c>
      <c r="E1169">
        <v>1836.503271</v>
      </c>
      <c r="F1169">
        <v>265.35000000000002</v>
      </c>
      <c r="G1169">
        <v>-0.56102501723126197</v>
      </c>
      <c r="H1169">
        <v>-8.1868636878256495</v>
      </c>
      <c r="I1169">
        <v>-27.574915751001001</v>
      </c>
      <c r="J1169">
        <v>-2.4883078088664701</v>
      </c>
      <c r="K1169">
        <v>270.62064717526903</v>
      </c>
      <c r="L1169">
        <v>266.92088727240099</v>
      </c>
      <c r="M1169">
        <v>32.2538165557105</v>
      </c>
      <c r="N1169">
        <v>0.79897088585311904</v>
      </c>
      <c r="O1169">
        <v>24.7409082344073</v>
      </c>
      <c r="P1169">
        <v>31.426448736998498</v>
      </c>
      <c r="Q1169">
        <v>4.7038247143943002E-2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550</v>
      </c>
      <c r="E1170">
        <v>1827.366399</v>
      </c>
      <c r="F1170">
        <v>593.4</v>
      </c>
      <c r="G1170">
        <v>-4.1296547938049999</v>
      </c>
      <c r="H1170">
        <v>3.5452791693171801</v>
      </c>
      <c r="I1170">
        <v>3.42175862725224</v>
      </c>
      <c r="J1170">
        <v>-1.4828662869645599</v>
      </c>
      <c r="K1170">
        <v>562.95360342558899</v>
      </c>
      <c r="L1170">
        <v>511.98212651680001</v>
      </c>
      <c r="M1170">
        <v>39.5703260218149</v>
      </c>
      <c r="N1170">
        <v>0.53605098214817504</v>
      </c>
      <c r="O1170">
        <v>11.0380856083586</v>
      </c>
      <c r="P1170">
        <v>47.428571428571402</v>
      </c>
      <c r="Q1170">
        <v>-4.7524294139824001E-2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257</v>
      </c>
      <c r="E1171">
        <v>1827.345</v>
      </c>
      <c r="F1171">
        <v>1405.65</v>
      </c>
      <c r="G1171">
        <v>101.120766859236</v>
      </c>
      <c r="H1171">
        <v>10.3582533175947</v>
      </c>
      <c r="I1171">
        <v>80.340071411512398</v>
      </c>
      <c r="J1171">
        <v>-5.49012049434159</v>
      </c>
      <c r="K1171">
        <v>1253.3904285614999</v>
      </c>
      <c r="L1171">
        <v>963.50030378260601</v>
      </c>
      <c r="M1171">
        <v>54.150394567023902</v>
      </c>
      <c r="N1171">
        <v>1.4482516402129599</v>
      </c>
      <c r="O1171">
        <v>11.6849855938533</v>
      </c>
      <c r="P1171">
        <v>133.10945273631799</v>
      </c>
      <c r="Q1171">
        <v>8.7513046326327004E-2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1844</v>
      </c>
      <c r="E1172">
        <v>1819.7235201599999</v>
      </c>
      <c r="F1172">
        <v>627.9</v>
      </c>
      <c r="G1172">
        <v>45.441326204022701</v>
      </c>
      <c r="H1172">
        <v>-9.2385554171489694</v>
      </c>
      <c r="I1172">
        <v>-34.089580538046597</v>
      </c>
      <c r="J1172">
        <v>-2.9479484433465299</v>
      </c>
      <c r="K1172">
        <v>658.09273821471902</v>
      </c>
      <c r="L1172">
        <v>646.17445811848302</v>
      </c>
      <c r="M1172">
        <v>35.851482712146897</v>
      </c>
      <c r="N1172">
        <v>0.61258083227705296</v>
      </c>
      <c r="O1172">
        <v>45.723841376015201</v>
      </c>
      <c r="P1172">
        <v>71.933187294633001</v>
      </c>
      <c r="Q1172">
        <v>0.13859976328301299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220</v>
      </c>
      <c r="E1173">
        <v>1814.3519844</v>
      </c>
      <c r="F1173">
        <v>1196.9000000000001</v>
      </c>
      <c r="G1173">
        <v>133.60277097540401</v>
      </c>
      <c r="H1173">
        <v>-4.7457420816805804</v>
      </c>
      <c r="I1173">
        <v>84.645034262187195</v>
      </c>
      <c r="J1173">
        <v>0.43570366255884102</v>
      </c>
      <c r="K1173">
        <v>1223.47515115481</v>
      </c>
      <c r="L1173">
        <v>971.95594317342898</v>
      </c>
      <c r="M1173">
        <v>43.783635622561597</v>
      </c>
      <c r="N1173">
        <v>0.84094103403736198</v>
      </c>
      <c r="O1173">
        <v>24.7180215556855</v>
      </c>
      <c r="P1173">
        <v>169.57207207207199</v>
      </c>
      <c r="Q1173">
        <v>0.128295916078429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553</v>
      </c>
      <c r="E1174">
        <v>1814.2207316700001</v>
      </c>
      <c r="F1174">
        <v>535.65</v>
      </c>
      <c r="G1174">
        <v>62.401654567619303</v>
      </c>
      <c r="H1174">
        <v>2.4168817273910999</v>
      </c>
      <c r="I1174">
        <v>-10.340599536867501</v>
      </c>
      <c r="J1174">
        <v>4.8547672797538004</v>
      </c>
      <c r="K1174">
        <v>539.540787861887</v>
      </c>
      <c r="L1174">
        <v>504.00213865331398</v>
      </c>
      <c r="M1174">
        <v>48.938710174535402</v>
      </c>
      <c r="N1174">
        <v>2.5278079936087101</v>
      </c>
      <c r="O1174">
        <v>28.8061234014748</v>
      </c>
      <c r="P1174">
        <v>89.845826687931904</v>
      </c>
      <c r="Q1174">
        <v>0.121449477762423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407</v>
      </c>
      <c r="E1175">
        <v>1807.56582779</v>
      </c>
      <c r="F1175">
        <v>1392.55</v>
      </c>
      <c r="G1175">
        <v>447.48715075964401</v>
      </c>
      <c r="H1175">
        <v>22.789706140569201</v>
      </c>
      <c r="I1175">
        <v>62.976366300280901</v>
      </c>
      <c r="J1175">
        <v>-6.3189370843033199</v>
      </c>
      <c r="K1175">
        <v>1093.74987464425</v>
      </c>
      <c r="L1175">
        <v>790.55185054902597</v>
      </c>
      <c r="M1175">
        <v>72.970055987424701</v>
      </c>
      <c r="N1175">
        <v>2.2938486415135801</v>
      </c>
      <c r="O1175">
        <v>18.954436106423401</v>
      </c>
      <c r="P1175">
        <v>505.45652173912998</v>
      </c>
      <c r="Q1175">
        <v>0.139070368723302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269</v>
      </c>
      <c r="E1176">
        <v>1806.3773885849901</v>
      </c>
      <c r="F1176">
        <v>1207.6500000000001</v>
      </c>
      <c r="G1176">
        <v>23.808986504895898</v>
      </c>
      <c r="H1176">
        <v>1.7054399511774401</v>
      </c>
      <c r="I1176">
        <v>-2.9070212067597998</v>
      </c>
      <c r="J1176">
        <v>5.99296013927946</v>
      </c>
      <c r="K1176">
        <v>1084.1936089624501</v>
      </c>
      <c r="L1176">
        <v>948.74076319877804</v>
      </c>
      <c r="M1176">
        <v>52.621923172134402</v>
      </c>
      <c r="N1176">
        <v>0.65492064673649497</v>
      </c>
      <c r="O1176">
        <v>7.4814722808760701</v>
      </c>
      <c r="P1176">
        <v>57.8524279458859</v>
      </c>
      <c r="Q1176">
        <v>0.115475435610744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191</v>
      </c>
      <c r="E1177">
        <v>1798.17699376</v>
      </c>
      <c r="F1177">
        <v>794.9</v>
      </c>
      <c r="G1177">
        <v>49.605880141000497</v>
      </c>
      <c r="H1177">
        <v>-9.4063968476364206</v>
      </c>
      <c r="I1177">
        <v>22.6157038588346</v>
      </c>
      <c r="J1177">
        <v>-3.4182149571512301</v>
      </c>
      <c r="K1177">
        <v>753.09080585244897</v>
      </c>
      <c r="L1177">
        <v>650.43753189532799</v>
      </c>
      <c r="M1177">
        <v>50.027065128955698</v>
      </c>
      <c r="N1177">
        <v>0.82477494611840796</v>
      </c>
      <c r="O1177">
        <v>6.78072713548874</v>
      </c>
      <c r="P1177">
        <v>85.680915673907904</v>
      </c>
      <c r="Q1177">
        <v>5.8812902211870001E-2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191</v>
      </c>
      <c r="E1178">
        <v>1796.8686339999999</v>
      </c>
      <c r="F1178">
        <v>418.55</v>
      </c>
      <c r="G1178">
        <v>-32.183624246335199</v>
      </c>
      <c r="H1178">
        <v>1.2520040279353299</v>
      </c>
      <c r="I1178">
        <v>-26.445614724159</v>
      </c>
      <c r="J1178">
        <v>-1.47212256089877</v>
      </c>
      <c r="K1178">
        <v>413.99053764474797</v>
      </c>
      <c r="L1178">
        <v>420.67615821259602</v>
      </c>
      <c r="M1178">
        <v>43.417150341827202</v>
      </c>
      <c r="N1178">
        <v>2.5838052234137399</v>
      </c>
      <c r="O1178">
        <v>39.3501373790467</v>
      </c>
      <c r="P1178">
        <v>17.175251959686399</v>
      </c>
      <c r="Q1178">
        <v>3.3543889831463003E-2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191</v>
      </c>
      <c r="E1179">
        <v>1793.5984357899999</v>
      </c>
      <c r="F1179">
        <v>955.15</v>
      </c>
      <c r="G1179">
        <v>104.60566669963799</v>
      </c>
      <c r="H1179">
        <v>-11.6741593523601</v>
      </c>
      <c r="I1179">
        <v>82.875809772566399</v>
      </c>
      <c r="J1179">
        <v>-7.0698454544113796</v>
      </c>
      <c r="K1179">
        <v>972.685931009304</v>
      </c>
      <c r="L1179">
        <v>734.77263544318805</v>
      </c>
      <c r="M1179">
        <v>37.556851156568101</v>
      </c>
      <c r="N1179">
        <v>0.35742633582405098</v>
      </c>
      <c r="O1179">
        <v>34.057477883055</v>
      </c>
      <c r="P1179">
        <v>173.01700728883799</v>
      </c>
      <c r="Q1179">
        <v>9.1977960865960995E-2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257</v>
      </c>
      <c r="E1180">
        <v>1787.8788842399999</v>
      </c>
      <c r="F1180">
        <v>322.68</v>
      </c>
      <c r="G1180">
        <v>220.644483103911</v>
      </c>
      <c r="H1180">
        <v>32.417467619165201</v>
      </c>
      <c r="I1180">
        <v>60.100275823891103</v>
      </c>
      <c r="J1180">
        <v>-10.9090130223397</v>
      </c>
      <c r="K1180">
        <v>258.04056867089002</v>
      </c>
      <c r="L1180">
        <v>203.256320687114</v>
      </c>
      <c r="M1180">
        <v>59.614917743581998</v>
      </c>
      <c r="N1180">
        <v>3.0190035910412298</v>
      </c>
      <c r="O1180">
        <v>18.392835006817801</v>
      </c>
      <c r="P1180">
        <v>246.78130037614099</v>
      </c>
      <c r="Q1180">
        <v>0.12365175555376801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550</v>
      </c>
      <c r="E1181">
        <v>1775.85571927</v>
      </c>
      <c r="F1181">
        <v>1363.85</v>
      </c>
      <c r="G1181">
        <v>-14.1166137509337</v>
      </c>
      <c r="H1181">
        <v>-6.8208175710435599</v>
      </c>
      <c r="I1181">
        <v>-6.8000532286504196</v>
      </c>
      <c r="J1181">
        <v>-4.1964098926719098</v>
      </c>
      <c r="K1181">
        <v>1361.1987237394401</v>
      </c>
      <c r="L1181">
        <v>1301.60730821583</v>
      </c>
      <c r="M1181">
        <v>44.124954432982598</v>
      </c>
      <c r="N1181">
        <v>0.92600973746369897</v>
      </c>
      <c r="O1181">
        <v>13.868827217069301</v>
      </c>
      <c r="P1181">
        <v>36.5215215215215</v>
      </c>
      <c r="Q1181">
        <v>-3.4060150953527997E-2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191</v>
      </c>
      <c r="E1182">
        <v>1770.820921905</v>
      </c>
      <c r="F1182">
        <v>186.43</v>
      </c>
      <c r="G1182">
        <v>-51.214911449707898</v>
      </c>
      <c r="H1182">
        <v>-14.687223555897299</v>
      </c>
      <c r="I1182">
        <v>-39.228151716672997</v>
      </c>
      <c r="J1182">
        <v>-3.8125389200093398</v>
      </c>
      <c r="K1182">
        <v>195.466399936508</v>
      </c>
      <c r="L1182">
        <v>208.37632187372901</v>
      </c>
      <c r="M1182">
        <v>39.578185740527204</v>
      </c>
      <c r="N1182">
        <v>0.83034794979373405</v>
      </c>
      <c r="O1182">
        <v>71.109799924904706</v>
      </c>
      <c r="P1182">
        <v>7.9814653924124004</v>
      </c>
      <c r="Q1182">
        <v>4.8612081226295997E-2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46</v>
      </c>
      <c r="E1183">
        <v>1768.3462500000001</v>
      </c>
      <c r="F1183">
        <v>448.25</v>
      </c>
      <c r="G1183">
        <v>36.4784293363657</v>
      </c>
      <c r="H1183">
        <v>-3.12039319443643</v>
      </c>
      <c r="I1183">
        <v>50.033528169319403</v>
      </c>
      <c r="J1183">
        <v>-4.2511837626847599</v>
      </c>
      <c r="K1183">
        <v>409.73667603351703</v>
      </c>
      <c r="L1183">
        <v>330.36252343641502</v>
      </c>
      <c r="M1183">
        <v>45.5688043910624</v>
      </c>
      <c r="N1183">
        <v>0.57323260707670298</v>
      </c>
      <c r="O1183">
        <v>10.9760178471834</v>
      </c>
      <c r="P1183">
        <v>94.764284162502705</v>
      </c>
      <c r="Q1183">
        <v>6.5811432085218002E-2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382</v>
      </c>
      <c r="E1184">
        <v>1766.0415506729901</v>
      </c>
      <c r="F1184">
        <v>117.33</v>
      </c>
      <c r="G1184">
        <v>70.297767906192306</v>
      </c>
      <c r="H1184">
        <v>8.4811321512866797</v>
      </c>
      <c r="I1184">
        <v>-18.105518868813501</v>
      </c>
      <c r="J1184">
        <v>-7.5022288403688702</v>
      </c>
      <c r="K1184">
        <v>108.988638788437</v>
      </c>
      <c r="L1184">
        <v>96.260253297621205</v>
      </c>
      <c r="M1184">
        <v>54.471209605703997</v>
      </c>
      <c r="N1184">
        <v>1.6133597399465001</v>
      </c>
      <c r="O1184">
        <v>11.4548708770135</v>
      </c>
      <c r="P1184">
        <v>110.835579514824</v>
      </c>
      <c r="Q1184">
        <v>7.2183468917377994E-2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135</v>
      </c>
      <c r="E1185">
        <v>1758.7234118680001</v>
      </c>
      <c r="F1185">
        <v>103.24</v>
      </c>
      <c r="G1185">
        <v>29.786243180382598</v>
      </c>
      <c r="H1185">
        <v>-13.838786764748701</v>
      </c>
      <c r="I1185">
        <v>-34.9623984868444</v>
      </c>
      <c r="J1185">
        <v>-5.6975251241657698</v>
      </c>
      <c r="K1185">
        <v>111.86820899899099</v>
      </c>
      <c r="L1185">
        <v>109.840845840753</v>
      </c>
      <c r="M1185">
        <v>21.951295762883799</v>
      </c>
      <c r="N1185">
        <v>0.616604381170761</v>
      </c>
      <c r="O1185">
        <v>36.478109259976698</v>
      </c>
      <c r="P1185">
        <v>58.101071975497597</v>
      </c>
      <c r="Q1185">
        <v>4.099332193708E-3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1351</v>
      </c>
      <c r="E1186">
        <v>1756.6221245950001</v>
      </c>
      <c r="F1186">
        <v>619.45000000000005</v>
      </c>
      <c r="G1186">
        <v>71.295315389594506</v>
      </c>
      <c r="H1186">
        <v>28.7956033534537</v>
      </c>
      <c r="I1186">
        <v>7.9883916037901299</v>
      </c>
      <c r="J1186">
        <v>3.5254818740932099</v>
      </c>
      <c r="K1186">
        <v>516.96460457436103</v>
      </c>
      <c r="L1186">
        <v>466.82715303376602</v>
      </c>
      <c r="M1186">
        <v>77.389756989024093</v>
      </c>
      <c r="N1186">
        <v>2.5159452954505599</v>
      </c>
      <c r="O1186">
        <v>2.8008717410605999</v>
      </c>
      <c r="P1186">
        <v>99.951581665590695</v>
      </c>
      <c r="Q1186">
        <v>4.6140662086870003E-2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72</v>
      </c>
      <c r="E1187">
        <v>1752.4415475000001</v>
      </c>
      <c r="F1187">
        <v>57015</v>
      </c>
      <c r="G1187">
        <v>310.58089955106499</v>
      </c>
      <c r="H1187">
        <v>64.967055175857098</v>
      </c>
      <c r="I1187">
        <v>91.771587745502401</v>
      </c>
      <c r="J1187">
        <v>-6.6416002216757297</v>
      </c>
      <c r="K1187">
        <v>43656.0991288445</v>
      </c>
      <c r="L1187">
        <v>30080.682697931501</v>
      </c>
      <c r="M1187">
        <v>52.8558799896607</v>
      </c>
      <c r="N1187">
        <v>1.3194121249234501</v>
      </c>
      <c r="O1187">
        <v>17.511181268087299</v>
      </c>
      <c r="P1187">
        <v>347.14140067445601</v>
      </c>
      <c r="Q1187">
        <v>8.3230106942084006E-2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257</v>
      </c>
      <c r="E1188">
        <v>1751.8585244999999</v>
      </c>
      <c r="F1188">
        <v>3037</v>
      </c>
      <c r="G1188">
        <v>297.25458246020798</v>
      </c>
      <c r="H1188">
        <v>29.882729102561498</v>
      </c>
      <c r="I1188">
        <v>72.837975264499903</v>
      </c>
      <c r="J1188">
        <v>14.637219373012099</v>
      </c>
      <c r="K1188">
        <v>2307.9332347232498</v>
      </c>
      <c r="L1188">
        <v>1739.31098386649</v>
      </c>
      <c r="M1188">
        <v>78.381066747247601</v>
      </c>
      <c r="N1188">
        <v>0.93978554981811202</v>
      </c>
      <c r="O1188">
        <v>0</v>
      </c>
      <c r="P1188">
        <v>334.47782546494898</v>
      </c>
      <c r="Q1188">
        <v>0.151669655272438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550</v>
      </c>
      <c r="E1189">
        <v>1747.590423865</v>
      </c>
      <c r="F1189">
        <v>337.15</v>
      </c>
      <c r="G1189">
        <v>-1.5808995553916001</v>
      </c>
      <c r="H1189">
        <v>-5.2761494021113799</v>
      </c>
      <c r="I1189">
        <v>-30.620554612706201</v>
      </c>
      <c r="J1189">
        <v>-7.2338521726233402</v>
      </c>
      <c r="K1189">
        <v>337.894034908192</v>
      </c>
      <c r="L1189">
        <v>340.21186083314598</v>
      </c>
      <c r="M1189">
        <v>43.207013258544201</v>
      </c>
      <c r="N1189">
        <v>1.3356775543870401</v>
      </c>
      <c r="O1189">
        <v>34.2132581936823</v>
      </c>
      <c r="P1189">
        <v>29.176245210727899</v>
      </c>
      <c r="Q1189">
        <v>-7.7642038981015002E-2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285</v>
      </c>
      <c r="E1190">
        <v>1732.5101196359999</v>
      </c>
      <c r="F1190">
        <v>31.26</v>
      </c>
      <c r="G1190">
        <v>-32.956470639532</v>
      </c>
      <c r="H1190">
        <v>-5.0864560729934398</v>
      </c>
      <c r="I1190">
        <v>-31.183215346142699</v>
      </c>
      <c r="J1190">
        <v>2.14648634943745</v>
      </c>
      <c r="K1190">
        <v>30.547925107587499</v>
      </c>
      <c r="L1190">
        <v>32.068177852524698</v>
      </c>
      <c r="M1190">
        <v>51.507867867823002</v>
      </c>
      <c r="N1190">
        <v>1.32131789411064</v>
      </c>
      <c r="O1190">
        <v>46.513115802942998</v>
      </c>
      <c r="P1190">
        <v>38.933333333333302</v>
      </c>
      <c r="Q1190">
        <v>-5.4263428066329E-2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257</v>
      </c>
      <c r="E1191">
        <v>1730.7355158299999</v>
      </c>
      <c r="F1191">
        <v>413.85</v>
      </c>
      <c r="G1191">
        <v>174.53008161250199</v>
      </c>
      <c r="H1191">
        <v>-6.2526199903466697</v>
      </c>
      <c r="I1191">
        <v>35.401820033732101</v>
      </c>
      <c r="J1191">
        <v>-8.4719421020176107</v>
      </c>
      <c r="K1191">
        <v>416.26767603265699</v>
      </c>
      <c r="L1191">
        <v>325.40732532680602</v>
      </c>
      <c r="M1191">
        <v>20.639151984819399</v>
      </c>
      <c r="N1191">
        <v>0.94475502165925995</v>
      </c>
      <c r="O1191">
        <v>13.084450888002801</v>
      </c>
      <c r="P1191">
        <v>202.521929824561</v>
      </c>
      <c r="Q1191">
        <v>0.20070973784519699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21</v>
      </c>
      <c r="E1192">
        <v>1730.0833424099999</v>
      </c>
      <c r="F1192">
        <v>1135.3499999999999</v>
      </c>
      <c r="G1192">
        <v>76.710839432232305</v>
      </c>
      <c r="H1192">
        <v>-6.9414569260394501</v>
      </c>
      <c r="I1192">
        <v>57.239383886656697</v>
      </c>
      <c r="J1192">
        <v>-1.50732221897668</v>
      </c>
      <c r="K1192">
        <v>1069.55069405668</v>
      </c>
      <c r="L1192">
        <v>845.68926733510295</v>
      </c>
      <c r="M1192">
        <v>48.508509458442397</v>
      </c>
      <c r="N1192">
        <v>0.24859246625808301</v>
      </c>
      <c r="O1192">
        <v>10.265556876733999</v>
      </c>
      <c r="P1192">
        <v>113.19124964792</v>
      </c>
      <c r="Q1192">
        <v>8.2723647328818997E-2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E1193">
        <v>1723.8601575</v>
      </c>
      <c r="F1193">
        <v>310.95</v>
      </c>
      <c r="G1193">
        <v>1013.29565268798</v>
      </c>
      <c r="H1193">
        <v>-12.1118087584201</v>
      </c>
      <c r="I1193">
        <v>264.67175448998302</v>
      </c>
      <c r="J1193">
        <v>14.060474668131899</v>
      </c>
      <c r="K1193">
        <v>268.300178551415</v>
      </c>
      <c r="L1193">
        <v>158.228948623007</v>
      </c>
      <c r="M1193">
        <v>54.790818668364999</v>
      </c>
      <c r="N1193">
        <v>1.91033585637574</v>
      </c>
      <c r="O1193">
        <v>31.982633863965201</v>
      </c>
      <c r="P1193">
        <v>1150.94827586206</v>
      </c>
      <c r="Q1193">
        <v>0.19750269326515299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363</v>
      </c>
      <c r="E1194">
        <v>1722.5936022240001</v>
      </c>
      <c r="F1194">
        <v>84.59</v>
      </c>
      <c r="G1194">
        <v>-1.45543534157816</v>
      </c>
      <c r="H1194">
        <v>2.8062990675950501</v>
      </c>
      <c r="I1194">
        <v>-11.1880107066315</v>
      </c>
      <c r="J1194">
        <v>-0.93120438965276398</v>
      </c>
      <c r="K1194">
        <v>82.006810769526595</v>
      </c>
      <c r="L1194">
        <v>78.314554910927697</v>
      </c>
      <c r="M1194">
        <v>45.642265013302797</v>
      </c>
      <c r="N1194">
        <v>1.2202375526018701</v>
      </c>
      <c r="O1194">
        <v>27.083579619340298</v>
      </c>
      <c r="P1194">
        <v>36.435483870967701</v>
      </c>
      <c r="Q1194">
        <v>2.5387794352887998E-2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130</v>
      </c>
      <c r="E1195">
        <v>1722.4031395249999</v>
      </c>
      <c r="F1195">
        <v>251.95</v>
      </c>
      <c r="G1195">
        <v>1.3802388590822401</v>
      </c>
      <c r="H1195">
        <v>-15.315032399636999</v>
      </c>
      <c r="I1195">
        <v>-47.6812237748737</v>
      </c>
      <c r="J1195">
        <v>-2.1119037276935302</v>
      </c>
      <c r="K1195">
        <v>269.186017757456</v>
      </c>
      <c r="L1195">
        <v>273.37169122799799</v>
      </c>
      <c r="M1195">
        <v>39.514416491054597</v>
      </c>
      <c r="N1195">
        <v>0.86542400328896196</v>
      </c>
      <c r="O1195">
        <v>58.999801547926097</v>
      </c>
      <c r="P1195">
        <v>31.532237013834401</v>
      </c>
      <c r="Q1195">
        <v>0.10014306759118199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191</v>
      </c>
      <c r="E1196">
        <v>1720.8252</v>
      </c>
      <c r="F1196">
        <v>127.2</v>
      </c>
      <c r="G1196">
        <v>0.29958521840410401</v>
      </c>
      <c r="H1196">
        <v>-9.3433662955607009</v>
      </c>
      <c r="I1196">
        <v>25.152279619999501</v>
      </c>
      <c r="J1196">
        <v>-2.3648206948962001</v>
      </c>
      <c r="K1196">
        <v>131.807093852799</v>
      </c>
      <c r="L1196">
        <v>115.755081575638</v>
      </c>
      <c r="M1196">
        <v>35.689039115120103</v>
      </c>
      <c r="N1196">
        <v>0.82243530450444902</v>
      </c>
      <c r="O1196">
        <v>23.427672955974799</v>
      </c>
      <c r="P1196">
        <v>61.626429479034201</v>
      </c>
      <c r="Q1196">
        <v>7.1020930841116006E-2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550</v>
      </c>
      <c r="E1197">
        <v>1720.1278233999999</v>
      </c>
      <c r="F1197">
        <v>5581</v>
      </c>
      <c r="G1197">
        <v>-42.839874940633898</v>
      </c>
      <c r="H1197">
        <v>-11.5632418482167</v>
      </c>
      <c r="I1197">
        <v>-15.8736102514709</v>
      </c>
      <c r="J1197">
        <v>-3.8484746690674299</v>
      </c>
      <c r="K1197">
        <v>5588.3612670651701</v>
      </c>
      <c r="L1197">
        <v>5749.2651164121198</v>
      </c>
      <c r="M1197">
        <v>28.390325370668201</v>
      </c>
      <c r="N1197">
        <v>0.66003256532175403</v>
      </c>
      <c r="O1197">
        <v>23.3829062891954</v>
      </c>
      <c r="P1197">
        <v>25.022401433691702</v>
      </c>
      <c r="Q1197">
        <v>-0.12909094530829801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21</v>
      </c>
      <c r="E1198">
        <v>1717.68033408</v>
      </c>
      <c r="F1198">
        <v>1458.85</v>
      </c>
      <c r="G1198">
        <v>144.70384535038099</v>
      </c>
      <c r="H1198">
        <v>27.103160942716201</v>
      </c>
      <c r="I1198">
        <v>187.04750937624601</v>
      </c>
      <c r="J1198">
        <v>2.8249483037465</v>
      </c>
      <c r="K1198">
        <v>1212.2976334268899</v>
      </c>
      <c r="L1198">
        <v>896.437772119378</v>
      </c>
      <c r="M1198">
        <v>60.002766847766701</v>
      </c>
      <c r="N1198">
        <v>1.7504742994793401</v>
      </c>
      <c r="O1198">
        <v>15.018679096548601</v>
      </c>
      <c r="P1198">
        <v>250.13800552021999</v>
      </c>
      <c r="Q1198">
        <v>0.12542306266807801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106</v>
      </c>
      <c r="E1199">
        <v>1712.9378263999999</v>
      </c>
      <c r="F1199">
        <v>116</v>
      </c>
      <c r="G1199">
        <v>13.9114466283852</v>
      </c>
      <c r="H1199">
        <v>-1.8045533696497</v>
      </c>
      <c r="I1199">
        <v>-29.9784072244851</v>
      </c>
      <c r="J1199">
        <v>-6.3691643242398399</v>
      </c>
      <c r="K1199">
        <v>112.019299369629</v>
      </c>
      <c r="L1199">
        <v>109.04348091905101</v>
      </c>
      <c r="M1199">
        <v>61.694882897714997</v>
      </c>
      <c r="N1199">
        <v>1.77551022592667</v>
      </c>
      <c r="O1199">
        <v>37.025862068965402</v>
      </c>
      <c r="P1199">
        <v>58.253751705320603</v>
      </c>
      <c r="Q1199">
        <v>0.12178138810127299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59</v>
      </c>
      <c r="E1200">
        <v>1710.821499742</v>
      </c>
      <c r="F1200">
        <v>240.29</v>
      </c>
      <c r="G1200">
        <v>-38.564389041366702</v>
      </c>
      <c r="H1200">
        <v>-9.6525170169910304</v>
      </c>
      <c r="I1200">
        <v>-28.541381161382802</v>
      </c>
      <c r="J1200">
        <v>-4.7730657076230596</v>
      </c>
      <c r="K1200">
        <v>243.19067056166301</v>
      </c>
      <c r="M1200">
        <v>38.633765642664102</v>
      </c>
      <c r="N1200">
        <v>0.647850458067459</v>
      </c>
      <c r="O1200">
        <v>23.413375504598601</v>
      </c>
      <c r="P1200">
        <v>20.748743718592898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168</v>
      </c>
      <c r="E1201">
        <v>1709.164656225</v>
      </c>
      <c r="F1201">
        <v>1393.85</v>
      </c>
      <c r="G1201">
        <v>29.785516021932899</v>
      </c>
      <c r="H1201">
        <v>18.631727709758199</v>
      </c>
      <c r="I1201">
        <v>1.7026644756200999</v>
      </c>
      <c r="J1201">
        <v>2.3694852736056302</v>
      </c>
      <c r="K1201">
        <v>1254.9098069163899</v>
      </c>
      <c r="L1201">
        <v>1139.4880276220399</v>
      </c>
      <c r="M1201">
        <v>54.759619473663399</v>
      </c>
      <c r="N1201">
        <v>0.73597539879249296</v>
      </c>
      <c r="O1201">
        <v>12.9963769415647</v>
      </c>
      <c r="P1201">
        <v>67.308846477013503</v>
      </c>
      <c r="Q1201">
        <v>-2.4354092770444001E-2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111</v>
      </c>
      <c r="E1202">
        <v>1709.126779184</v>
      </c>
      <c r="F1202">
        <v>184.58</v>
      </c>
      <c r="G1202">
        <v>88.799936638826495</v>
      </c>
      <c r="H1202">
        <v>-1.54509401495237</v>
      </c>
      <c r="I1202">
        <v>-7.8974755912774404</v>
      </c>
      <c r="J1202">
        <v>-7.6482996625856998</v>
      </c>
      <c r="K1202">
        <v>186.604161201582</v>
      </c>
      <c r="L1202">
        <v>161.70948173519599</v>
      </c>
      <c r="M1202">
        <v>32.699588455321901</v>
      </c>
      <c r="N1202">
        <v>1.19300190143022</v>
      </c>
      <c r="O1202">
        <v>44.950698883952697</v>
      </c>
      <c r="P1202">
        <v>125.924112607099</v>
      </c>
      <c r="Q1202">
        <v>7.6247257655744E-2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46</v>
      </c>
      <c r="E1203">
        <v>1706.7579713749999</v>
      </c>
      <c r="F1203">
        <v>76.25</v>
      </c>
      <c r="G1203">
        <v>49.106301410868902</v>
      </c>
      <c r="H1203">
        <v>9.60245025909696</v>
      </c>
      <c r="I1203">
        <v>-27.149887880321</v>
      </c>
      <c r="J1203">
        <v>10.517933007434401</v>
      </c>
      <c r="K1203">
        <v>71.623211646074395</v>
      </c>
      <c r="L1203">
        <v>67.808109981246204</v>
      </c>
      <c r="M1203">
        <v>55.070087669153402</v>
      </c>
      <c r="N1203">
        <v>1.39800656353426</v>
      </c>
      <c r="O1203">
        <v>22.163934426229499</v>
      </c>
      <c r="P1203">
        <v>81.764004767580403</v>
      </c>
      <c r="Q1203">
        <v>0.112092030770676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135</v>
      </c>
      <c r="E1204">
        <v>1702.4178608499999</v>
      </c>
      <c r="F1204">
        <v>100.45</v>
      </c>
      <c r="G1204">
        <v>31.8863149142955</v>
      </c>
      <c r="H1204">
        <v>2.57331296348001</v>
      </c>
      <c r="I1204">
        <v>-2.7158737034058902</v>
      </c>
      <c r="J1204">
        <v>-3.66083099090651</v>
      </c>
      <c r="K1204">
        <v>96.187252358664495</v>
      </c>
      <c r="L1204">
        <v>87.971423315099102</v>
      </c>
      <c r="M1204">
        <v>50.027708982541398</v>
      </c>
      <c r="N1204">
        <v>0.78227245389578504</v>
      </c>
      <c r="O1204">
        <v>13.489298158287699</v>
      </c>
      <c r="P1204">
        <v>84.311926605504595</v>
      </c>
      <c r="Q1204">
        <v>4.1205799008311998E-2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179</v>
      </c>
      <c r="E1205">
        <v>1700.3952130279999</v>
      </c>
      <c r="F1205">
        <v>151.54</v>
      </c>
      <c r="G1205">
        <v>6.8284718389884302</v>
      </c>
      <c r="H1205">
        <v>9.0626484120962694</v>
      </c>
      <c r="I1205">
        <v>-2.5083145975853198</v>
      </c>
      <c r="J1205">
        <v>4.9063806348882197</v>
      </c>
      <c r="K1205">
        <v>138.474442395138</v>
      </c>
      <c r="L1205">
        <v>134.96520548773699</v>
      </c>
      <c r="M1205">
        <v>62.143125835551302</v>
      </c>
      <c r="N1205">
        <v>2.7833012426607699</v>
      </c>
      <c r="O1205">
        <v>18.120628216972399</v>
      </c>
      <c r="P1205">
        <v>41.626168224299001</v>
      </c>
      <c r="Q1205">
        <v>4.2581371369850997E-2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627</v>
      </c>
      <c r="E1206">
        <v>1692.3029750000001</v>
      </c>
      <c r="F1206">
        <v>57.65</v>
      </c>
      <c r="G1206">
        <v>25.337537504737799</v>
      </c>
      <c r="H1206">
        <v>1.9248638057771501</v>
      </c>
      <c r="I1206">
        <v>-8.2998710282819399</v>
      </c>
      <c r="J1206">
        <v>-0.32978546356722799</v>
      </c>
      <c r="K1206">
        <v>56.9331177532613</v>
      </c>
      <c r="L1206">
        <v>55.154060592226799</v>
      </c>
      <c r="M1206">
        <v>29.188193916460101</v>
      </c>
      <c r="N1206">
        <v>1.07128440331771</v>
      </c>
      <c r="O1206">
        <v>35.299219427580198</v>
      </c>
      <c r="P1206">
        <v>53.324468085106297</v>
      </c>
      <c r="Q1206">
        <v>7.1071011628524999E-2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407</v>
      </c>
      <c r="E1207">
        <v>1686.8124365000001</v>
      </c>
      <c r="F1207">
        <v>764.45</v>
      </c>
      <c r="G1207">
        <v>101.659832345168</v>
      </c>
      <c r="H1207">
        <v>-12.7926894658212</v>
      </c>
      <c r="I1207">
        <v>70.623077804396203</v>
      </c>
      <c r="J1207">
        <v>-5.2309288416094102</v>
      </c>
      <c r="K1207">
        <v>767.08701627371897</v>
      </c>
      <c r="L1207">
        <v>610.27102294792098</v>
      </c>
      <c r="M1207">
        <v>35.5071593304855</v>
      </c>
      <c r="N1207">
        <v>0.86834728621193302</v>
      </c>
      <c r="O1207">
        <v>13.153247432794799</v>
      </c>
      <c r="P1207">
        <v>169.980575666607</v>
      </c>
      <c r="Q1207">
        <v>0.124989026706973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145</v>
      </c>
      <c r="E1208">
        <v>1684.491090558</v>
      </c>
      <c r="F1208">
        <v>30.67</v>
      </c>
      <c r="G1208">
        <v>43.868820950400398</v>
      </c>
      <c r="H1208">
        <v>-14.4692329755984</v>
      </c>
      <c r="I1208">
        <v>-23.1761669094811</v>
      </c>
      <c r="J1208">
        <v>-2.1209472085504499</v>
      </c>
      <c r="K1208">
        <v>30.9030970368952</v>
      </c>
      <c r="L1208">
        <v>28.887329655491499</v>
      </c>
      <c r="M1208">
        <v>37.797199616726601</v>
      </c>
      <c r="N1208">
        <v>1.0370810034149101</v>
      </c>
      <c r="O1208">
        <v>28.464297358982702</v>
      </c>
      <c r="P1208">
        <v>98.511326860841393</v>
      </c>
      <c r="Q1208">
        <v>0.211711818376037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269</v>
      </c>
      <c r="E1209">
        <v>1684.26</v>
      </c>
      <c r="F1209">
        <v>1403.55</v>
      </c>
      <c r="G1209">
        <v>-24.334373450371402</v>
      </c>
      <c r="H1209">
        <v>-7.82758973132949</v>
      </c>
      <c r="I1209">
        <v>-23.416907327992298</v>
      </c>
      <c r="J1209">
        <v>-1.8673144299480899</v>
      </c>
      <c r="K1209">
        <v>1401.7870897398</v>
      </c>
      <c r="L1209">
        <v>1416.67545898092</v>
      </c>
      <c r="M1209">
        <v>39.610412537689697</v>
      </c>
      <c r="N1209">
        <v>0.98752587508174305</v>
      </c>
      <c r="O1209">
        <v>26.824837020412499</v>
      </c>
      <c r="P1209">
        <v>18.8391685364717</v>
      </c>
      <c r="Q1209">
        <v>0.15634877541099701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77</v>
      </c>
      <c r="E1210">
        <v>1682.64837087</v>
      </c>
      <c r="F1210">
        <v>114.15</v>
      </c>
      <c r="G1210">
        <v>21.011637927049801</v>
      </c>
      <c r="H1210">
        <v>-3.1760164823063199</v>
      </c>
      <c r="I1210">
        <v>-14.537985866726</v>
      </c>
      <c r="J1210">
        <v>-0.91512230300990505</v>
      </c>
      <c r="K1210">
        <v>110.633239302121</v>
      </c>
      <c r="L1210">
        <v>102.764036357745</v>
      </c>
      <c r="M1210">
        <v>55.477485426481401</v>
      </c>
      <c r="N1210">
        <v>1.33406812232573</v>
      </c>
      <c r="O1210">
        <v>8.5413929040735805</v>
      </c>
      <c r="P1210">
        <v>49.313276651406099</v>
      </c>
      <c r="Q1210">
        <v>-1.3881689554672E-2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781</v>
      </c>
      <c r="E1211">
        <v>1680.6493113839999</v>
      </c>
      <c r="F1211">
        <v>189.27</v>
      </c>
      <c r="G1211">
        <v>-4.7937534871530696</v>
      </c>
      <c r="H1211">
        <v>25.034661408699399</v>
      </c>
      <c r="I1211">
        <v>5.2292543928308497</v>
      </c>
      <c r="J1211">
        <v>-8.20890853742792</v>
      </c>
      <c r="M1211">
        <v>36.223791147654801</v>
      </c>
      <c r="O1211">
        <v>21.519522375442399</v>
      </c>
      <c r="P1211">
        <v>37.152173913043399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363</v>
      </c>
      <c r="E1212">
        <v>1673.054856</v>
      </c>
      <c r="F1212">
        <v>270.60000000000002</v>
      </c>
      <c r="G1212">
        <v>-2.9410314069615699</v>
      </c>
      <c r="H1212">
        <v>-12.496180271602</v>
      </c>
      <c r="I1212">
        <v>-3.3433689958694099</v>
      </c>
      <c r="J1212">
        <v>-7.6940074478235996</v>
      </c>
      <c r="K1212">
        <v>270.54497569750498</v>
      </c>
      <c r="L1212">
        <v>247.59238942011899</v>
      </c>
      <c r="M1212">
        <v>25.6179427558329</v>
      </c>
      <c r="N1212">
        <v>0.71360627202233196</v>
      </c>
      <c r="O1212">
        <v>15.280857354028001</v>
      </c>
      <c r="P1212">
        <v>34.109775740304798</v>
      </c>
      <c r="Q1212">
        <v>0.13504859648717599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550</v>
      </c>
      <c r="E1213">
        <v>1670.6285112769999</v>
      </c>
      <c r="F1213">
        <v>97.13</v>
      </c>
      <c r="G1213">
        <v>21.6995482299819</v>
      </c>
      <c r="H1213">
        <v>5.3845946289824598</v>
      </c>
      <c r="I1213">
        <v>8.8901830515416602</v>
      </c>
      <c r="J1213">
        <v>-3.3112568178029198</v>
      </c>
      <c r="K1213">
        <v>88.818214298956207</v>
      </c>
      <c r="L1213">
        <v>78.082763270746796</v>
      </c>
      <c r="M1213">
        <v>50.794953200884997</v>
      </c>
      <c r="N1213">
        <v>1.28814654012765</v>
      </c>
      <c r="O1213">
        <v>8.0510655822094197</v>
      </c>
      <c r="P1213">
        <v>73.601429848078595</v>
      </c>
      <c r="Q1213">
        <v>-8.25903164656E-4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E1214">
        <v>1663.6968336499999</v>
      </c>
      <c r="F1214">
        <v>715.9</v>
      </c>
      <c r="G1214">
        <v>201.31628430719499</v>
      </c>
      <c r="H1214">
        <v>-18.662828903946401</v>
      </c>
      <c r="I1214">
        <v>57.283523130252803</v>
      </c>
      <c r="J1214">
        <v>-8.3128992757593405</v>
      </c>
      <c r="K1214">
        <v>805.79537661887298</v>
      </c>
      <c r="L1214">
        <v>622.01741612908597</v>
      </c>
      <c r="M1214">
        <v>28.711533958056702</v>
      </c>
      <c r="N1214">
        <v>1.3397969015823299</v>
      </c>
      <c r="O1214">
        <v>36.8906271825673</v>
      </c>
      <c r="P1214">
        <v>291.30910084722598</v>
      </c>
      <c r="Q1214">
        <v>0.268888367472913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135</v>
      </c>
      <c r="E1215">
        <v>1663.6815590399999</v>
      </c>
      <c r="F1215">
        <v>130.56</v>
      </c>
      <c r="G1215">
        <v>77.944300123436705</v>
      </c>
      <c r="H1215">
        <v>-8.46984793415578</v>
      </c>
      <c r="I1215">
        <v>7.5560547636328002</v>
      </c>
      <c r="J1215">
        <v>-4.7911157191204898</v>
      </c>
      <c r="K1215">
        <v>126.861653054478</v>
      </c>
      <c r="L1215">
        <v>106.50405015179901</v>
      </c>
      <c r="M1215">
        <v>35.187596286081003</v>
      </c>
      <c r="N1215">
        <v>1.08822607290353</v>
      </c>
      <c r="O1215">
        <v>15.6173406862744</v>
      </c>
      <c r="P1215">
        <v>105.444531864673</v>
      </c>
      <c r="Q1215">
        <v>5.8046783362935998E-2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400</v>
      </c>
      <c r="E1216">
        <v>1660.2301045899901</v>
      </c>
      <c r="F1216">
        <v>684.65</v>
      </c>
      <c r="G1216">
        <v>-31.983340845349499</v>
      </c>
      <c r="H1216">
        <v>-6.2846721293841101</v>
      </c>
      <c r="I1216">
        <v>-19.3294024800134</v>
      </c>
      <c r="J1216">
        <v>-1.19138714914763</v>
      </c>
      <c r="K1216">
        <v>693.01905941658902</v>
      </c>
      <c r="L1216">
        <v>705.72201767675597</v>
      </c>
      <c r="M1216">
        <v>37.398483914444299</v>
      </c>
      <c r="N1216">
        <v>0.98523878157489397</v>
      </c>
      <c r="O1216">
        <v>34.375228218797901</v>
      </c>
      <c r="P1216">
        <v>9.3690095846645303</v>
      </c>
      <c r="Q1216">
        <v>2.653176787706E-3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D1217" t="s">
        <v>220</v>
      </c>
      <c r="E1217">
        <v>1660.03896394</v>
      </c>
      <c r="F1217">
        <v>434.35</v>
      </c>
      <c r="G1217">
        <v>-27.564476456473798</v>
      </c>
      <c r="H1217">
        <v>-2.0408552844643202</v>
      </c>
      <c r="I1217">
        <v>-39.320494108580299</v>
      </c>
      <c r="J1217">
        <v>-0.89969427815689196</v>
      </c>
      <c r="K1217">
        <v>446.42927611186502</v>
      </c>
      <c r="L1217">
        <v>489.64497822507298</v>
      </c>
      <c r="M1217">
        <v>40.338385186379902</v>
      </c>
      <c r="N1217">
        <v>0.481893261818505</v>
      </c>
      <c r="O1217">
        <v>46.287556118337697</v>
      </c>
      <c r="P1217">
        <v>14.302631578947301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257</v>
      </c>
      <c r="E1218">
        <v>1654.9381679999999</v>
      </c>
      <c r="F1218">
        <v>1654.25</v>
      </c>
      <c r="G1218">
        <v>436.23146166363199</v>
      </c>
      <c r="H1218">
        <v>2.9312681803062</v>
      </c>
      <c r="I1218">
        <v>106.62549828328901</v>
      </c>
      <c r="J1218">
        <v>18.2730112482792</v>
      </c>
      <c r="K1218">
        <v>1374.94685011861</v>
      </c>
      <c r="L1218">
        <v>1016.12623380496</v>
      </c>
      <c r="M1218">
        <v>80.826376701320001</v>
      </c>
      <c r="N1218">
        <v>1.3679552376675099</v>
      </c>
      <c r="O1218">
        <v>0</v>
      </c>
      <c r="P1218">
        <v>697.61330761812906</v>
      </c>
      <c r="Q1218">
        <v>0.20128274655535899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46</v>
      </c>
      <c r="E1219">
        <v>1649.5879443609999</v>
      </c>
      <c r="F1219">
        <v>171.29</v>
      </c>
      <c r="G1219">
        <v>227.96103882039199</v>
      </c>
      <c r="H1219">
        <v>-5.2587075416462596</v>
      </c>
      <c r="I1219">
        <v>9.4735120985216508</v>
      </c>
      <c r="J1219">
        <v>-1.09680362042752</v>
      </c>
      <c r="K1219">
        <v>155.69672114253899</v>
      </c>
      <c r="L1219">
        <v>126.98682328176</v>
      </c>
      <c r="M1219">
        <v>50.153458214674501</v>
      </c>
      <c r="N1219">
        <v>0.370235089177958</v>
      </c>
      <c r="O1219">
        <v>15.015470838928101</v>
      </c>
      <c r="P1219">
        <v>261.37130801687698</v>
      </c>
      <c r="Q1219">
        <v>0.14078230600090599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122</v>
      </c>
      <c r="E1220">
        <v>1643.76464046</v>
      </c>
      <c r="F1220">
        <v>55.69</v>
      </c>
      <c r="G1220">
        <v>-7.2152497161644504</v>
      </c>
      <c r="H1220">
        <v>-11.4180179142221</v>
      </c>
      <c r="I1220">
        <v>-36.506714080421801</v>
      </c>
      <c r="J1220">
        <v>2.4331696507360898</v>
      </c>
      <c r="K1220">
        <v>54.648885055985502</v>
      </c>
      <c r="L1220">
        <v>57.398332864435901</v>
      </c>
      <c r="M1220">
        <v>76.462128146587503</v>
      </c>
      <c r="N1220">
        <v>0.92322263828739204</v>
      </c>
      <c r="O1220">
        <v>54.9649847369366</v>
      </c>
      <c r="P1220">
        <v>28.912037037036999</v>
      </c>
      <c r="Q1220">
        <v>6.8441201474919999E-2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46</v>
      </c>
      <c r="E1221">
        <v>1642.3612800000001</v>
      </c>
      <c r="F1221">
        <v>168</v>
      </c>
      <c r="G1221">
        <v>947.90373525326095</v>
      </c>
      <c r="H1221">
        <v>-14.0653156262218</v>
      </c>
      <c r="I1221">
        <v>122.742187358655</v>
      </c>
      <c r="J1221">
        <v>-10.320825653303</v>
      </c>
      <c r="K1221">
        <v>185.92793418208001</v>
      </c>
      <c r="L1221">
        <v>108.728509483754</v>
      </c>
      <c r="M1221">
        <v>23.667977798382001</v>
      </c>
      <c r="N1221">
        <v>0.54802064772121895</v>
      </c>
      <c r="O1221">
        <v>37.142857142857103</v>
      </c>
      <c r="P1221">
        <v>1019.99999999999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163</v>
      </c>
      <c r="E1222">
        <v>1635.9778109429999</v>
      </c>
      <c r="F1222">
        <v>246.33</v>
      </c>
      <c r="G1222">
        <v>75.671307138245695</v>
      </c>
      <c r="H1222">
        <v>2.19767070978074</v>
      </c>
      <c r="I1222">
        <v>86.851874590949507</v>
      </c>
      <c r="J1222">
        <v>6.1467132739125701</v>
      </c>
      <c r="K1222">
        <v>191.29061860840599</v>
      </c>
      <c r="L1222">
        <v>147.60801015654999</v>
      </c>
      <c r="M1222">
        <v>77.160106773894199</v>
      </c>
      <c r="N1222">
        <v>1.2928694789292701</v>
      </c>
      <c r="O1222">
        <v>0.36536353671903199</v>
      </c>
      <c r="P1222">
        <v>155.66165023352301</v>
      </c>
      <c r="Q1222">
        <v>0.19402428469591901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D1223" t="s">
        <v>400</v>
      </c>
      <c r="E1223">
        <v>1633.496859825</v>
      </c>
      <c r="F1223">
        <v>10.51</v>
      </c>
      <c r="G1223">
        <v>-47.048182276449097</v>
      </c>
      <c r="H1223">
        <v>-19.057937753218798</v>
      </c>
      <c r="I1223">
        <v>-34.2927983838321</v>
      </c>
      <c r="J1223">
        <v>-5.4836041773160602</v>
      </c>
      <c r="K1223">
        <v>11.7046021090617</v>
      </c>
      <c r="L1223">
        <v>12.3660724237225</v>
      </c>
      <c r="M1223">
        <v>27.769363789854701</v>
      </c>
      <c r="N1223">
        <v>1.96273291203074</v>
      </c>
      <c r="O1223">
        <v>60.164922296225797</v>
      </c>
      <c r="P1223">
        <v>6.1616161616161396</v>
      </c>
      <c r="Q1223">
        <v>0.13823236093438601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21</v>
      </c>
      <c r="E1224">
        <v>1630.1410942499999</v>
      </c>
      <c r="F1224">
        <v>1282.25</v>
      </c>
      <c r="G1224">
        <v>101.007276390763</v>
      </c>
      <c r="H1224">
        <v>5.1146069004096297</v>
      </c>
      <c r="I1224">
        <v>74.1122389883502</v>
      </c>
      <c r="J1224">
        <v>-2.6933857317536298</v>
      </c>
      <c r="K1224">
        <v>1202.62650675133</v>
      </c>
      <c r="L1224">
        <v>946.85738764655298</v>
      </c>
      <c r="M1224">
        <v>51.797785583313399</v>
      </c>
      <c r="N1224">
        <v>0.63048848197604701</v>
      </c>
      <c r="O1224">
        <v>14.548644960031099</v>
      </c>
      <c r="P1224">
        <v>141.00178554647101</v>
      </c>
      <c r="Q1224">
        <v>0.15675870376984599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553</v>
      </c>
      <c r="E1225">
        <v>1624.6298999999999</v>
      </c>
      <c r="F1225">
        <v>155.16999999999999</v>
      </c>
      <c r="G1225">
        <v>85.824576893014097</v>
      </c>
      <c r="H1225">
        <v>-15.472681194018801</v>
      </c>
      <c r="I1225">
        <v>34.077873359599003</v>
      </c>
      <c r="J1225">
        <v>0.115595780919545</v>
      </c>
      <c r="K1225">
        <v>158.318859351496</v>
      </c>
      <c r="L1225">
        <v>131.44152908639199</v>
      </c>
      <c r="M1225">
        <v>41.382672987331603</v>
      </c>
      <c r="N1225">
        <v>0.34919322806466102</v>
      </c>
      <c r="O1225">
        <v>17.935167880389201</v>
      </c>
      <c r="P1225">
        <v>118.54929577464701</v>
      </c>
      <c r="Q1225">
        <v>2.8053247627829E-2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812</v>
      </c>
      <c r="E1226">
        <v>1620.8730640189999</v>
      </c>
      <c r="F1226">
        <v>8.0299999999999994</v>
      </c>
      <c r="G1226">
        <v>-95.892925763787503</v>
      </c>
      <c r="H1226">
        <v>-15.1526926119879</v>
      </c>
      <c r="I1226">
        <v>-74.690545032660907</v>
      </c>
      <c r="J1226">
        <v>-1.9941643242398399</v>
      </c>
      <c r="K1226">
        <v>11.8557724583668</v>
      </c>
      <c r="L1226">
        <v>16.706506369690999</v>
      </c>
      <c r="M1226">
        <v>6.4468840668105702</v>
      </c>
      <c r="N1226">
        <v>0.29885325175675698</v>
      </c>
      <c r="O1226">
        <v>259.90037359900299</v>
      </c>
      <c r="P1226">
        <v>0</v>
      </c>
      <c r="Q1226">
        <v>-1.3222517277059E-2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62</v>
      </c>
      <c r="E1227">
        <v>1616.0166277999999</v>
      </c>
      <c r="F1227">
        <v>2615.75</v>
      </c>
      <c r="G1227">
        <v>3.2093724246739601</v>
      </c>
      <c r="H1227">
        <v>6.3997397633381699</v>
      </c>
      <c r="I1227">
        <v>16.796884148191399</v>
      </c>
      <c r="J1227">
        <v>10.1731910476609</v>
      </c>
      <c r="K1227">
        <v>2393.0730264273302</v>
      </c>
      <c r="L1227">
        <v>2168.7721457477801</v>
      </c>
      <c r="M1227">
        <v>64.263412908976207</v>
      </c>
      <c r="N1227">
        <v>1.3793031499986499</v>
      </c>
      <c r="O1227">
        <v>7.95756475198319</v>
      </c>
      <c r="P1227">
        <v>51.365661709391802</v>
      </c>
      <c r="Q1227">
        <v>1.6410787414991999E-2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97</v>
      </c>
      <c r="E1228">
        <v>1611.162</v>
      </c>
      <c r="F1228">
        <v>159.6</v>
      </c>
      <c r="G1228">
        <v>-26.693934497441901</v>
      </c>
      <c r="H1228">
        <v>12.2563181303561</v>
      </c>
      <c r="I1228">
        <v>-15.6183023894096</v>
      </c>
      <c r="J1228">
        <v>7.7028053727298502</v>
      </c>
      <c r="K1228">
        <v>147.22072462262199</v>
      </c>
      <c r="L1228">
        <v>148.42299989164201</v>
      </c>
      <c r="M1228">
        <v>61.794849198772503</v>
      </c>
      <c r="N1228">
        <v>1.7024679568569001</v>
      </c>
      <c r="O1228">
        <v>27.1929824561403</v>
      </c>
      <c r="P1228">
        <v>40.678713089466697</v>
      </c>
      <c r="Q1228">
        <v>0.122660093156279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D1229" t="s">
        <v>191</v>
      </c>
      <c r="E1229">
        <v>1608.3749528000001</v>
      </c>
      <c r="F1229">
        <v>511</v>
      </c>
      <c r="G1229">
        <v>-20.510326458957898</v>
      </c>
      <c r="H1229">
        <v>-6.9184677445156604</v>
      </c>
      <c r="I1229">
        <v>-16.783093892565699</v>
      </c>
      <c r="J1229">
        <v>1.8047070985735301</v>
      </c>
      <c r="K1229">
        <v>499.42303050425102</v>
      </c>
      <c r="L1229">
        <v>500.13687160173902</v>
      </c>
      <c r="M1229">
        <v>56.722862948448601</v>
      </c>
      <c r="N1229">
        <v>0.94733902568142203</v>
      </c>
      <c r="O1229">
        <v>35.518590998043003</v>
      </c>
      <c r="P1229">
        <v>27.114427860696502</v>
      </c>
      <c r="Q1229">
        <v>-2.8057791580054E-2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E1230">
        <v>1601.4526135000001</v>
      </c>
      <c r="F1230">
        <v>822.35</v>
      </c>
      <c r="G1230">
        <v>205.79901298489699</v>
      </c>
      <c r="H1230">
        <v>22.791930621776299</v>
      </c>
      <c r="I1230">
        <v>39.502295597092697</v>
      </c>
      <c r="J1230">
        <v>3.2702853014811</v>
      </c>
      <c r="K1230">
        <v>688.01811089628802</v>
      </c>
      <c r="L1230">
        <v>504.16605717914001</v>
      </c>
      <c r="M1230">
        <v>46.855425522215498</v>
      </c>
      <c r="N1230">
        <v>0.72784659361600701</v>
      </c>
      <c r="O1230">
        <v>15.4009849820635</v>
      </c>
      <c r="P1230">
        <v>244.80083857442301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348</v>
      </c>
      <c r="E1231">
        <v>1600.7255600000001</v>
      </c>
      <c r="F1231">
        <v>1194.5</v>
      </c>
      <c r="G1231">
        <v>430.39058803189198</v>
      </c>
      <c r="H1231">
        <v>26.156254031364998</v>
      </c>
      <c r="I1231">
        <v>235.50970811154301</v>
      </c>
      <c r="J1231">
        <v>-2.2344119014041</v>
      </c>
      <c r="K1231">
        <v>999.67239286541303</v>
      </c>
      <c r="L1231">
        <v>682.38531736091704</v>
      </c>
      <c r="M1231">
        <v>68.487949834527498</v>
      </c>
      <c r="N1231">
        <v>1.06627628988055</v>
      </c>
      <c r="O1231">
        <v>7.1494349100041896</v>
      </c>
      <c r="P1231">
        <v>468.67412520828299</v>
      </c>
      <c r="Q1231">
        <v>0.219835659767535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D1232" t="s">
        <v>24</v>
      </c>
      <c r="E1232">
        <v>1591.8026568</v>
      </c>
      <c r="F1232">
        <v>353.4</v>
      </c>
      <c r="G1232">
        <v>-44.337313551409402</v>
      </c>
      <c r="H1232">
        <v>0.37861250265052399</v>
      </c>
      <c r="I1232">
        <v>-34.314305671425402</v>
      </c>
      <c r="J1232">
        <v>-2.2750632006443299</v>
      </c>
      <c r="K1232">
        <v>350.21779835822701</v>
      </c>
      <c r="M1232">
        <v>49.966015254077803</v>
      </c>
      <c r="N1232">
        <v>0.82071384262491098</v>
      </c>
      <c r="O1232">
        <v>32.710809281267601</v>
      </c>
      <c r="P1232">
        <v>13.4874759152215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E1233">
        <v>1588.1575499999999</v>
      </c>
      <c r="F1233">
        <v>1937.25</v>
      </c>
      <c r="G1233">
        <v>841.837037475324</v>
      </c>
      <c r="H1233">
        <v>41.837847711885701</v>
      </c>
      <c r="I1233">
        <v>95.7845212037967</v>
      </c>
      <c r="J1233">
        <v>14.4535798219623</v>
      </c>
      <c r="K1233">
        <v>1450.6231945808299</v>
      </c>
      <c r="L1233">
        <v>893.06809450409696</v>
      </c>
      <c r="M1233">
        <v>65.298995825609694</v>
      </c>
      <c r="N1233">
        <v>0.74169410356180698</v>
      </c>
      <c r="O1233">
        <v>8.3494644470254205</v>
      </c>
      <c r="P1233">
        <v>970.30386740331403</v>
      </c>
    </row>
    <row r="1234" spans="1:17" hidden="1" x14ac:dyDescent="0.3">
      <c r="A1234" t="s">
        <v>2616</v>
      </c>
      <c r="B1234" t="s">
        <v>2617</v>
      </c>
      <c r="C1234" t="str">
        <f>IFERROR(VLOOKUP(Table1[[#This Row],[Ticker]],[1]!Table1[[Symbol]:[Industry]],2,FALSE),"-")</f>
        <v>-</v>
      </c>
      <c r="D1234" t="s">
        <v>269</v>
      </c>
      <c r="E1234">
        <v>1579.52943506</v>
      </c>
      <c r="F1234">
        <v>116.54</v>
      </c>
      <c r="G1234">
        <v>-14.0534262878089</v>
      </c>
      <c r="H1234">
        <v>-9.8006771049213501</v>
      </c>
      <c r="I1234">
        <v>-9.27205525080816</v>
      </c>
      <c r="J1234">
        <v>-3.80640922219902</v>
      </c>
      <c r="K1234">
        <v>113.983529810527</v>
      </c>
      <c r="L1234">
        <v>111.16677435938399</v>
      </c>
      <c r="M1234">
        <v>41.931593490831602</v>
      </c>
      <c r="N1234">
        <v>1.3691222422845</v>
      </c>
      <c r="O1234">
        <v>10.6830272867684</v>
      </c>
      <c r="P1234">
        <v>26.673913043478201</v>
      </c>
      <c r="Q1234">
        <v>-2.5834527034009999E-2</v>
      </c>
    </row>
    <row r="1235" spans="1:17" hidden="1" x14ac:dyDescent="0.3">
      <c r="A1235" t="s">
        <v>2618</v>
      </c>
      <c r="B1235" t="s">
        <v>2619</v>
      </c>
      <c r="C1235" t="str">
        <f>IFERROR(VLOOKUP(Table1[[#This Row],[Ticker]],[1]!Table1[[Symbol]:[Industry]],2,FALSE),"-")</f>
        <v>-</v>
      </c>
      <c r="D1235" t="s">
        <v>130</v>
      </c>
      <c r="E1235">
        <v>1578.4806498600001</v>
      </c>
      <c r="F1235">
        <v>13.18</v>
      </c>
      <c r="G1235">
        <v>-35.918828916175997</v>
      </c>
      <c r="H1235">
        <v>-5.2020753280373002</v>
      </c>
      <c r="I1235">
        <v>-7.96384824707643</v>
      </c>
      <c r="J1235">
        <v>-3.7396188696943802</v>
      </c>
      <c r="K1235">
        <v>13.728835065279</v>
      </c>
      <c r="L1235">
        <v>13.3538920313877</v>
      </c>
      <c r="M1235">
        <v>31.724979209134499</v>
      </c>
      <c r="N1235">
        <v>0.61509391634858701</v>
      </c>
      <c r="O1235">
        <v>39.6054628224582</v>
      </c>
      <c r="P1235">
        <v>68.974358974358907</v>
      </c>
      <c r="Q1235">
        <v>5.1497300461846002E-2</v>
      </c>
    </row>
    <row r="1236" spans="1:17" hidden="1" x14ac:dyDescent="0.3">
      <c r="A1236" t="s">
        <v>2620</v>
      </c>
      <c r="B1236" t="s">
        <v>2621</v>
      </c>
      <c r="C1236" t="str">
        <f>IFERROR(VLOOKUP(Table1[[#This Row],[Ticker]],[1]!Table1[[Symbol]:[Industry]],2,FALSE),"-")</f>
        <v>-</v>
      </c>
      <c r="D1236" t="s">
        <v>550</v>
      </c>
      <c r="E1236">
        <v>1577.6796428799901</v>
      </c>
      <c r="F1236">
        <v>468.8</v>
      </c>
      <c r="G1236">
        <v>15.0121003606179</v>
      </c>
      <c r="H1236">
        <v>9.8928314729213707</v>
      </c>
      <c r="I1236">
        <v>5.5969187137975904</v>
      </c>
      <c r="J1236">
        <v>-1.5141643242398299</v>
      </c>
      <c r="K1236">
        <v>391.432616328047</v>
      </c>
      <c r="L1236">
        <v>372.65602841243401</v>
      </c>
      <c r="M1236">
        <v>81.965161673439098</v>
      </c>
      <c r="N1236">
        <v>1.4505776368301899</v>
      </c>
      <c r="O1236">
        <v>7.3378839590443503</v>
      </c>
      <c r="P1236">
        <v>60</v>
      </c>
      <c r="Q1236">
        <v>-0.108218907880718</v>
      </c>
    </row>
    <row r="1237" spans="1:17" hidden="1" x14ac:dyDescent="0.3">
      <c r="A1237" t="s">
        <v>2622</v>
      </c>
      <c r="B1237" t="s">
        <v>2623</v>
      </c>
      <c r="C1237" t="str">
        <f>IFERROR(VLOOKUP(Table1[[#This Row],[Ticker]],[1]!Table1[[Symbol]:[Industry]],2,FALSE),"-")</f>
        <v>-</v>
      </c>
      <c r="D1237" t="s">
        <v>80</v>
      </c>
      <c r="E1237">
        <v>1573.00056316</v>
      </c>
      <c r="F1237">
        <v>616.85</v>
      </c>
      <c r="G1237">
        <v>119.397478702979</v>
      </c>
      <c r="H1237">
        <v>-1.5438659375444399</v>
      </c>
      <c r="I1237">
        <v>45.438703638874301</v>
      </c>
      <c r="J1237">
        <v>4.48821524252382</v>
      </c>
      <c r="K1237">
        <v>549.20377662681301</v>
      </c>
      <c r="L1237">
        <v>416.461909931116</v>
      </c>
      <c r="M1237">
        <v>48.4597677996437</v>
      </c>
      <c r="N1237">
        <v>1.6689046143883599</v>
      </c>
      <c r="O1237">
        <v>15.1009159439085</v>
      </c>
      <c r="P1237">
        <v>209.50827897641699</v>
      </c>
      <c r="Q1237">
        <v>0.19287126495262299</v>
      </c>
    </row>
    <row r="1238" spans="1:17" hidden="1" x14ac:dyDescent="0.3">
      <c r="A1238" t="s">
        <v>2624</v>
      </c>
      <c r="B1238" t="s">
        <v>2625</v>
      </c>
      <c r="C1238" t="str">
        <f>IFERROR(VLOOKUP(Table1[[#This Row],[Ticker]],[1]!Table1[[Symbol]:[Industry]],2,FALSE),"-")</f>
        <v>-</v>
      </c>
      <c r="D1238" t="s">
        <v>220</v>
      </c>
      <c r="E1238">
        <v>1570.0502182299999</v>
      </c>
      <c r="F1238">
        <v>887.9</v>
      </c>
      <c r="G1238">
        <v>131.07689320559601</v>
      </c>
      <c r="H1238">
        <v>2.4224968603959698</v>
      </c>
      <c r="I1238">
        <v>81.6896776751218</v>
      </c>
      <c r="J1238">
        <v>0.57310024975118701</v>
      </c>
      <c r="K1238">
        <v>840.02881101038395</v>
      </c>
      <c r="L1238">
        <v>652.98539249663702</v>
      </c>
      <c r="M1238">
        <v>46.194852221447398</v>
      </c>
      <c r="N1238">
        <v>1.0575946299119401</v>
      </c>
      <c r="O1238">
        <v>8.7904043248113499</v>
      </c>
      <c r="P1238">
        <v>181.64948453608201</v>
      </c>
      <c r="Q1238">
        <v>0.147537699563319</v>
      </c>
    </row>
    <row r="1239" spans="1:17" hidden="1" x14ac:dyDescent="0.3">
      <c r="A1239" t="s">
        <v>2626</v>
      </c>
      <c r="B1239" t="s">
        <v>2627</v>
      </c>
      <c r="C1239" t="str">
        <f>IFERROR(VLOOKUP(Table1[[#This Row],[Ticker]],[1]!Table1[[Symbol]:[Industry]],2,FALSE),"-")</f>
        <v>-</v>
      </c>
      <c r="D1239" t="s">
        <v>493</v>
      </c>
      <c r="E1239">
        <v>1561.8305632260001</v>
      </c>
      <c r="F1239">
        <v>155.71</v>
      </c>
      <c r="G1239">
        <v>-6.1233802418846404</v>
      </c>
      <c r="H1239">
        <v>-2.6297716316846498</v>
      </c>
      <c r="I1239">
        <v>-2.2296296688154298</v>
      </c>
      <c r="J1239">
        <v>-2.9769966683587898</v>
      </c>
      <c r="K1239">
        <v>149.79887871535001</v>
      </c>
      <c r="L1239">
        <v>138.93552519678499</v>
      </c>
      <c r="M1239">
        <v>57.046753298660803</v>
      </c>
      <c r="N1239">
        <v>0.31379491552979599</v>
      </c>
      <c r="O1239">
        <v>14.571960696165901</v>
      </c>
      <c r="P1239">
        <v>42.0711678832117</v>
      </c>
      <c r="Q1239">
        <v>6.3873408825843997E-2</v>
      </c>
    </row>
    <row r="1240" spans="1:17" hidden="1" x14ac:dyDescent="0.3">
      <c r="A1240" t="s">
        <v>2628</v>
      </c>
      <c r="B1240" t="s">
        <v>2629</v>
      </c>
      <c r="C1240" t="str">
        <f>IFERROR(VLOOKUP(Table1[[#This Row],[Ticker]],[1]!Table1[[Symbol]:[Industry]],2,FALSE),"-")</f>
        <v>-</v>
      </c>
      <c r="D1240" t="s">
        <v>295</v>
      </c>
      <c r="E1240">
        <v>1555.9585</v>
      </c>
      <c r="F1240">
        <v>3310.55</v>
      </c>
      <c r="G1240">
        <v>106.179506585198</v>
      </c>
      <c r="H1240">
        <v>1.8831186045080399</v>
      </c>
      <c r="I1240">
        <v>-15.729070984242901</v>
      </c>
      <c r="J1240">
        <v>1.3495503289156101</v>
      </c>
      <c r="K1240">
        <v>3223.5266855291202</v>
      </c>
      <c r="L1240">
        <v>2940.8224342644098</v>
      </c>
      <c r="M1240">
        <v>61.278668026992499</v>
      </c>
      <c r="N1240">
        <v>1.4092339219319401</v>
      </c>
      <c r="O1240">
        <v>10.555647853075699</v>
      </c>
      <c r="P1240">
        <v>141.645985401459</v>
      </c>
      <c r="Q1240">
        <v>0.177215716515746</v>
      </c>
    </row>
    <row r="1241" spans="1:17" hidden="1" x14ac:dyDescent="0.3">
      <c r="A1241" t="s">
        <v>2630</v>
      </c>
      <c r="B1241" t="s">
        <v>2631</v>
      </c>
      <c r="C1241" t="str">
        <f>IFERROR(VLOOKUP(Table1[[#This Row],[Ticker]],[1]!Table1[[Symbol]:[Industry]],2,FALSE),"-")</f>
        <v>-</v>
      </c>
      <c r="D1241" t="s">
        <v>285</v>
      </c>
      <c r="E1241">
        <v>1551.6451712999999</v>
      </c>
      <c r="F1241">
        <v>247.8</v>
      </c>
      <c r="G1241">
        <v>779.35486665195799</v>
      </c>
      <c r="H1241">
        <v>11.286711036181501</v>
      </c>
      <c r="I1241">
        <v>297.33776187065399</v>
      </c>
      <c r="J1241">
        <v>-8.3940902295839095</v>
      </c>
      <c r="K1241">
        <v>213.66261932205299</v>
      </c>
      <c r="L1241">
        <v>124.99350638187001</v>
      </c>
      <c r="M1241">
        <v>49.3113675216768</v>
      </c>
      <c r="N1241">
        <v>1.11977053699916</v>
      </c>
      <c r="O1241">
        <v>25.142544716082099</v>
      </c>
      <c r="P1241">
        <v>883.33333333333303</v>
      </c>
      <c r="Q1241">
        <v>0.22192178974469501</v>
      </c>
    </row>
    <row r="1242" spans="1:17" hidden="1" x14ac:dyDescent="0.3">
      <c r="A1242" t="s">
        <v>2632</v>
      </c>
      <c r="B1242" t="s">
        <v>2633</v>
      </c>
      <c r="C1242" t="str">
        <f>IFERROR(VLOOKUP(Table1[[#This Row],[Ticker]],[1]!Table1[[Symbol]:[Industry]],2,FALSE),"-")</f>
        <v>-</v>
      </c>
      <c r="D1242" t="s">
        <v>410</v>
      </c>
      <c r="E1242">
        <v>1551</v>
      </c>
      <c r="F1242">
        <v>51.7</v>
      </c>
      <c r="G1242">
        <v>-3.2118289564287799</v>
      </c>
      <c r="H1242">
        <v>51.429052910027302</v>
      </c>
      <c r="I1242">
        <v>6.8111789235551301</v>
      </c>
      <c r="J1242">
        <v>52.039926584851003</v>
      </c>
      <c r="K1242">
        <v>37.038012901553003</v>
      </c>
      <c r="M1242">
        <v>82.884698242478507</v>
      </c>
      <c r="N1242">
        <v>4.4762961892138202</v>
      </c>
      <c r="O1242">
        <v>9.4003868471953496</v>
      </c>
      <c r="P1242">
        <v>72.3333333333333</v>
      </c>
    </row>
    <row r="1243" spans="1:17" hidden="1" x14ac:dyDescent="0.3">
      <c r="A1243" t="s">
        <v>2634</v>
      </c>
      <c r="B1243" t="s">
        <v>2635</v>
      </c>
      <c r="C1243" t="str">
        <f>IFERROR(VLOOKUP(Table1[[#This Row],[Ticker]],[1]!Table1[[Symbol]:[Industry]],2,FALSE),"-")</f>
        <v>-</v>
      </c>
      <c r="D1243" t="s">
        <v>269</v>
      </c>
      <c r="E1243">
        <v>1548.3832191819999</v>
      </c>
      <c r="F1243">
        <v>52.46</v>
      </c>
      <c r="G1243">
        <v>-8.6110228506059592</v>
      </c>
      <c r="H1243">
        <v>-14.074795764209499</v>
      </c>
      <c r="I1243">
        <v>-28.2678314043992</v>
      </c>
      <c r="J1243">
        <v>-4.3315442843775402</v>
      </c>
      <c r="K1243">
        <v>54.936222395365697</v>
      </c>
      <c r="L1243">
        <v>54.648538618474703</v>
      </c>
      <c r="M1243">
        <v>28.372415237653801</v>
      </c>
      <c r="N1243">
        <v>0.69986594464726404</v>
      </c>
      <c r="O1243">
        <v>38.009912314144103</v>
      </c>
      <c r="P1243">
        <v>21.435185185185102</v>
      </c>
      <c r="Q1243">
        <v>1.5740998014649999E-2</v>
      </c>
    </row>
    <row r="1244" spans="1:17" hidden="1" x14ac:dyDescent="0.3">
      <c r="A1244" t="s">
        <v>2636</v>
      </c>
      <c r="B1244" t="s">
        <v>2637</v>
      </c>
      <c r="C1244" t="str">
        <f>IFERROR(VLOOKUP(Table1[[#This Row],[Ticker]],[1]!Table1[[Symbol]:[Industry]],2,FALSE),"-")</f>
        <v>-</v>
      </c>
      <c r="D1244" t="s">
        <v>21</v>
      </c>
      <c r="E1244">
        <v>1545.7482735839999</v>
      </c>
      <c r="F1244">
        <v>159.52000000000001</v>
      </c>
      <c r="G1244">
        <v>70.6328692538669</v>
      </c>
      <c r="H1244">
        <v>55.054509960048598</v>
      </c>
      <c r="I1244">
        <v>37.461101588973101</v>
      </c>
      <c r="J1244">
        <v>15.523403437125401</v>
      </c>
      <c r="K1244">
        <v>116.205731848225</v>
      </c>
      <c r="L1244">
        <v>99.900732054540995</v>
      </c>
      <c r="M1244">
        <v>66.290039121351896</v>
      </c>
      <c r="N1244">
        <v>3.8043715243733698</v>
      </c>
      <c r="O1244">
        <v>15.534102306920699</v>
      </c>
      <c r="P1244">
        <v>120.027586206896</v>
      </c>
      <c r="Q1244">
        <v>8.3948819031888E-2</v>
      </c>
    </row>
    <row r="1245" spans="1:17" hidden="1" x14ac:dyDescent="0.3">
      <c r="A1245" t="s">
        <v>2638</v>
      </c>
      <c r="B1245" t="s">
        <v>2639</v>
      </c>
      <c r="C1245" t="str">
        <f>IFERROR(VLOOKUP(Table1[[#This Row],[Ticker]],[1]!Table1[[Symbol]:[Industry]],2,FALSE),"-")</f>
        <v>-</v>
      </c>
      <c r="E1245">
        <v>1539.98267842</v>
      </c>
      <c r="F1245">
        <v>698.9</v>
      </c>
      <c r="G1245">
        <v>3422.13704317885</v>
      </c>
      <c r="H1245">
        <v>15.8770196119731</v>
      </c>
      <c r="I1245">
        <v>123.058176404368</v>
      </c>
      <c r="J1245">
        <v>-9.3015457897570801</v>
      </c>
      <c r="K1245">
        <v>588.39803652583998</v>
      </c>
      <c r="L1245">
        <v>370.07908057953</v>
      </c>
      <c r="M1245">
        <v>68.312046844336805</v>
      </c>
      <c r="N1245">
        <v>2.0648668409284401</v>
      </c>
      <c r="O1245">
        <v>6.2240663900414903</v>
      </c>
      <c r="P1245">
        <v>3447.7157360405999</v>
      </c>
    </row>
    <row r="1246" spans="1:17" hidden="1" x14ac:dyDescent="0.3">
      <c r="A1246" t="s">
        <v>2640</v>
      </c>
      <c r="B1246" t="s">
        <v>2641</v>
      </c>
      <c r="C1246" t="str">
        <f>IFERROR(VLOOKUP(Table1[[#This Row],[Ticker]],[1]!Table1[[Symbol]:[Industry]],2,FALSE),"-")</f>
        <v>-</v>
      </c>
      <c r="D1246" t="s">
        <v>257</v>
      </c>
      <c r="E1246">
        <v>1539.3293765399901</v>
      </c>
      <c r="F1246">
        <v>440.15</v>
      </c>
      <c r="G1246">
        <v>-27.100115839715901</v>
      </c>
      <c r="H1246">
        <v>0.36670774074575901</v>
      </c>
      <c r="I1246">
        <v>-12.149130300694299</v>
      </c>
      <c r="J1246">
        <v>8.7370560401225195</v>
      </c>
      <c r="K1246">
        <v>403.815309826815</v>
      </c>
      <c r="L1246">
        <v>401.51468831211997</v>
      </c>
      <c r="M1246">
        <v>70.6019444869263</v>
      </c>
      <c r="N1246">
        <v>1.3016881072776401</v>
      </c>
      <c r="O1246">
        <v>16.7329319550153</v>
      </c>
      <c r="P1246">
        <v>51.436435575434302</v>
      </c>
      <c r="Q1246">
        <v>5.3157576825007997E-2</v>
      </c>
    </row>
    <row r="1247" spans="1:17" hidden="1" x14ac:dyDescent="0.3">
      <c r="A1247" t="s">
        <v>2642</v>
      </c>
      <c r="B1247" t="s">
        <v>2643</v>
      </c>
      <c r="C1247" t="str">
        <f>IFERROR(VLOOKUP(Table1[[#This Row],[Ticker]],[1]!Table1[[Symbol]:[Industry]],2,FALSE),"-")</f>
        <v>-</v>
      </c>
      <c r="D1247" t="s">
        <v>348</v>
      </c>
      <c r="E1247">
        <v>1533.797282535</v>
      </c>
      <c r="F1247">
        <v>857.85</v>
      </c>
      <c r="G1247">
        <v>-53.3630181416599</v>
      </c>
      <c r="H1247">
        <v>11.6425651536542</v>
      </c>
      <c r="I1247">
        <v>-33.121629343467298</v>
      </c>
      <c r="J1247">
        <v>-0.41040083292121099</v>
      </c>
      <c r="K1247">
        <v>821.46365811069995</v>
      </c>
      <c r="L1247">
        <v>926.44961825539804</v>
      </c>
      <c r="M1247">
        <v>55.055900956067703</v>
      </c>
      <c r="N1247">
        <v>0.44417209091260401</v>
      </c>
      <c r="O1247">
        <v>52.520836976161299</v>
      </c>
      <c r="P1247">
        <v>27.107719662172101</v>
      </c>
      <c r="Q1247">
        <v>-8.2900849980239999E-3</v>
      </c>
    </row>
    <row r="1248" spans="1:17" hidden="1" x14ac:dyDescent="0.3">
      <c r="A1248" t="s">
        <v>2644</v>
      </c>
      <c r="B1248" t="s">
        <v>2645</v>
      </c>
      <c r="C1248" t="str">
        <f>IFERROR(VLOOKUP(Table1[[#This Row],[Ticker]],[1]!Table1[[Symbol]:[Industry]],2,FALSE),"-")</f>
        <v>-</v>
      </c>
      <c r="D1248" t="s">
        <v>1487</v>
      </c>
      <c r="E1248">
        <v>1532.56746489599</v>
      </c>
      <c r="F1248">
        <v>113.28</v>
      </c>
      <c r="G1248">
        <v>15.404505644779601</v>
      </c>
      <c r="H1248">
        <v>6.5225225255183004</v>
      </c>
      <c r="I1248">
        <v>-23.420670748342001</v>
      </c>
      <c r="J1248">
        <v>-0.58878722926777505</v>
      </c>
      <c r="K1248">
        <v>108.851372725408</v>
      </c>
      <c r="L1248">
        <v>108.035442633266</v>
      </c>
      <c r="M1248">
        <v>48.744474410701002</v>
      </c>
      <c r="N1248">
        <v>2.0737379839276402</v>
      </c>
      <c r="O1248">
        <v>36.6525423728813</v>
      </c>
      <c r="P1248">
        <v>46.545924967658401</v>
      </c>
      <c r="Q1248">
        <v>4.3337807589310003E-2</v>
      </c>
    </row>
    <row r="1249" spans="1:17" hidden="1" x14ac:dyDescent="0.3">
      <c r="A1249" t="s">
        <v>2646</v>
      </c>
      <c r="B1249" t="s">
        <v>2647</v>
      </c>
      <c r="C1249" t="str">
        <f>IFERROR(VLOOKUP(Table1[[#This Row],[Ticker]],[1]!Table1[[Symbol]:[Industry]],2,FALSE),"-")</f>
        <v>-</v>
      </c>
      <c r="D1249" t="s">
        <v>363</v>
      </c>
      <c r="E1249">
        <v>1531.09722285</v>
      </c>
      <c r="F1249">
        <v>129.19</v>
      </c>
      <c r="G1249">
        <v>1.82761877532662</v>
      </c>
      <c r="H1249">
        <v>3.7485471236315901</v>
      </c>
      <c r="I1249">
        <v>-13.710986519019</v>
      </c>
      <c r="J1249">
        <v>-4.0400462347325004</v>
      </c>
      <c r="K1249">
        <v>122.172060365646</v>
      </c>
      <c r="L1249">
        <v>116.150312060575</v>
      </c>
      <c r="M1249">
        <v>50.135775821405304</v>
      </c>
      <c r="N1249">
        <v>1.0753414807913999</v>
      </c>
      <c r="O1249">
        <v>20.829785587119702</v>
      </c>
      <c r="P1249">
        <v>36.853813559321999</v>
      </c>
      <c r="Q1249">
        <v>3.0902592285011E-2</v>
      </c>
    </row>
    <row r="1250" spans="1:17" hidden="1" x14ac:dyDescent="0.3">
      <c r="A1250" t="s">
        <v>2648</v>
      </c>
      <c r="B1250" t="s">
        <v>2649</v>
      </c>
      <c r="C1250" t="str">
        <f>IFERROR(VLOOKUP(Table1[[#This Row],[Ticker]],[1]!Table1[[Symbol]:[Industry]],2,FALSE),"-")</f>
        <v>-</v>
      </c>
      <c r="D1250" t="s">
        <v>1487</v>
      </c>
      <c r="E1250">
        <v>1529.5</v>
      </c>
      <c r="F1250">
        <v>95</v>
      </c>
      <c r="G1250">
        <v>27.2281271478967</v>
      </c>
      <c r="H1250">
        <v>-6.9044717048742701</v>
      </c>
      <c r="I1250">
        <v>32.650243255359101</v>
      </c>
      <c r="J1250">
        <v>12.2009576269796</v>
      </c>
      <c r="K1250">
        <v>85.087099728413605</v>
      </c>
      <c r="L1250">
        <v>74.165738454158202</v>
      </c>
      <c r="M1250">
        <v>67.529401192802794</v>
      </c>
      <c r="N1250">
        <v>0.30911951139973198</v>
      </c>
      <c r="O1250">
        <v>10.473684210526301</v>
      </c>
      <c r="P1250">
        <v>82.657181311286294</v>
      </c>
      <c r="Q1250">
        <v>0.14022171157763899</v>
      </c>
    </row>
    <row r="1251" spans="1:17" hidden="1" x14ac:dyDescent="0.3">
      <c r="A1251" t="s">
        <v>2650</v>
      </c>
      <c r="B1251" t="s">
        <v>2651</v>
      </c>
      <c r="C1251" t="str">
        <f>IFERROR(VLOOKUP(Table1[[#This Row],[Ticker]],[1]!Table1[[Symbol]:[Industry]],2,FALSE),"-")</f>
        <v>-</v>
      </c>
      <c r="D1251" t="s">
        <v>21</v>
      </c>
      <c r="E1251">
        <v>1526.008101768</v>
      </c>
      <c r="F1251">
        <v>136.97999999999999</v>
      </c>
      <c r="G1251">
        <v>-9.7883293790830592</v>
      </c>
      <c r="H1251">
        <v>7.9824480355150502</v>
      </c>
      <c r="I1251">
        <v>7.6831814149908002</v>
      </c>
      <c r="J1251">
        <v>6.3250617942607601</v>
      </c>
      <c r="K1251">
        <v>122.773664366981</v>
      </c>
      <c r="L1251">
        <v>114.073920052064</v>
      </c>
      <c r="M1251">
        <v>71.437665435718401</v>
      </c>
      <c r="N1251">
        <v>2.38176568713902</v>
      </c>
      <c r="O1251">
        <v>28.850927142648501</v>
      </c>
      <c r="P1251">
        <v>69.1111111111111</v>
      </c>
      <c r="Q1251">
        <v>-1.0236401466998E-2</v>
      </c>
    </row>
    <row r="1252" spans="1:17" hidden="1" x14ac:dyDescent="0.3">
      <c r="A1252" t="s">
        <v>2652</v>
      </c>
      <c r="B1252" t="s">
        <v>2653</v>
      </c>
      <c r="C1252" t="str">
        <f>IFERROR(VLOOKUP(Table1[[#This Row],[Ticker]],[1]!Table1[[Symbol]:[Industry]],2,FALSE),"-")</f>
        <v>-</v>
      </c>
      <c r="D1252" t="s">
        <v>407</v>
      </c>
      <c r="E1252">
        <v>1524.6362537350001</v>
      </c>
      <c r="F1252">
        <v>488.45</v>
      </c>
      <c r="G1252">
        <v>-0.14212378111735499</v>
      </c>
      <c r="H1252">
        <v>-11.8714982393206</v>
      </c>
      <c r="I1252">
        <v>-33.7656648879993</v>
      </c>
      <c r="J1252">
        <v>-1.4031004091927499</v>
      </c>
      <c r="K1252">
        <v>515.86709287688598</v>
      </c>
      <c r="L1252">
        <v>508.34680703451698</v>
      </c>
      <c r="M1252">
        <v>26.186720768591801</v>
      </c>
      <c r="N1252">
        <v>2.1682144118469302</v>
      </c>
      <c r="O1252">
        <v>55.276896304637098</v>
      </c>
      <c r="P1252">
        <v>26.492295739997399</v>
      </c>
      <c r="Q1252">
        <v>-3.2158942252365999E-2</v>
      </c>
    </row>
    <row r="1253" spans="1:17" hidden="1" x14ac:dyDescent="0.3">
      <c r="A1253" t="s">
        <v>2654</v>
      </c>
      <c r="B1253" t="s">
        <v>2655</v>
      </c>
      <c r="C1253" t="str">
        <f>IFERROR(VLOOKUP(Table1[[#This Row],[Ticker]],[1]!Table1[[Symbol]:[Industry]],2,FALSE),"-")</f>
        <v>-</v>
      </c>
      <c r="D1253" t="s">
        <v>135</v>
      </c>
      <c r="E1253">
        <v>1522.09646718</v>
      </c>
      <c r="F1253">
        <v>369.8</v>
      </c>
      <c r="G1253">
        <v>84.296449022468195</v>
      </c>
      <c r="H1253">
        <v>4.1483955186167298</v>
      </c>
      <c r="I1253">
        <v>-3.7829783171186602</v>
      </c>
      <c r="J1253">
        <v>2.0538535428735001</v>
      </c>
      <c r="K1253">
        <v>347.93796435898503</v>
      </c>
      <c r="L1253">
        <v>310.85882786206099</v>
      </c>
      <c r="M1253">
        <v>65.1945610434298</v>
      </c>
      <c r="N1253">
        <v>1.84545218102103</v>
      </c>
      <c r="O1253">
        <v>12.493239588966899</v>
      </c>
      <c r="P1253">
        <v>133.23872595395699</v>
      </c>
      <c r="Q1253">
        <v>0.13538863170589499</v>
      </c>
    </row>
    <row r="1254" spans="1:17" hidden="1" x14ac:dyDescent="0.3">
      <c r="A1254" t="s">
        <v>2656</v>
      </c>
      <c r="B1254" t="s">
        <v>2657</v>
      </c>
      <c r="C1254" t="str">
        <f>IFERROR(VLOOKUP(Table1[[#This Row],[Ticker]],[1]!Table1[[Symbol]:[Industry]],2,FALSE),"-")</f>
        <v>-</v>
      </c>
      <c r="D1254" t="s">
        <v>62</v>
      </c>
      <c r="E1254">
        <v>1513.4881144850001</v>
      </c>
      <c r="F1254">
        <v>570.54999999999995</v>
      </c>
      <c r="G1254">
        <v>19.322894439833</v>
      </c>
      <c r="H1254">
        <v>-13.145783742333901</v>
      </c>
      <c r="I1254">
        <v>2.15630181418594</v>
      </c>
      <c r="J1254">
        <v>-2.3209617098607498</v>
      </c>
      <c r="K1254">
        <v>540.56070592631499</v>
      </c>
      <c r="L1254">
        <v>480.84806619877099</v>
      </c>
      <c r="M1254">
        <v>45.7300038960853</v>
      </c>
      <c r="N1254">
        <v>0.67539728520827602</v>
      </c>
      <c r="O1254">
        <v>13.0488125492945</v>
      </c>
      <c r="P1254">
        <v>53.373655913978403</v>
      </c>
      <c r="Q1254">
        <v>7.2283868666140005E-2</v>
      </c>
    </row>
    <row r="1255" spans="1:17" hidden="1" x14ac:dyDescent="0.3">
      <c r="A1255" t="s">
        <v>2658</v>
      </c>
      <c r="B1255" t="s">
        <v>2659</v>
      </c>
      <c r="C1255" t="str">
        <f>IFERROR(VLOOKUP(Table1[[#This Row],[Ticker]],[1]!Table1[[Symbol]:[Industry]],2,FALSE),"-")</f>
        <v>-</v>
      </c>
      <c r="D1255" t="s">
        <v>476</v>
      </c>
      <c r="E1255">
        <v>1507.0895</v>
      </c>
      <c r="F1255">
        <v>226.63</v>
      </c>
      <c r="G1255">
        <v>-10.3626277880379</v>
      </c>
      <c r="H1255">
        <v>5.4821444367511702</v>
      </c>
      <c r="I1255">
        <v>-15.1213840732837</v>
      </c>
      <c r="J1255">
        <v>6.45634381998957</v>
      </c>
      <c r="K1255">
        <v>212.207954697129</v>
      </c>
      <c r="L1255">
        <v>210.34226395706699</v>
      </c>
      <c r="M1255">
        <v>63.2813621832872</v>
      </c>
      <c r="N1255">
        <v>2.13406728927845</v>
      </c>
      <c r="O1255">
        <v>26.902881348453398</v>
      </c>
      <c r="P1255">
        <v>30.547235023041399</v>
      </c>
      <c r="Q1255">
        <v>1.0923983987960999E-2</v>
      </c>
    </row>
    <row r="1256" spans="1:17" hidden="1" x14ac:dyDescent="0.3">
      <c r="A1256" t="s">
        <v>2660</v>
      </c>
      <c r="B1256" t="s">
        <v>2661</v>
      </c>
      <c r="C1256" t="str">
        <f>IFERROR(VLOOKUP(Table1[[#This Row],[Ticker]],[1]!Table1[[Symbol]:[Industry]],2,FALSE),"-")</f>
        <v>-</v>
      </c>
      <c r="D1256" t="s">
        <v>191</v>
      </c>
      <c r="E1256">
        <v>1504.5000894950001</v>
      </c>
      <c r="F1256">
        <v>948.35</v>
      </c>
      <c r="G1256">
        <v>112.670270836273</v>
      </c>
      <c r="H1256">
        <v>-7.5112654465109703</v>
      </c>
      <c r="I1256">
        <v>106.722529010963</v>
      </c>
      <c r="J1256">
        <v>-5.4999658281489996</v>
      </c>
      <c r="K1256">
        <v>934.286467376215</v>
      </c>
      <c r="L1256">
        <v>694.29929827931005</v>
      </c>
      <c r="M1256">
        <v>24.780889515380501</v>
      </c>
      <c r="N1256">
        <v>0.28602586286307302</v>
      </c>
      <c r="O1256">
        <v>15.4162492750566</v>
      </c>
      <c r="P1256">
        <v>154.249329758713</v>
      </c>
      <c r="Q1256">
        <v>0.18472794951295199</v>
      </c>
    </row>
    <row r="1257" spans="1:17" hidden="1" x14ac:dyDescent="0.3">
      <c r="A1257" t="s">
        <v>2662</v>
      </c>
      <c r="B1257" t="s">
        <v>2663</v>
      </c>
      <c r="C1257" t="str">
        <f>IFERROR(VLOOKUP(Table1[[#This Row],[Ticker]],[1]!Table1[[Symbol]:[Industry]],2,FALSE),"-")</f>
        <v>-</v>
      </c>
      <c r="D1257" t="s">
        <v>2664</v>
      </c>
      <c r="E1257">
        <v>1503.368866</v>
      </c>
      <c r="F1257">
        <v>152.71</v>
      </c>
      <c r="G1257">
        <v>21.895957065816901</v>
      </c>
      <c r="H1257">
        <v>-15.051986374454801</v>
      </c>
      <c r="I1257">
        <v>-46.736397014217303</v>
      </c>
      <c r="J1257">
        <v>-1.2661352030749899</v>
      </c>
      <c r="K1257">
        <v>164.216167536342</v>
      </c>
      <c r="M1257">
        <v>35.586974234365996</v>
      </c>
      <c r="N1257">
        <v>0.59395688962909898</v>
      </c>
      <c r="O1257">
        <v>62.497544365136498</v>
      </c>
      <c r="P1257">
        <v>71.873944850872206</v>
      </c>
    </row>
    <row r="1258" spans="1:17" hidden="1" x14ac:dyDescent="0.3">
      <c r="A1258" t="s">
        <v>2665</v>
      </c>
      <c r="B1258" t="s">
        <v>2666</v>
      </c>
      <c r="C1258" t="str">
        <f>IFERROR(VLOOKUP(Table1[[#This Row],[Ticker]],[1]!Table1[[Symbol]:[Industry]],2,FALSE),"-")</f>
        <v>-</v>
      </c>
      <c r="D1258" t="s">
        <v>312</v>
      </c>
      <c r="E1258">
        <v>1502.4533098209999</v>
      </c>
      <c r="F1258">
        <v>22.79</v>
      </c>
      <c r="G1258">
        <v>41.381014097952701</v>
      </c>
      <c r="H1258">
        <v>-22.505021364389201</v>
      </c>
      <c r="I1258">
        <v>-37.373866799952097</v>
      </c>
      <c r="J1258">
        <v>-4.8877813455164301</v>
      </c>
      <c r="K1258">
        <v>25.457807799649199</v>
      </c>
      <c r="L1258">
        <v>25.174802484406801</v>
      </c>
      <c r="M1258">
        <v>17.880344554592799</v>
      </c>
      <c r="N1258">
        <v>1.51747359117629</v>
      </c>
      <c r="O1258">
        <v>84.291355857832301</v>
      </c>
      <c r="P1258">
        <v>71.353383458646505</v>
      </c>
      <c r="Q1258">
        <v>7.3175934776515003E-2</v>
      </c>
    </row>
    <row r="1259" spans="1:17" hidden="1" x14ac:dyDescent="0.3">
      <c r="A1259" t="s">
        <v>2667</v>
      </c>
      <c r="B1259" t="s">
        <v>2668</v>
      </c>
      <c r="C1259" t="str">
        <f>IFERROR(VLOOKUP(Table1[[#This Row],[Ticker]],[1]!Table1[[Symbol]:[Industry]],2,FALSE),"-")</f>
        <v>-</v>
      </c>
      <c r="D1259" t="s">
        <v>711</v>
      </c>
      <c r="E1259">
        <v>1502.0466694199999</v>
      </c>
      <c r="F1259">
        <v>268.56</v>
      </c>
      <c r="G1259">
        <v>1.4961628210317901</v>
      </c>
      <c r="H1259">
        <v>-0.32947276600890801</v>
      </c>
      <c r="I1259">
        <v>0.41788672440924801</v>
      </c>
      <c r="J1259">
        <v>-0.79885449234213102</v>
      </c>
      <c r="K1259">
        <v>254.95841669991799</v>
      </c>
      <c r="L1259">
        <v>236.64115680002999</v>
      </c>
      <c r="M1259">
        <v>57.335343564974302</v>
      </c>
      <c r="N1259">
        <v>0.13300916930644699</v>
      </c>
      <c r="O1259">
        <v>1.09472743521001</v>
      </c>
      <c r="P1259">
        <v>32.367292621617601</v>
      </c>
      <c r="Q1259">
        <v>2.5420345253382999E-2</v>
      </c>
    </row>
    <row r="1260" spans="1:17" hidden="1" x14ac:dyDescent="0.3">
      <c r="A1260" t="s">
        <v>2669</v>
      </c>
      <c r="B1260" t="s">
        <v>2670</v>
      </c>
      <c r="C1260" t="str">
        <f>IFERROR(VLOOKUP(Table1[[#This Row],[Ticker]],[1]!Table1[[Symbol]:[Industry]],2,FALSE),"-")</f>
        <v>-</v>
      </c>
      <c r="D1260" t="s">
        <v>407</v>
      </c>
      <c r="E1260">
        <v>1498.7444259219999</v>
      </c>
      <c r="F1260">
        <v>37.369999999999997</v>
      </c>
      <c r="G1260">
        <v>48.235260626617801</v>
      </c>
      <c r="H1260">
        <v>-7.79902845232162</v>
      </c>
      <c r="I1260">
        <v>-0.57106959715493399</v>
      </c>
      <c r="J1260">
        <v>-2.5743863222216801</v>
      </c>
      <c r="K1260">
        <v>38.985924757948503</v>
      </c>
      <c r="L1260">
        <v>34.147047648968602</v>
      </c>
      <c r="M1260">
        <v>29.9539923980821</v>
      </c>
      <c r="N1260">
        <v>0.50996210978782297</v>
      </c>
      <c r="O1260">
        <v>24.431362055124399</v>
      </c>
      <c r="P1260">
        <v>83.186274509803894</v>
      </c>
      <c r="Q1260">
        <v>-3.8806425319565997E-2</v>
      </c>
    </row>
    <row r="1261" spans="1:17" hidden="1" x14ac:dyDescent="0.3">
      <c r="A1261" t="s">
        <v>2671</v>
      </c>
      <c r="B1261" t="s">
        <v>2672</v>
      </c>
      <c r="C1261" t="str">
        <f>IFERROR(VLOOKUP(Table1[[#This Row],[Ticker]],[1]!Table1[[Symbol]:[Industry]],2,FALSE),"-")</f>
        <v>-</v>
      </c>
      <c r="D1261" t="s">
        <v>135</v>
      </c>
      <c r="E1261">
        <v>1490.1645071820001</v>
      </c>
      <c r="F1261">
        <v>186.42</v>
      </c>
      <c r="G1261">
        <v>280.12315697502402</v>
      </c>
      <c r="H1261">
        <v>20.526667499297002</v>
      </c>
      <c r="I1261">
        <v>72.178453991039305</v>
      </c>
      <c r="J1261">
        <v>6.2725023424268098</v>
      </c>
      <c r="K1261">
        <v>154.68960688469301</v>
      </c>
      <c r="L1261">
        <v>120.95228932956699</v>
      </c>
      <c r="M1261">
        <v>71.327321184761402</v>
      </c>
      <c r="N1261">
        <v>0.96203837412964299</v>
      </c>
      <c r="O1261">
        <v>0.61688660015020103</v>
      </c>
      <c r="P1261">
        <v>343.32936979785899</v>
      </c>
      <c r="Q1261">
        <v>0.137786523697631</v>
      </c>
    </row>
    <row r="1262" spans="1:17" hidden="1" x14ac:dyDescent="0.3">
      <c r="A1262" t="s">
        <v>2673</v>
      </c>
      <c r="B1262" t="s">
        <v>2674</v>
      </c>
      <c r="C1262" t="str">
        <f>IFERROR(VLOOKUP(Table1[[#This Row],[Ticker]],[1]!Table1[[Symbol]:[Industry]],2,FALSE),"-")</f>
        <v>-</v>
      </c>
      <c r="D1262" t="s">
        <v>127</v>
      </c>
      <c r="E1262">
        <v>1486.8853769</v>
      </c>
      <c r="F1262">
        <v>1181.5</v>
      </c>
      <c r="G1262">
        <v>215.402548119486</v>
      </c>
      <c r="H1262">
        <v>-10.951390559667599</v>
      </c>
      <c r="I1262">
        <v>51.322846091675999</v>
      </c>
      <c r="J1262">
        <v>1.83735501033233</v>
      </c>
      <c r="K1262">
        <v>1003.27305166984</v>
      </c>
      <c r="M1262">
        <v>52.701411391499299</v>
      </c>
      <c r="N1262">
        <v>1.3661739943872699</v>
      </c>
      <c r="O1262">
        <v>22.090562843842498</v>
      </c>
      <c r="P1262">
        <v>276.87400318979201</v>
      </c>
    </row>
    <row r="1263" spans="1:17" hidden="1" x14ac:dyDescent="0.3">
      <c r="A1263" t="s">
        <v>2675</v>
      </c>
      <c r="B1263" t="s">
        <v>2676</v>
      </c>
      <c r="C1263" t="str">
        <f>IFERROR(VLOOKUP(Table1[[#This Row],[Ticker]],[1]!Table1[[Symbol]:[Industry]],2,FALSE),"-")</f>
        <v>-</v>
      </c>
      <c r="D1263" t="s">
        <v>77</v>
      </c>
      <c r="E1263">
        <v>1484.0585649959901</v>
      </c>
      <c r="F1263">
        <v>130.1</v>
      </c>
      <c r="G1263">
        <v>91.725466149436599</v>
      </c>
      <c r="H1263">
        <v>-10.8918077651006</v>
      </c>
      <c r="I1263">
        <v>18.568026358435802</v>
      </c>
      <c r="J1263">
        <v>-3.3920377720798198</v>
      </c>
      <c r="K1263">
        <v>127.067155018641</v>
      </c>
      <c r="L1263">
        <v>107.72959049651</v>
      </c>
      <c r="M1263">
        <v>51.564453008743001</v>
      </c>
      <c r="N1263">
        <v>0.52049304450044098</v>
      </c>
      <c r="O1263">
        <v>14.419677171406599</v>
      </c>
      <c r="P1263">
        <v>124.31034482758599</v>
      </c>
    </row>
    <row r="1264" spans="1:17" hidden="1" x14ac:dyDescent="0.3">
      <c r="A1264" t="s">
        <v>2677</v>
      </c>
      <c r="B1264" t="s">
        <v>2678</v>
      </c>
      <c r="C1264" t="str">
        <f>IFERROR(VLOOKUP(Table1[[#This Row],[Ticker]],[1]!Table1[[Symbol]:[Industry]],2,FALSE),"-")</f>
        <v>-</v>
      </c>
      <c r="E1264">
        <v>1484.0559944700001</v>
      </c>
      <c r="F1264">
        <v>905.1</v>
      </c>
      <c r="G1264">
        <v>45.760635107957</v>
      </c>
      <c r="H1264">
        <v>6.3980476915508504</v>
      </c>
      <c r="I1264">
        <v>34.943151067448099</v>
      </c>
      <c r="J1264">
        <v>-5.6295700144400502</v>
      </c>
      <c r="K1264">
        <v>837.41995050541095</v>
      </c>
      <c r="L1264">
        <v>694.29537086457799</v>
      </c>
      <c r="M1264">
        <v>60.811978193480002</v>
      </c>
      <c r="N1264">
        <v>0.90410557958021298</v>
      </c>
      <c r="O1264">
        <v>7.1041873826096502</v>
      </c>
      <c r="P1264">
        <v>126.27500000000001</v>
      </c>
      <c r="Q1264">
        <v>0.182993668533218</v>
      </c>
    </row>
    <row r="1265" spans="1:17" hidden="1" x14ac:dyDescent="0.3">
      <c r="A1265" t="s">
        <v>2679</v>
      </c>
      <c r="B1265" t="s">
        <v>2680</v>
      </c>
      <c r="C1265" t="str">
        <f>IFERROR(VLOOKUP(Table1[[#This Row],[Ticker]],[1]!Table1[[Symbol]:[Industry]],2,FALSE),"-")</f>
        <v>-</v>
      </c>
      <c r="D1265" t="s">
        <v>114</v>
      </c>
      <c r="E1265">
        <v>1471.0956776999999</v>
      </c>
      <c r="F1265">
        <v>56.43</v>
      </c>
      <c r="G1265">
        <v>17.6446573920528</v>
      </c>
      <c r="H1265">
        <v>-19.859482735444701</v>
      </c>
      <c r="I1265">
        <v>-44.876827266339397</v>
      </c>
      <c r="J1265">
        <v>-4.3249269634857699</v>
      </c>
      <c r="K1265">
        <v>58.9918838732099</v>
      </c>
      <c r="L1265">
        <v>58.642343019885601</v>
      </c>
      <c r="M1265">
        <v>36.019261429024098</v>
      </c>
      <c r="N1265">
        <v>0.34558505301181902</v>
      </c>
      <c r="O1265">
        <v>53.287258550416396</v>
      </c>
      <c r="P1265">
        <v>58.067226890756203</v>
      </c>
      <c r="Q1265">
        <v>-2.6338374572607001E-2</v>
      </c>
    </row>
    <row r="1266" spans="1:17" hidden="1" x14ac:dyDescent="0.3">
      <c r="A1266" t="s">
        <v>2681</v>
      </c>
      <c r="B1266" t="s">
        <v>2682</v>
      </c>
      <c r="C1266" t="str">
        <f>IFERROR(VLOOKUP(Table1[[#This Row],[Ticker]],[1]!Table1[[Symbol]:[Industry]],2,FALSE),"-")</f>
        <v>-</v>
      </c>
      <c r="D1266" t="s">
        <v>62</v>
      </c>
      <c r="E1266">
        <v>1469.9188726299999</v>
      </c>
      <c r="F1266">
        <v>703.3</v>
      </c>
      <c r="G1266">
        <v>88.157821345812906</v>
      </c>
      <c r="H1266">
        <v>-7.1366145183904504</v>
      </c>
      <c r="I1266">
        <v>30.569392932212601</v>
      </c>
      <c r="J1266">
        <v>-1.95232915480741</v>
      </c>
      <c r="K1266">
        <v>660.503627420415</v>
      </c>
      <c r="L1266">
        <v>528.64660084268201</v>
      </c>
      <c r="M1266">
        <v>45.749361934440898</v>
      </c>
      <c r="N1266">
        <v>0.53429176981813997</v>
      </c>
      <c r="O1266">
        <v>12.9674392151286</v>
      </c>
      <c r="P1266">
        <v>129.68647942521201</v>
      </c>
      <c r="Q1266">
        <v>5.8900461395187002E-2</v>
      </c>
    </row>
    <row r="1267" spans="1:17" hidden="1" x14ac:dyDescent="0.3">
      <c r="A1267" t="s">
        <v>2683</v>
      </c>
      <c r="B1267" t="s">
        <v>2684</v>
      </c>
      <c r="C1267" t="str">
        <f>IFERROR(VLOOKUP(Table1[[#This Row],[Ticker]],[1]!Table1[[Symbol]:[Industry]],2,FALSE),"-")</f>
        <v>-</v>
      </c>
      <c r="D1267" t="s">
        <v>893</v>
      </c>
      <c r="E1267">
        <v>1467.3524454000001</v>
      </c>
      <c r="F1267">
        <v>68.7</v>
      </c>
      <c r="G1267">
        <v>164.90756506636399</v>
      </c>
      <c r="H1267">
        <v>9.1238505978886195</v>
      </c>
      <c r="I1267">
        <v>-4.3906364380809801</v>
      </c>
      <c r="J1267">
        <v>-2.51590345467462</v>
      </c>
      <c r="K1267">
        <v>61.971054680736501</v>
      </c>
      <c r="L1267">
        <v>52.187945894342597</v>
      </c>
      <c r="M1267">
        <v>53.493807098904902</v>
      </c>
      <c r="N1267">
        <v>2.78350948196849</v>
      </c>
      <c r="O1267">
        <v>12.372634643376999</v>
      </c>
      <c r="P1267">
        <v>201.97802197802099</v>
      </c>
      <c r="Q1267">
        <v>0.19332520130842501</v>
      </c>
    </row>
    <row r="1268" spans="1:17" hidden="1" x14ac:dyDescent="0.3">
      <c r="A1268" t="s">
        <v>2685</v>
      </c>
      <c r="B1268" t="s">
        <v>2686</v>
      </c>
      <c r="C1268" t="str">
        <f>IFERROR(VLOOKUP(Table1[[#This Row],[Ticker]],[1]!Table1[[Symbol]:[Industry]],2,FALSE),"-")</f>
        <v>-</v>
      </c>
      <c r="D1268" t="s">
        <v>130</v>
      </c>
      <c r="E1268">
        <v>1465.98811398</v>
      </c>
      <c r="F1268">
        <v>65.13</v>
      </c>
      <c r="G1268">
        <v>91.811160275762404</v>
      </c>
      <c r="H1268">
        <v>-4.8448394979580298</v>
      </c>
      <c r="I1268">
        <v>-19.9590315251432</v>
      </c>
      <c r="J1268">
        <v>2.7368035251687801</v>
      </c>
      <c r="K1268">
        <v>60.893555240593997</v>
      </c>
      <c r="L1268">
        <v>56.838214251487301</v>
      </c>
      <c r="M1268">
        <v>74.014807435240897</v>
      </c>
      <c r="N1268">
        <v>1.3322566821199699</v>
      </c>
      <c r="O1268">
        <v>32.043605097497299</v>
      </c>
      <c r="P1268">
        <v>127.32984293193699</v>
      </c>
      <c r="Q1268">
        <v>4.3907897181128003E-2</v>
      </c>
    </row>
    <row r="1269" spans="1:17" hidden="1" x14ac:dyDescent="0.3">
      <c r="A1269" t="s">
        <v>2687</v>
      </c>
      <c r="B1269" t="s">
        <v>2688</v>
      </c>
      <c r="C1269" t="str">
        <f>IFERROR(VLOOKUP(Table1[[#This Row],[Ticker]],[1]!Table1[[Symbol]:[Industry]],2,FALSE),"-")</f>
        <v>-</v>
      </c>
      <c r="D1269" t="s">
        <v>269</v>
      </c>
      <c r="E1269">
        <v>1462.4315999999999</v>
      </c>
      <c r="F1269">
        <v>265.8</v>
      </c>
      <c r="G1269">
        <v>179.587782453974</v>
      </c>
      <c r="H1269">
        <v>-1.1584132099756099</v>
      </c>
      <c r="I1269">
        <v>10.445737156177</v>
      </c>
      <c r="J1269">
        <v>-6.7915318337652799</v>
      </c>
      <c r="K1269">
        <v>248.072455092789</v>
      </c>
      <c r="L1269">
        <v>192.97981730074201</v>
      </c>
      <c r="M1269">
        <v>35.950687344977602</v>
      </c>
      <c r="N1269">
        <v>0.41227329109840299</v>
      </c>
      <c r="O1269">
        <v>30.173062452972101</v>
      </c>
      <c r="P1269">
        <v>212.59555451017201</v>
      </c>
    </row>
    <row r="1270" spans="1:17" hidden="1" x14ac:dyDescent="0.3">
      <c r="A1270" t="s">
        <v>2689</v>
      </c>
      <c r="B1270" t="s">
        <v>2690</v>
      </c>
      <c r="C1270" t="str">
        <f>IFERROR(VLOOKUP(Table1[[#This Row],[Ticker]],[1]!Table1[[Symbol]:[Industry]],2,FALSE),"-")</f>
        <v>-</v>
      </c>
      <c r="D1270" t="s">
        <v>40</v>
      </c>
      <c r="E1270">
        <v>1462.1912500000001</v>
      </c>
      <c r="F1270">
        <v>43.55</v>
      </c>
      <c r="G1270">
        <v>-21.863522583116399</v>
      </c>
      <c r="H1270">
        <v>-9.5018082999549804</v>
      </c>
      <c r="I1270">
        <v>-18.7348757332154</v>
      </c>
      <c r="J1270">
        <v>-6.1989573525622799</v>
      </c>
      <c r="K1270">
        <v>46.182920929148601</v>
      </c>
      <c r="L1270">
        <v>45.714343136721197</v>
      </c>
      <c r="M1270">
        <v>31.060820672057801</v>
      </c>
      <c r="N1270">
        <v>0.569301773144124</v>
      </c>
      <c r="O1270">
        <v>82.296211251435096</v>
      </c>
      <c r="P1270">
        <v>28.088235294117599</v>
      </c>
      <c r="Q1270">
        <v>0.22868643167844499</v>
      </c>
    </row>
    <row r="1271" spans="1:17" hidden="1" x14ac:dyDescent="0.3">
      <c r="A1271" t="s">
        <v>2691</v>
      </c>
      <c r="B1271" t="s">
        <v>2692</v>
      </c>
      <c r="C1271" t="str">
        <f>IFERROR(VLOOKUP(Table1[[#This Row],[Ticker]],[1]!Table1[[Symbol]:[Industry]],2,FALSE),"-")</f>
        <v>-</v>
      </c>
      <c r="D1271" t="s">
        <v>130</v>
      </c>
      <c r="E1271">
        <v>1461.6697185</v>
      </c>
      <c r="F1271">
        <v>526.95000000000005</v>
      </c>
      <c r="G1271">
        <v>40.0247012300119</v>
      </c>
      <c r="H1271">
        <v>-7.7218015760244203</v>
      </c>
      <c r="I1271">
        <v>-12.0088191928137</v>
      </c>
      <c r="J1271">
        <v>0.72400448834957098</v>
      </c>
      <c r="K1271">
        <v>536.44323936206104</v>
      </c>
      <c r="L1271">
        <v>476.13143569877798</v>
      </c>
      <c r="M1271">
        <v>40.254361921024099</v>
      </c>
      <c r="N1271">
        <v>1.00491397422248</v>
      </c>
      <c r="O1271">
        <v>26.900085397096401</v>
      </c>
      <c r="P1271">
        <v>102.71206001154</v>
      </c>
      <c r="Q1271">
        <v>0.149063390454516</v>
      </c>
    </row>
    <row r="1272" spans="1:17" hidden="1" x14ac:dyDescent="0.3">
      <c r="A1272" t="s">
        <v>2693</v>
      </c>
      <c r="B1272" t="s">
        <v>2694</v>
      </c>
      <c r="C1272" t="str">
        <f>IFERROR(VLOOKUP(Table1[[#This Row],[Ticker]],[1]!Table1[[Symbol]:[Industry]],2,FALSE),"-")</f>
        <v>-</v>
      </c>
      <c r="D1272" t="s">
        <v>926</v>
      </c>
      <c r="E1272">
        <v>1460.3080164</v>
      </c>
      <c r="F1272">
        <v>346</v>
      </c>
      <c r="G1272">
        <v>1311.2983835502</v>
      </c>
      <c r="H1272">
        <v>6.9457196379394697</v>
      </c>
      <c r="I1272">
        <v>655.90473865256604</v>
      </c>
      <c r="J1272">
        <v>-7.8725967422616998</v>
      </c>
      <c r="K1272">
        <v>301.19239769198703</v>
      </c>
      <c r="L1272">
        <v>162.00242714273401</v>
      </c>
      <c r="M1272">
        <v>30.6065420017317</v>
      </c>
      <c r="N1272">
        <v>1.87820201447363</v>
      </c>
      <c r="O1272">
        <v>19.855491329479701</v>
      </c>
      <c r="P1272">
        <v>1468.44968268359</v>
      </c>
      <c r="Q1272">
        <v>0.19482864277484799</v>
      </c>
    </row>
    <row r="1273" spans="1:17" hidden="1" x14ac:dyDescent="0.3">
      <c r="A1273" t="s">
        <v>2695</v>
      </c>
      <c r="B1273" t="s">
        <v>2696</v>
      </c>
      <c r="C1273" t="str">
        <f>IFERROR(VLOOKUP(Table1[[#This Row],[Ticker]],[1]!Table1[[Symbol]:[Industry]],2,FALSE),"-")</f>
        <v>-</v>
      </c>
      <c r="D1273" t="s">
        <v>977</v>
      </c>
      <c r="E1273">
        <v>1454.1546140099999</v>
      </c>
      <c r="F1273">
        <v>222.39</v>
      </c>
      <c r="G1273">
        <v>-42.6283012168456</v>
      </c>
      <c r="H1273">
        <v>-14.774125110613401</v>
      </c>
      <c r="I1273">
        <v>-28.667620906755602</v>
      </c>
      <c r="J1273">
        <v>-2.6518836380786102</v>
      </c>
      <c r="K1273">
        <v>226.50595815557301</v>
      </c>
      <c r="L1273">
        <v>239.78595305481099</v>
      </c>
      <c r="M1273">
        <v>37.632943769566197</v>
      </c>
      <c r="N1273">
        <v>1.4011349587883799</v>
      </c>
      <c r="O1273">
        <v>46.476909933000599</v>
      </c>
      <c r="P1273">
        <v>16.373626373626301</v>
      </c>
      <c r="Q1273">
        <v>-6.3437908399929993E-2</v>
      </c>
    </row>
    <row r="1274" spans="1:17" hidden="1" x14ac:dyDescent="0.3">
      <c r="A1274" t="s">
        <v>2697</v>
      </c>
      <c r="B1274" t="s">
        <v>2698</v>
      </c>
      <c r="C1274" t="str">
        <f>IFERROR(VLOOKUP(Table1[[#This Row],[Ticker]],[1]!Table1[[Symbol]:[Industry]],2,FALSE),"-")</f>
        <v>-</v>
      </c>
      <c r="D1274" t="s">
        <v>688</v>
      </c>
      <c r="E1274">
        <v>1447.0927762900001</v>
      </c>
      <c r="F1274">
        <v>165.83</v>
      </c>
      <c r="G1274">
        <v>-38.892859092804898</v>
      </c>
      <c r="H1274">
        <v>-1.6653782882802799</v>
      </c>
      <c r="I1274">
        <v>-18.437090545459899</v>
      </c>
      <c r="J1274">
        <v>-5.2513071813826899</v>
      </c>
      <c r="K1274">
        <v>162.93267032027401</v>
      </c>
      <c r="L1274">
        <v>164.393892146361</v>
      </c>
      <c r="M1274">
        <v>41.524145192038603</v>
      </c>
      <c r="N1274">
        <v>1.1360347021953801</v>
      </c>
      <c r="O1274">
        <v>36.193692335524297</v>
      </c>
      <c r="P1274">
        <v>31.194620253164501</v>
      </c>
      <c r="Q1274">
        <v>5.8470082150777002E-2</v>
      </c>
    </row>
    <row r="1275" spans="1:17" hidden="1" x14ac:dyDescent="0.3">
      <c r="A1275" t="s">
        <v>2699</v>
      </c>
      <c r="B1275" t="s">
        <v>2700</v>
      </c>
      <c r="C1275" t="str">
        <f>IFERROR(VLOOKUP(Table1[[#This Row],[Ticker]],[1]!Table1[[Symbol]:[Industry]],2,FALSE),"-")</f>
        <v>-</v>
      </c>
      <c r="D1275" t="s">
        <v>363</v>
      </c>
      <c r="E1275">
        <v>1444.0860240299901</v>
      </c>
      <c r="F1275">
        <v>360.9</v>
      </c>
      <c r="G1275">
        <v>-27.240818202353701</v>
      </c>
      <c r="H1275">
        <v>2.8049512495902702</v>
      </c>
      <c r="I1275">
        <v>-21.3013104714543</v>
      </c>
      <c r="J1275">
        <v>-1.8599901661826801</v>
      </c>
      <c r="K1275">
        <v>349.993221402551</v>
      </c>
      <c r="L1275">
        <v>352.42948883857702</v>
      </c>
      <c r="M1275">
        <v>39.888150623136603</v>
      </c>
      <c r="N1275">
        <v>0.70998727718872801</v>
      </c>
      <c r="O1275">
        <v>18.038237738985799</v>
      </c>
      <c r="P1275">
        <v>28.708987161198198</v>
      </c>
      <c r="Q1275">
        <v>-0.13082086072430099</v>
      </c>
    </row>
    <row r="1276" spans="1:17" hidden="1" x14ac:dyDescent="0.3">
      <c r="A1276" t="s">
        <v>2701</v>
      </c>
      <c r="B1276" t="s">
        <v>2702</v>
      </c>
      <c r="C1276" t="str">
        <f>IFERROR(VLOOKUP(Table1[[#This Row],[Ticker]],[1]!Table1[[Symbol]:[Industry]],2,FALSE),"-")</f>
        <v>-</v>
      </c>
      <c r="D1276" t="s">
        <v>2703</v>
      </c>
      <c r="E1276">
        <v>1443.3983056</v>
      </c>
      <c r="F1276">
        <v>9.14</v>
      </c>
      <c r="G1276">
        <v>232.85267968726501</v>
      </c>
      <c r="H1276">
        <v>-21.537018967328699</v>
      </c>
      <c r="I1276">
        <v>-50.035971720121502</v>
      </c>
      <c r="J1276">
        <v>-13.564412258124101</v>
      </c>
      <c r="K1276">
        <v>10.7239935053548</v>
      </c>
      <c r="L1276">
        <v>10.0008288303758</v>
      </c>
      <c r="M1276">
        <v>8.5701130897588094</v>
      </c>
      <c r="N1276">
        <v>1.2091144598764401</v>
      </c>
      <c r="O1276">
        <v>85.995623632385104</v>
      </c>
      <c r="P1276">
        <v>273.06122448979499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191</v>
      </c>
      <c r="E1277">
        <v>1443.298467245</v>
      </c>
      <c r="F1277">
        <v>887.35</v>
      </c>
      <c r="G1277">
        <v>-0.42354476584450002</v>
      </c>
      <c r="H1277">
        <v>-6.4562361247635502</v>
      </c>
      <c r="I1277">
        <v>-8.8773969317582804</v>
      </c>
      <c r="J1277">
        <v>-0.19613198227443401</v>
      </c>
      <c r="K1277">
        <v>858.93806740011996</v>
      </c>
      <c r="L1277">
        <v>786.40582894258</v>
      </c>
      <c r="M1277">
        <v>47.497765299341097</v>
      </c>
      <c r="N1277">
        <v>0.279123105039006</v>
      </c>
      <c r="O1277">
        <v>15.2870907759057</v>
      </c>
      <c r="P1277">
        <v>47.021787755778298</v>
      </c>
      <c r="Q1277">
        <v>6.9538800594016001E-2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191</v>
      </c>
      <c r="E1278">
        <v>1441.44</v>
      </c>
      <c r="F1278">
        <v>1155</v>
      </c>
      <c r="G1278">
        <v>18.652076369014999</v>
      </c>
      <c r="H1278">
        <v>-2.6654541184970002</v>
      </c>
      <c r="I1278">
        <v>-10.7795249599986</v>
      </c>
      <c r="J1278">
        <v>-1.43740589553585</v>
      </c>
      <c r="K1278">
        <v>1076.6567073871399</v>
      </c>
      <c r="L1278">
        <v>994.19063581590399</v>
      </c>
      <c r="M1278">
        <v>68.819978481866997</v>
      </c>
      <c r="N1278">
        <v>1.16574519979242</v>
      </c>
      <c r="O1278">
        <v>3.0086580086580099</v>
      </c>
      <c r="P1278">
        <v>54.215902263168402</v>
      </c>
      <c r="Q1278">
        <v>6.8349486255350001E-3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295</v>
      </c>
      <c r="E1279">
        <v>1438.1748827209999</v>
      </c>
      <c r="F1279">
        <v>175.27</v>
      </c>
      <c r="G1279">
        <v>-38.249345577249898</v>
      </c>
      <c r="H1279">
        <v>5.1547187650911903</v>
      </c>
      <c r="I1279">
        <v>-28.226337697266001</v>
      </c>
      <c r="J1279">
        <v>-0.62462477288211204</v>
      </c>
      <c r="K1279">
        <v>160.81167156274799</v>
      </c>
      <c r="M1279">
        <v>73.420779313319301</v>
      </c>
      <c r="N1279">
        <v>1.45597288993636</v>
      </c>
      <c r="O1279">
        <v>25.463570491241999</v>
      </c>
      <c r="P1279">
        <v>36.184926184926198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46</v>
      </c>
      <c r="E1280">
        <v>1438.0001244</v>
      </c>
      <c r="F1280">
        <v>1348.7</v>
      </c>
      <c r="G1280">
        <v>180.80476920094401</v>
      </c>
      <c r="H1280">
        <v>7.4528980267896303</v>
      </c>
      <c r="I1280">
        <v>-1.57782645054407</v>
      </c>
      <c r="J1280">
        <v>5.6668526249126998</v>
      </c>
      <c r="K1280">
        <v>1139.61310303034</v>
      </c>
      <c r="L1280">
        <v>1018.65677373443</v>
      </c>
      <c r="M1280">
        <v>81.779771715317594</v>
      </c>
      <c r="N1280">
        <v>1.6330875302321699</v>
      </c>
      <c r="O1280">
        <v>1.5792985838214599</v>
      </c>
      <c r="P1280">
        <v>212.16294410369099</v>
      </c>
      <c r="Q1280">
        <v>0.119981201060431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269</v>
      </c>
      <c r="E1281">
        <v>1437.38392641</v>
      </c>
      <c r="F1281">
        <v>261.7</v>
      </c>
      <c r="G1281">
        <v>-7.26947043860776</v>
      </c>
      <c r="H1281">
        <v>14.8285725187339</v>
      </c>
      <c r="I1281">
        <v>2.7535374413761602</v>
      </c>
      <c r="J1281">
        <v>3.6093197072823502</v>
      </c>
      <c r="K1281">
        <v>214.63382466311199</v>
      </c>
      <c r="M1281">
        <v>78.910987310947604</v>
      </c>
      <c r="N1281">
        <v>2.7439272351300401</v>
      </c>
      <c r="O1281">
        <v>3.1333588077951702</v>
      </c>
      <c r="P1281">
        <v>56.941529235382198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382</v>
      </c>
      <c r="E1282">
        <v>1433.846696892</v>
      </c>
      <c r="F1282">
        <v>97.53</v>
      </c>
      <c r="G1282">
        <v>-54.725078622742203</v>
      </c>
      <c r="H1282">
        <v>-16.972577973539899</v>
      </c>
      <c r="I1282">
        <v>-38.790631853080797</v>
      </c>
      <c r="J1282">
        <v>-0.97271386458713405</v>
      </c>
      <c r="K1282">
        <v>103.620637201839</v>
      </c>
      <c r="L1282">
        <v>115.92072155378</v>
      </c>
      <c r="M1282">
        <v>35.878462515747103</v>
      </c>
      <c r="N1282">
        <v>1.1077704845396299</v>
      </c>
      <c r="O1282">
        <v>82.149082333640905</v>
      </c>
      <c r="P1282">
        <v>8.3666666666666707</v>
      </c>
      <c r="Q1282">
        <v>-8.4320870213338006E-2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529</v>
      </c>
      <c r="E1283">
        <v>1431.22587333</v>
      </c>
      <c r="F1283">
        <v>590.70000000000005</v>
      </c>
      <c r="G1283">
        <v>36.6346807480219</v>
      </c>
      <c r="H1283">
        <v>-7.6797628881575104</v>
      </c>
      <c r="I1283">
        <v>16.1940640981895</v>
      </c>
      <c r="J1283">
        <v>1.3628015935870901</v>
      </c>
      <c r="K1283">
        <v>561.505185761343</v>
      </c>
      <c r="L1283">
        <v>470.04100829959998</v>
      </c>
      <c r="M1283">
        <v>49.972525864045998</v>
      </c>
      <c r="N1283">
        <v>0.29910474885861899</v>
      </c>
      <c r="O1283">
        <v>15.117657017098299</v>
      </c>
      <c r="P1283">
        <v>74.996296844911797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62</v>
      </c>
      <c r="E1284">
        <v>1430.68</v>
      </c>
      <c r="F1284">
        <v>15.22</v>
      </c>
      <c r="G1284">
        <v>81.496137070218495</v>
      </c>
      <c r="H1284">
        <v>18.1230600840546</v>
      </c>
      <c r="I1284">
        <v>-16.0785607987637</v>
      </c>
      <c r="J1284">
        <v>15.3742567283917</v>
      </c>
      <c r="K1284">
        <v>13.2326621986929</v>
      </c>
      <c r="L1284">
        <v>12.360156777719601</v>
      </c>
      <c r="M1284">
        <v>69.169024504788993</v>
      </c>
      <c r="N1284">
        <v>2.79577009549388</v>
      </c>
      <c r="O1284">
        <v>22.536136662286399</v>
      </c>
      <c r="P1284">
        <v>112.867132867132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590</v>
      </c>
      <c r="E1285">
        <v>1427.86995695</v>
      </c>
      <c r="F1285">
        <v>239.3</v>
      </c>
      <c r="G1285">
        <v>-10.502953501331</v>
      </c>
      <c r="H1285">
        <v>-1.52326749621094</v>
      </c>
      <c r="I1285">
        <v>-17.0174926819967</v>
      </c>
      <c r="J1285">
        <v>-4.0062610984333897</v>
      </c>
      <c r="K1285">
        <v>231.70265067834799</v>
      </c>
      <c r="L1285">
        <v>227.710974114637</v>
      </c>
      <c r="M1285">
        <v>51.469368249952403</v>
      </c>
      <c r="N1285">
        <v>1.14600972005678</v>
      </c>
      <c r="O1285">
        <v>14.437944003343</v>
      </c>
      <c r="P1285">
        <v>24.6354166666666</v>
      </c>
      <c r="Q1285">
        <v>-3.2641394946033998E-2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363</v>
      </c>
      <c r="E1286">
        <v>1426.0821539399999</v>
      </c>
      <c r="F1286">
        <v>1134.45</v>
      </c>
      <c r="G1286">
        <v>-4.9759181846692302</v>
      </c>
      <c r="H1286">
        <v>-8.3221119262690095</v>
      </c>
      <c r="I1286">
        <v>11.2764464956739</v>
      </c>
      <c r="J1286">
        <v>-1.6593817155441899</v>
      </c>
      <c r="K1286">
        <v>1106.2310680262201</v>
      </c>
      <c r="L1286">
        <v>978.64892271695101</v>
      </c>
      <c r="M1286">
        <v>37.4311971546012</v>
      </c>
      <c r="N1286">
        <v>0.58668509050711604</v>
      </c>
      <c r="O1286">
        <v>11.437260346423299</v>
      </c>
      <c r="P1286">
        <v>62.110603029437002</v>
      </c>
      <c r="Q1286">
        <v>-2.4948348400795999E-2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590</v>
      </c>
      <c r="E1287">
        <v>1425.1373570349999</v>
      </c>
      <c r="F1287">
        <v>221.05</v>
      </c>
      <c r="G1287">
        <v>-29.407276720792701</v>
      </c>
      <c r="H1287">
        <v>-10.4321010252813</v>
      </c>
      <c r="I1287">
        <v>-33.350404208248499</v>
      </c>
      <c r="J1287">
        <v>-1.7294835113557101</v>
      </c>
      <c r="K1287">
        <v>226.33242013445101</v>
      </c>
      <c r="L1287">
        <v>232.95049077535899</v>
      </c>
      <c r="M1287">
        <v>43.942695327893098</v>
      </c>
      <c r="N1287">
        <v>0.39541494235343799</v>
      </c>
      <c r="O1287">
        <v>39.267134132549202</v>
      </c>
      <c r="P1287">
        <v>18.812147272238601</v>
      </c>
      <c r="Q1287">
        <v>8.9376978086777997E-2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77</v>
      </c>
      <c r="E1288">
        <v>1422.1949999999999</v>
      </c>
      <c r="F1288">
        <v>48.21</v>
      </c>
      <c r="G1288">
        <v>-20.471289676347599</v>
      </c>
      <c r="H1288">
        <v>-8.7076175245523899</v>
      </c>
      <c r="I1288">
        <v>-22.793871179132399</v>
      </c>
      <c r="J1288">
        <v>-2.9341643242398301</v>
      </c>
      <c r="K1288">
        <v>48.477055381559403</v>
      </c>
      <c r="L1288">
        <v>47.591657111725603</v>
      </c>
      <c r="M1288">
        <v>32.755321844185701</v>
      </c>
      <c r="N1288">
        <v>0.595838804052089</v>
      </c>
      <c r="O1288">
        <v>25.460365180481201</v>
      </c>
      <c r="P1288">
        <v>24.7347994825355</v>
      </c>
      <c r="Q1288">
        <v>2.3313438287268E-2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E1289">
        <v>1418.1713</v>
      </c>
      <c r="F1289">
        <v>1313</v>
      </c>
      <c r="G1289">
        <v>1.8970352935855599</v>
      </c>
      <c r="H1289">
        <v>-14.063192820443501</v>
      </c>
      <c r="I1289">
        <v>-34.205003445215098</v>
      </c>
      <c r="J1289">
        <v>-0.18647201654753301</v>
      </c>
      <c r="K1289">
        <v>1337.7124570017399</v>
      </c>
      <c r="L1289">
        <v>1361.8345565766599</v>
      </c>
      <c r="M1289">
        <v>45.134539464786499</v>
      </c>
      <c r="N1289">
        <v>0.55665508253692397</v>
      </c>
      <c r="O1289">
        <v>38.233054074638197</v>
      </c>
      <c r="P1289">
        <v>30.646766169154201</v>
      </c>
      <c r="Q1289">
        <v>0.22054672288716001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21</v>
      </c>
      <c r="E1290">
        <v>1414.4208000000001</v>
      </c>
      <c r="F1290">
        <v>1193</v>
      </c>
      <c r="G1290">
        <v>-16.1090654071754</v>
      </c>
      <c r="H1290">
        <v>-3.4511291003632798</v>
      </c>
      <c r="I1290">
        <v>-28.709939913705899</v>
      </c>
      <c r="J1290">
        <v>3.4264295073456199</v>
      </c>
      <c r="K1290">
        <v>1143.73489193458</v>
      </c>
      <c r="L1290">
        <v>1106.0413627882299</v>
      </c>
      <c r="M1290">
        <v>59.186057456383097</v>
      </c>
      <c r="N1290">
        <v>1.6847454537097999</v>
      </c>
      <c r="O1290">
        <v>23.0008382229673</v>
      </c>
      <c r="P1290">
        <v>24.849563078855098</v>
      </c>
      <c r="Q1290">
        <v>0.135768561222565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E1291">
        <v>1411.7092017</v>
      </c>
      <c r="F1291">
        <v>601.85</v>
      </c>
      <c r="G1291">
        <v>-70.185227606346899</v>
      </c>
      <c r="H1291">
        <v>-3.7701253057258302</v>
      </c>
      <c r="I1291">
        <v>-42.409112303112003</v>
      </c>
      <c r="J1291">
        <v>-3.5680731348839898</v>
      </c>
      <c r="K1291">
        <v>619.48672650743003</v>
      </c>
      <c r="L1291">
        <v>732.11534215725396</v>
      </c>
      <c r="M1291">
        <v>26.341832424718099</v>
      </c>
      <c r="N1291">
        <v>0.87893513042684401</v>
      </c>
      <c r="O1291">
        <v>128.29608706488301</v>
      </c>
      <c r="P1291">
        <v>32.639118457300199</v>
      </c>
      <c r="Q1291">
        <v>9.8469848977611005E-2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483</v>
      </c>
      <c r="E1292">
        <v>1409.9824610779999</v>
      </c>
      <c r="F1292">
        <v>261.83</v>
      </c>
      <c r="G1292">
        <v>12.3717813215966</v>
      </c>
      <c r="H1292">
        <v>1.3527783196049099</v>
      </c>
      <c r="I1292">
        <v>-6.3233111811862504</v>
      </c>
      <c r="J1292">
        <v>-3.1351090264532702</v>
      </c>
      <c r="K1292">
        <v>240.64746326085</v>
      </c>
      <c r="L1292">
        <v>220.55878964727199</v>
      </c>
      <c r="M1292">
        <v>55.959885622676097</v>
      </c>
      <c r="N1292">
        <v>1.8176694019347099</v>
      </c>
      <c r="O1292">
        <v>11.675514646908301</v>
      </c>
      <c r="P1292">
        <v>50.088850673545402</v>
      </c>
      <c r="Q1292">
        <v>2.6142540500329998E-2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812</v>
      </c>
      <c r="E1293">
        <v>1409.5769549250001</v>
      </c>
      <c r="F1293">
        <v>279.25</v>
      </c>
      <c r="G1293">
        <v>-19.2382511252729</v>
      </c>
      <c r="H1293">
        <v>-2.5024267743741402</v>
      </c>
      <c r="I1293">
        <v>-9.2152432452889794</v>
      </c>
      <c r="J1293">
        <v>5.6922601499475398</v>
      </c>
      <c r="K1293">
        <v>270.905056371809</v>
      </c>
      <c r="M1293">
        <v>59.395141766371403</v>
      </c>
      <c r="N1293">
        <v>1.53713955774748</v>
      </c>
      <c r="O1293">
        <v>11.727842435093899</v>
      </c>
      <c r="P1293">
        <v>22.666373819459601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382</v>
      </c>
      <c r="E1294">
        <v>1406.6093853120001</v>
      </c>
      <c r="F1294">
        <v>67.959999999999994</v>
      </c>
      <c r="G1294">
        <v>483.92803359564402</v>
      </c>
      <c r="H1294">
        <v>51.4036578690231</v>
      </c>
      <c r="I1294">
        <v>112.881289808145</v>
      </c>
      <c r="J1294">
        <v>32.986967751231802</v>
      </c>
      <c r="K1294">
        <v>45.849672433077799</v>
      </c>
      <c r="L1294">
        <v>30.991111012985801</v>
      </c>
      <c r="M1294">
        <v>73.018631347269903</v>
      </c>
      <c r="N1294">
        <v>1.3877938680134001</v>
      </c>
      <c r="O1294">
        <v>5.2678045909358504</v>
      </c>
      <c r="P1294">
        <v>563.02439024390196</v>
      </c>
      <c r="Q1294">
        <v>0.13515065187804901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977</v>
      </c>
      <c r="E1295">
        <v>1395.69067204</v>
      </c>
      <c r="F1295">
        <v>75.319999999999993</v>
      </c>
      <c r="G1295">
        <v>-42.121629149842803</v>
      </c>
      <c r="H1295">
        <v>-10.089251039816</v>
      </c>
      <c r="I1295">
        <v>-25.675016724013702</v>
      </c>
      <c r="J1295">
        <v>-0.47416432423984101</v>
      </c>
      <c r="K1295">
        <v>74.5037561719829</v>
      </c>
      <c r="L1295">
        <v>80.088896319671505</v>
      </c>
      <c r="M1295">
        <v>47.624859794437697</v>
      </c>
      <c r="N1295">
        <v>1.112371801368</v>
      </c>
      <c r="O1295">
        <v>45.778013807753503</v>
      </c>
      <c r="P1295">
        <v>21.4838709677419</v>
      </c>
      <c r="Q1295">
        <v>-2.7080666665178998E-2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54</v>
      </c>
      <c r="E1296">
        <v>1389.384240915</v>
      </c>
      <c r="F1296">
        <v>341.35</v>
      </c>
      <c r="G1296">
        <v>123.581891079851</v>
      </c>
      <c r="H1296">
        <v>19.6887628785903</v>
      </c>
      <c r="I1296">
        <v>5.2334162213436199</v>
      </c>
      <c r="J1296">
        <v>5.2960902321692496</v>
      </c>
      <c r="K1296">
        <v>305.04588057641803</v>
      </c>
      <c r="L1296">
        <v>260.11372921557398</v>
      </c>
      <c r="M1296">
        <v>59.932278913776202</v>
      </c>
      <c r="N1296">
        <v>1.4587383555832001</v>
      </c>
      <c r="O1296">
        <v>7.5142815292221998</v>
      </c>
      <c r="P1296">
        <v>186.728265434691</v>
      </c>
      <c r="Q1296">
        <v>9.0195852648162003E-2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627</v>
      </c>
      <c r="E1297">
        <v>1389.2957365499999</v>
      </c>
      <c r="F1297">
        <v>193.35</v>
      </c>
      <c r="G1297">
        <v>152.22303127617599</v>
      </c>
      <c r="H1297">
        <v>17.5676005978886</v>
      </c>
      <c r="I1297">
        <v>25.575701879543502</v>
      </c>
      <c r="J1297">
        <v>-8.3989262290017397</v>
      </c>
      <c r="K1297">
        <v>172.448755900056</v>
      </c>
      <c r="L1297">
        <v>140.78235523077501</v>
      </c>
      <c r="M1297">
        <v>41.971446881300402</v>
      </c>
      <c r="N1297">
        <v>0.65723981865084202</v>
      </c>
      <c r="O1297">
        <v>14.2746314972847</v>
      </c>
      <c r="P1297">
        <v>184.338235294117</v>
      </c>
      <c r="Q1297">
        <v>0.13587370421294601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1832</v>
      </c>
      <c r="E1298">
        <v>1386.7308</v>
      </c>
      <c r="F1298">
        <v>596.70000000000005</v>
      </c>
      <c r="G1298">
        <v>84.120832704929995</v>
      </c>
      <c r="H1298">
        <v>75.197223378953694</v>
      </c>
      <c r="I1298">
        <v>28.9412274773651</v>
      </c>
      <c r="J1298">
        <v>6.93440710433158</v>
      </c>
      <c r="K1298">
        <v>452.66285891918699</v>
      </c>
      <c r="L1298">
        <v>378.68209872733001</v>
      </c>
      <c r="M1298">
        <v>62.692376277909403</v>
      </c>
      <c r="N1298">
        <v>1.22101814090845</v>
      </c>
      <c r="O1298">
        <v>8.0945198592257306</v>
      </c>
      <c r="P1298">
        <v>136.69178897262901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257</v>
      </c>
      <c r="E1299">
        <v>1382.7893392349999</v>
      </c>
      <c r="F1299">
        <v>383.85</v>
      </c>
      <c r="G1299">
        <v>-18.238088834908599</v>
      </c>
      <c r="H1299">
        <v>-0.79992108798080697</v>
      </c>
      <c r="I1299">
        <v>-18.0947226864802</v>
      </c>
      <c r="J1299">
        <v>-6.4625586085701796</v>
      </c>
      <c r="K1299">
        <v>377.09751992142202</v>
      </c>
      <c r="L1299">
        <v>361.001322172931</v>
      </c>
      <c r="M1299">
        <v>39.953607831950798</v>
      </c>
      <c r="N1299">
        <v>1.74633515842888</v>
      </c>
      <c r="O1299">
        <v>14.8104728409534</v>
      </c>
      <c r="P1299">
        <v>26.121241991128599</v>
      </c>
      <c r="Q1299">
        <v>5.0993249162133998E-2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643</v>
      </c>
      <c r="E1300">
        <v>1378.8492712499999</v>
      </c>
      <c r="F1300">
        <v>714.55</v>
      </c>
      <c r="G1300">
        <v>510.99146304024998</v>
      </c>
      <c r="H1300">
        <v>15.481388599383701</v>
      </c>
      <c r="I1300">
        <v>59.343348184304801</v>
      </c>
      <c r="J1300">
        <v>-4.1676385184394196</v>
      </c>
      <c r="K1300">
        <v>622.47607759508298</v>
      </c>
      <c r="L1300">
        <v>473.342292940665</v>
      </c>
      <c r="M1300">
        <v>55.266558455476201</v>
      </c>
      <c r="N1300">
        <v>0.79162927979755404</v>
      </c>
      <c r="O1300">
        <v>11.5387306696522</v>
      </c>
      <c r="P1300">
        <v>540.56476916180998</v>
      </c>
      <c r="Q1300">
        <v>0.147831910335295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130</v>
      </c>
      <c r="E1301">
        <v>1370.8220745000001</v>
      </c>
      <c r="F1301">
        <v>718.05</v>
      </c>
      <c r="G1301">
        <v>0.83940220804608101</v>
      </c>
      <c r="H1301">
        <v>10.2004130978886</v>
      </c>
      <c r="I1301">
        <v>-3.43045075316319</v>
      </c>
      <c r="J1301">
        <v>-4.1585805275758201</v>
      </c>
      <c r="K1301">
        <v>696.67922345583497</v>
      </c>
      <c r="L1301">
        <v>635.80051159965001</v>
      </c>
      <c r="M1301">
        <v>35.621993194445103</v>
      </c>
      <c r="N1301">
        <v>0.657392365406824</v>
      </c>
      <c r="O1301">
        <v>17.6798273100759</v>
      </c>
      <c r="P1301">
        <v>33.615556382582803</v>
      </c>
      <c r="Q1301">
        <v>5.2139384275546999E-2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407</v>
      </c>
      <c r="E1302">
        <v>1365.7540004799901</v>
      </c>
      <c r="F1302">
        <v>4279.3</v>
      </c>
      <c r="G1302">
        <v>24.390642504206198</v>
      </c>
      <c r="H1302">
        <v>25.210296381021099</v>
      </c>
      <c r="I1302">
        <v>18.774828414239899</v>
      </c>
      <c r="J1302">
        <v>-3.5697635517759099</v>
      </c>
      <c r="K1302">
        <v>3637.2521640705099</v>
      </c>
      <c r="L1302">
        <v>3220.4993424742702</v>
      </c>
      <c r="M1302">
        <v>60.969884492243899</v>
      </c>
      <c r="N1302">
        <v>1.41307771596347</v>
      </c>
      <c r="O1302">
        <v>6.4122636879863499</v>
      </c>
      <c r="P1302">
        <v>76.465979381443304</v>
      </c>
      <c r="Q1302">
        <v>6.5492834811909997E-3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812</v>
      </c>
      <c r="E1303">
        <v>1355.7592500000001</v>
      </c>
      <c r="F1303">
        <v>253.65</v>
      </c>
      <c r="G1303">
        <v>-47.9029923564717</v>
      </c>
      <c r="H1303">
        <v>-16.282860811507302</v>
      </c>
      <c r="I1303">
        <v>-37.879984476487799</v>
      </c>
      <c r="J1303">
        <v>-4.0440258200847197</v>
      </c>
      <c r="K1303">
        <v>288.43314387859198</v>
      </c>
      <c r="M1303">
        <v>26.378533931026698</v>
      </c>
      <c r="N1303">
        <v>0.64058610170554198</v>
      </c>
      <c r="O1303">
        <v>83.717721269465798</v>
      </c>
      <c r="P1303">
        <v>11.25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926</v>
      </c>
      <c r="E1304">
        <v>1354.718464</v>
      </c>
      <c r="F1304">
        <v>88.96</v>
      </c>
      <c r="G1304">
        <v>-21.774725533866199</v>
      </c>
      <c r="H1304">
        <v>-2.3784221293841101</v>
      </c>
      <c r="I1304">
        <v>-17.365839507156601</v>
      </c>
      <c r="J1304">
        <v>-4.4607735444035699</v>
      </c>
      <c r="K1304">
        <v>87.898816939034901</v>
      </c>
      <c r="L1304">
        <v>89.345356399183402</v>
      </c>
      <c r="M1304">
        <v>52.328644162625103</v>
      </c>
      <c r="N1304">
        <v>1.34831377494535</v>
      </c>
      <c r="O1304">
        <v>30.0022482014388</v>
      </c>
      <c r="P1304">
        <v>20.2162162162162</v>
      </c>
      <c r="Q1304">
        <v>-1.481034074391E-2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627</v>
      </c>
      <c r="E1305">
        <v>1352.8998355599999</v>
      </c>
      <c r="F1305">
        <v>137.41</v>
      </c>
      <c r="G1305">
        <v>-19.756590435878199</v>
      </c>
      <c r="H1305">
        <v>-0.38278984984999898</v>
      </c>
      <c r="I1305">
        <v>-29.835160964303</v>
      </c>
      <c r="J1305">
        <v>-1.4212854264878501</v>
      </c>
      <c r="K1305">
        <v>136.49153199943399</v>
      </c>
      <c r="L1305">
        <v>138.72538993433699</v>
      </c>
      <c r="M1305">
        <v>47.3109997689754</v>
      </c>
      <c r="N1305">
        <v>1.17642880364206</v>
      </c>
      <c r="O1305">
        <v>36.780438104941403</v>
      </c>
      <c r="P1305">
        <v>20.008733624454099</v>
      </c>
      <c r="Q1305">
        <v>-7.3728239514789004E-2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21</v>
      </c>
      <c r="E1306">
        <v>1351.77082976</v>
      </c>
      <c r="F1306">
        <v>380.9</v>
      </c>
      <c r="G1306">
        <v>20.025282673413901</v>
      </c>
      <c r="H1306">
        <v>9.0762602364428293</v>
      </c>
      <c r="I1306">
        <v>6.2738368477515101</v>
      </c>
      <c r="J1306">
        <v>4.0533217092797003</v>
      </c>
      <c r="K1306">
        <v>344.83122664086397</v>
      </c>
      <c r="L1306">
        <v>318.72820176854702</v>
      </c>
      <c r="M1306">
        <v>74.259932728712997</v>
      </c>
      <c r="N1306">
        <v>0.57366363917125496</v>
      </c>
      <c r="O1306">
        <v>18.088737201365099</v>
      </c>
      <c r="P1306">
        <v>53.341384863123899</v>
      </c>
      <c r="Q1306">
        <v>-5.3954993765763001E-2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295</v>
      </c>
      <c r="E1307">
        <v>1349.8545449999999</v>
      </c>
      <c r="F1307">
        <v>82.77</v>
      </c>
      <c r="G1307">
        <v>-18.248107960955402</v>
      </c>
      <c r="H1307">
        <v>-8.9038176629302299</v>
      </c>
      <c r="I1307">
        <v>-28.1256649120544</v>
      </c>
      <c r="J1307">
        <v>-4.7369542006377197</v>
      </c>
      <c r="K1307">
        <v>85.396215464303097</v>
      </c>
      <c r="L1307">
        <v>84.934519089099993</v>
      </c>
      <c r="M1307">
        <v>34.314826333908499</v>
      </c>
      <c r="N1307">
        <v>0.98847098782878495</v>
      </c>
      <c r="O1307">
        <v>26.7971487253836</v>
      </c>
      <c r="P1307">
        <v>19.956521739130402</v>
      </c>
      <c r="Q1307">
        <v>6.1246753698351003E-2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198</v>
      </c>
      <c r="E1308">
        <v>1346.92495884</v>
      </c>
      <c r="F1308">
        <v>2212.1999999999998</v>
      </c>
      <c r="G1308">
        <v>43.027284779130902</v>
      </c>
      <c r="H1308">
        <v>-13.376035060393001</v>
      </c>
      <c r="I1308">
        <v>37.877523507617902</v>
      </c>
      <c r="J1308">
        <v>-7.43545510765966</v>
      </c>
      <c r="K1308">
        <v>2211.76664707276</v>
      </c>
      <c r="L1308">
        <v>1846.0626715251301</v>
      </c>
      <c r="M1308">
        <v>33.057476048555401</v>
      </c>
      <c r="N1308">
        <v>0.70042409997372101</v>
      </c>
      <c r="O1308">
        <v>14.8178284061115</v>
      </c>
      <c r="P1308">
        <v>76.9759999999999</v>
      </c>
      <c r="Q1308">
        <v>0.14290822133117601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550</v>
      </c>
      <c r="E1309">
        <v>1342.49882082</v>
      </c>
      <c r="F1309">
        <v>383.3</v>
      </c>
      <c r="G1309">
        <v>13.1222298811442</v>
      </c>
      <c r="H1309">
        <v>1.48926862950804</v>
      </c>
      <c r="I1309">
        <v>-1.1377745340091101</v>
      </c>
      <c r="J1309">
        <v>2.17481844396471</v>
      </c>
      <c r="K1309">
        <v>355.28193113677702</v>
      </c>
      <c r="L1309">
        <v>337.34540505519499</v>
      </c>
      <c r="M1309">
        <v>64.110665438724197</v>
      </c>
      <c r="N1309">
        <v>1.3417478020104301</v>
      </c>
      <c r="O1309">
        <v>45.760500913122797</v>
      </c>
      <c r="P1309">
        <v>54.962603598140198</v>
      </c>
      <c r="Q1309">
        <v>3.8408042567480002E-3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476</v>
      </c>
      <c r="E1310">
        <v>1337.42544864</v>
      </c>
      <c r="F1310">
        <v>645.1</v>
      </c>
      <c r="G1310">
        <v>-46.826327605085702</v>
      </c>
      <c r="H1310">
        <v>5.5486805298614001</v>
      </c>
      <c r="I1310">
        <v>-22.655339359650402</v>
      </c>
      <c r="J1310">
        <v>-6.3882370941928999</v>
      </c>
      <c r="K1310">
        <v>643.66920106489295</v>
      </c>
      <c r="L1310">
        <v>671.33798031207505</v>
      </c>
      <c r="M1310">
        <v>42.671568019090799</v>
      </c>
      <c r="N1310">
        <v>2.3418015024846501</v>
      </c>
      <c r="O1310">
        <v>42.3035188342892</v>
      </c>
      <c r="P1310">
        <v>14.176991150442401</v>
      </c>
      <c r="Q1310">
        <v>4.7535944899270002E-2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295</v>
      </c>
      <c r="E1311">
        <v>1335.4877080799999</v>
      </c>
      <c r="F1311">
        <v>309.35000000000002</v>
      </c>
      <c r="G1311">
        <v>88.134605929264794</v>
      </c>
      <c r="H1311">
        <v>-0.77839827767359904</v>
      </c>
      <c r="I1311">
        <v>28.529084463967902</v>
      </c>
      <c r="J1311">
        <v>-6.8477969649193504</v>
      </c>
      <c r="K1311">
        <v>288.76529745610901</v>
      </c>
      <c r="L1311">
        <v>224.14544675968699</v>
      </c>
      <c r="M1311">
        <v>43.985976911133299</v>
      </c>
      <c r="N1311">
        <v>0.95283135542995301</v>
      </c>
      <c r="O1311">
        <v>9.2613544528850706</v>
      </c>
      <c r="P1311">
        <v>139.24980665119801</v>
      </c>
      <c r="Q1311">
        <v>0.112311485205979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363</v>
      </c>
      <c r="E1312">
        <v>1332.683832384</v>
      </c>
      <c r="F1312">
        <v>66.84</v>
      </c>
      <c r="G1312">
        <v>-48.883340021823003</v>
      </c>
      <c r="H1312">
        <v>-14.806980501307001</v>
      </c>
      <c r="I1312">
        <v>-28.975374100941199</v>
      </c>
      <c r="J1312">
        <v>-5.1648960315569203</v>
      </c>
      <c r="K1312">
        <v>69.445313279697402</v>
      </c>
      <c r="L1312">
        <v>71.930315953483898</v>
      </c>
      <c r="M1312">
        <v>37.785425954866</v>
      </c>
      <c r="N1312">
        <v>1.0355117090017201</v>
      </c>
      <c r="O1312">
        <v>34.874326750448802</v>
      </c>
      <c r="P1312">
        <v>20.324032403240299</v>
      </c>
      <c r="Q1312">
        <v>-4.2894841379366E-2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135</v>
      </c>
      <c r="E1313">
        <v>1331.7911099999999</v>
      </c>
      <c r="F1313">
        <v>319.8</v>
      </c>
      <c r="G1313">
        <v>83.168043430673904</v>
      </c>
      <c r="H1313">
        <v>7.2622858558318999</v>
      </c>
      <c r="I1313">
        <v>41.478442197213198</v>
      </c>
      <c r="J1313">
        <v>6.4324321207897697</v>
      </c>
      <c r="K1313">
        <v>288.813511526024</v>
      </c>
      <c r="L1313">
        <v>240.764094252147</v>
      </c>
      <c r="M1313">
        <v>52.778790190274599</v>
      </c>
      <c r="N1313">
        <v>1.80070371513317</v>
      </c>
      <c r="O1313">
        <v>18.026891807379599</v>
      </c>
      <c r="P1313">
        <v>111.50793650793599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130</v>
      </c>
      <c r="E1314">
        <v>1318.8384000000001</v>
      </c>
      <c r="F1314">
        <v>651.6</v>
      </c>
      <c r="G1314">
        <v>7.0625285122915598</v>
      </c>
      <c r="H1314">
        <v>-7.0594451131723304</v>
      </c>
      <c r="I1314">
        <v>-20.673995866371602</v>
      </c>
      <c r="J1314">
        <v>-3.70350167363743</v>
      </c>
      <c r="K1314">
        <v>655.51696678044198</v>
      </c>
      <c r="L1314">
        <v>634.15476907719801</v>
      </c>
      <c r="M1314">
        <v>39.878738327763202</v>
      </c>
      <c r="N1314">
        <v>1.6531786930174699</v>
      </c>
      <c r="O1314">
        <v>14.640883977900501</v>
      </c>
      <c r="P1314">
        <v>37.540897097625297</v>
      </c>
      <c r="Q1314">
        <v>9.3623615804683993E-2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269</v>
      </c>
      <c r="E1315">
        <v>1316.7739999999999</v>
      </c>
      <c r="F1315">
        <v>450.95</v>
      </c>
      <c r="G1315">
        <v>-4.2957759137461302</v>
      </c>
      <c r="H1315">
        <v>-9.2415902527981206</v>
      </c>
      <c r="I1315">
        <v>-1.8230241999292001</v>
      </c>
      <c r="J1315">
        <v>-8.7884021225627809</v>
      </c>
      <c r="K1315">
        <v>438.32136037305997</v>
      </c>
      <c r="L1315">
        <v>403.33577629661499</v>
      </c>
      <c r="M1315">
        <v>44.6035062004824</v>
      </c>
      <c r="N1315">
        <v>0.61489469559649801</v>
      </c>
      <c r="O1315">
        <v>7.1072180951324997</v>
      </c>
      <c r="P1315">
        <v>37.4009750152346</v>
      </c>
      <c r="Q1315">
        <v>-6.5203388644609998E-3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127</v>
      </c>
      <c r="E1316">
        <v>1311.28547082</v>
      </c>
      <c r="F1316">
        <v>819.85</v>
      </c>
      <c r="G1316">
        <v>-5.0399723230336901</v>
      </c>
      <c r="H1316">
        <v>-8.6760414690298902</v>
      </c>
      <c r="I1316">
        <v>-37.164902364760202</v>
      </c>
      <c r="J1316">
        <v>-3.52228168365304</v>
      </c>
      <c r="K1316">
        <v>852.09382758305003</v>
      </c>
      <c r="L1316">
        <v>854.01883947747206</v>
      </c>
      <c r="M1316">
        <v>44.997459600949</v>
      </c>
      <c r="N1316">
        <v>0.75741958565877299</v>
      </c>
      <c r="O1316">
        <v>31.731414283100499</v>
      </c>
      <c r="P1316">
        <v>30.549363057324801</v>
      </c>
      <c r="Q1316">
        <v>7.4162732419142993E-2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21</v>
      </c>
      <c r="E1317">
        <v>1308.1765448000001</v>
      </c>
      <c r="F1317">
        <v>757</v>
      </c>
      <c r="G1317">
        <v>609.01616400384501</v>
      </c>
      <c r="H1317">
        <v>13.4412256911026</v>
      </c>
      <c r="I1317">
        <v>287.42541696126898</v>
      </c>
      <c r="J1317">
        <v>-8.2368027223552698</v>
      </c>
      <c r="K1317">
        <v>662.77492144221299</v>
      </c>
      <c r="M1317">
        <v>34.859003454364398</v>
      </c>
      <c r="N1317">
        <v>0.79393463230672501</v>
      </c>
      <c r="O1317">
        <v>31.836195508586499</v>
      </c>
      <c r="P1317">
        <v>711.79624664879304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550</v>
      </c>
      <c r="E1318">
        <v>1306.4983048700001</v>
      </c>
      <c r="F1318">
        <v>1213.3</v>
      </c>
      <c r="G1318">
        <v>158.56650620147701</v>
      </c>
      <c r="H1318">
        <v>-27.216022819832901</v>
      </c>
      <c r="I1318">
        <v>1.6940251071357499</v>
      </c>
      <c r="J1318">
        <v>-10.634905064980501</v>
      </c>
      <c r="K1318">
        <v>1453.4601572085901</v>
      </c>
      <c r="L1318">
        <v>1197.6449073357101</v>
      </c>
      <c r="M1318">
        <v>13.9260219166404</v>
      </c>
      <c r="N1318">
        <v>0.37208614864864797</v>
      </c>
      <c r="O1318">
        <v>82.098409296958707</v>
      </c>
      <c r="P1318">
        <v>277.50466708151799</v>
      </c>
      <c r="Q1318">
        <v>0.237187779477152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21</v>
      </c>
      <c r="E1319">
        <v>1298.07670293</v>
      </c>
      <c r="F1319">
        <v>1576.05</v>
      </c>
      <c r="G1319">
        <v>970.80391583389701</v>
      </c>
      <c r="H1319">
        <v>-5.2791981825991803</v>
      </c>
      <c r="I1319">
        <v>33.840020975858003</v>
      </c>
      <c r="J1319">
        <v>-8.0088356521096298</v>
      </c>
      <c r="K1319">
        <v>1457.2612962466201</v>
      </c>
      <c r="L1319">
        <v>915.89858299012303</v>
      </c>
      <c r="M1319">
        <v>34.477911857247399</v>
      </c>
      <c r="N1319">
        <v>1.0947991279975</v>
      </c>
      <c r="O1319">
        <v>18.105390057421999</v>
      </c>
      <c r="P1319">
        <v>1058.4343991179701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72</v>
      </c>
      <c r="E1320">
        <v>1295.013110784</v>
      </c>
      <c r="F1320">
        <v>73.77</v>
      </c>
      <c r="G1320">
        <v>157.49882056878999</v>
      </c>
      <c r="H1320">
        <v>-2.0648817964775699</v>
      </c>
      <c r="I1320">
        <v>-45.6315143656565</v>
      </c>
      <c r="J1320">
        <v>-5.44607473267199</v>
      </c>
      <c r="K1320">
        <v>73.529510041440005</v>
      </c>
      <c r="L1320">
        <v>71.987296400539904</v>
      </c>
      <c r="M1320">
        <v>57.644020024249599</v>
      </c>
      <c r="N1320">
        <v>1.90048249126784</v>
      </c>
      <c r="O1320">
        <v>94.930188423478398</v>
      </c>
      <c r="P1320">
        <v>206.735966735966</v>
      </c>
      <c r="Q1320">
        <v>0.35353494014961101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145</v>
      </c>
      <c r="E1321">
        <v>1293.666691015</v>
      </c>
      <c r="F1321">
        <v>581.15</v>
      </c>
      <c r="G1321">
        <v>-33.325339421004898</v>
      </c>
      <c r="H1321">
        <v>-9.2767831658759299</v>
      </c>
      <c r="I1321">
        <v>-9.6995829781273297</v>
      </c>
      <c r="J1321">
        <v>-4.9414653013341798</v>
      </c>
      <c r="K1321">
        <v>598.24505530539204</v>
      </c>
      <c r="L1321">
        <v>576.42844692088397</v>
      </c>
      <c r="M1321">
        <v>26.0261409164358</v>
      </c>
      <c r="N1321">
        <v>0.69727820685809505</v>
      </c>
      <c r="O1321">
        <v>24.339671341306001</v>
      </c>
      <c r="P1321">
        <v>16.404606910365501</v>
      </c>
      <c r="Q1321">
        <v>-0.16587922575032699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627</v>
      </c>
      <c r="E1322">
        <v>1293.5294240000001</v>
      </c>
      <c r="F1322">
        <v>1017.95</v>
      </c>
      <c r="G1322">
        <v>-4.6317434172107701</v>
      </c>
      <c r="H1322">
        <v>23.876289622278801</v>
      </c>
      <c r="I1322">
        <v>10.6468937437441</v>
      </c>
      <c r="J1322">
        <v>9.7199706968571995</v>
      </c>
      <c r="K1322">
        <v>856.51937593751404</v>
      </c>
      <c r="L1322">
        <v>818.55835959211697</v>
      </c>
      <c r="M1322">
        <v>76.368909276209195</v>
      </c>
      <c r="N1322">
        <v>4.0804892050459003</v>
      </c>
      <c r="O1322">
        <v>12.024166216415299</v>
      </c>
      <c r="P1322">
        <v>44.482293662621501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977</v>
      </c>
      <c r="E1323">
        <v>1292.4892872999999</v>
      </c>
      <c r="F1323">
        <v>645.65</v>
      </c>
      <c r="G1323">
        <v>-6.1418421236459801</v>
      </c>
      <c r="H1323">
        <v>-5.1768672881660596</v>
      </c>
      <c r="I1323">
        <v>-16.491626677205598</v>
      </c>
      <c r="J1323">
        <v>0.19669798669109001</v>
      </c>
      <c r="K1323">
        <v>615.71578104128605</v>
      </c>
      <c r="L1323">
        <v>608.29102653439304</v>
      </c>
      <c r="M1323">
        <v>50.484241436984199</v>
      </c>
      <c r="N1323">
        <v>1.25960808644103</v>
      </c>
      <c r="O1323">
        <v>32.424688298613802</v>
      </c>
      <c r="P1323">
        <v>34.636638515274697</v>
      </c>
      <c r="Q1323">
        <v>1.4268356872607E-2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382</v>
      </c>
      <c r="E1324">
        <v>1290.147196524</v>
      </c>
      <c r="F1324">
        <v>52.51</v>
      </c>
      <c r="G1324">
        <v>-7.8838520275061503</v>
      </c>
      <c r="H1324">
        <v>-3.4527875787495499</v>
      </c>
      <c r="I1324">
        <v>-37.935581508008298</v>
      </c>
      <c r="J1324">
        <v>3.76634070633818</v>
      </c>
      <c r="K1324">
        <v>53.2489790162265</v>
      </c>
      <c r="L1324">
        <v>52.381077193457401</v>
      </c>
      <c r="M1324">
        <v>55.1835486727689</v>
      </c>
      <c r="N1324">
        <v>1.3697018432821999</v>
      </c>
      <c r="O1324">
        <v>57.1129308703104</v>
      </c>
      <c r="P1324">
        <v>67.763578274760306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1148</v>
      </c>
      <c r="E1325">
        <v>1288.6287124999999</v>
      </c>
      <c r="F1325">
        <v>965.5</v>
      </c>
      <c r="G1325">
        <v>279.58286819573601</v>
      </c>
      <c r="H1325">
        <v>-3.8995671236303702</v>
      </c>
      <c r="I1325">
        <v>87.237845789076104</v>
      </c>
      <c r="J1325">
        <v>2.4677921974992798</v>
      </c>
      <c r="K1325">
        <v>920.84807972621695</v>
      </c>
      <c r="L1325">
        <v>708.54267220538202</v>
      </c>
      <c r="M1325">
        <v>69.492875023100396</v>
      </c>
      <c r="N1325">
        <v>0.55785794922297205</v>
      </c>
      <c r="O1325">
        <v>13.3091662351113</v>
      </c>
      <c r="P1325">
        <v>392.602040816326</v>
      </c>
      <c r="Q1325">
        <v>0.17923953498320599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688</v>
      </c>
      <c r="E1326">
        <v>1288.0999999999999</v>
      </c>
      <c r="F1326">
        <v>128.81</v>
      </c>
      <c r="G1326">
        <v>-10.6210846511339</v>
      </c>
      <c r="H1326">
        <v>3.7573779361950299</v>
      </c>
      <c r="I1326">
        <v>-20.633061547724601</v>
      </c>
      <c r="J1326">
        <v>-4.6222755980319299</v>
      </c>
      <c r="K1326">
        <v>125.50033411488999</v>
      </c>
      <c r="L1326">
        <v>123.36608715889599</v>
      </c>
      <c r="M1326">
        <v>34.0048178096852</v>
      </c>
      <c r="N1326">
        <v>1.01668555348819</v>
      </c>
      <c r="O1326">
        <v>20.332272339104101</v>
      </c>
      <c r="P1326">
        <v>28.424725822532402</v>
      </c>
      <c r="Q1326">
        <v>-3.2677531938119998E-3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977</v>
      </c>
      <c r="E1327">
        <v>1284.4918815999999</v>
      </c>
      <c r="F1327">
        <v>336.8</v>
      </c>
      <c r="G1327">
        <v>-22.0116571913975</v>
      </c>
      <c r="H1327">
        <v>-13.7206531374368</v>
      </c>
      <c r="I1327">
        <v>-26.7839401214645</v>
      </c>
      <c r="J1327">
        <v>-1.06769373600455</v>
      </c>
      <c r="K1327">
        <v>340.626797344252</v>
      </c>
      <c r="L1327">
        <v>351.921205460755</v>
      </c>
      <c r="M1327">
        <v>36.148123510595397</v>
      </c>
      <c r="N1327">
        <v>1.16073779516355</v>
      </c>
      <c r="O1327">
        <v>59.085510688836003</v>
      </c>
      <c r="P1327">
        <v>22.472727272727202</v>
      </c>
      <c r="Q1327">
        <v>3.5484329568683998E-2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127</v>
      </c>
      <c r="E1328">
        <v>1283.4716352</v>
      </c>
      <c r="F1328">
        <v>1844.8</v>
      </c>
      <c r="G1328">
        <v>198.551379887829</v>
      </c>
      <c r="H1328">
        <v>-6.0932290014788002</v>
      </c>
      <c r="I1328">
        <v>106.602311164665</v>
      </c>
      <c r="J1328">
        <v>-3.0719771528413098</v>
      </c>
      <c r="K1328">
        <v>1784.41956457128</v>
      </c>
      <c r="L1328">
        <v>1275.67216119759</v>
      </c>
      <c r="M1328">
        <v>39.222452372822602</v>
      </c>
      <c r="N1328">
        <v>0.45523959853267998</v>
      </c>
      <c r="O1328">
        <v>25.216825672159501</v>
      </c>
      <c r="P1328">
        <v>243.57016481981501</v>
      </c>
      <c r="Q1328">
        <v>0.212188651630938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382</v>
      </c>
      <c r="E1329">
        <v>1279.22568972</v>
      </c>
      <c r="F1329">
        <v>76.56</v>
      </c>
      <c r="G1329">
        <v>25.427224298009001</v>
      </c>
      <c r="H1329">
        <v>-6.03614940211137</v>
      </c>
      <c r="I1329">
        <v>-7.4964048123983797</v>
      </c>
      <c r="J1329">
        <v>-2.6747087597882602</v>
      </c>
      <c r="K1329">
        <v>72.611737337709201</v>
      </c>
      <c r="L1329">
        <v>65.376582436861199</v>
      </c>
      <c r="M1329">
        <v>53.394293901206801</v>
      </c>
      <c r="N1329">
        <v>1.1375048661159</v>
      </c>
      <c r="O1329">
        <v>10.893416927899599</v>
      </c>
      <c r="P1329">
        <v>66.073752711496695</v>
      </c>
      <c r="Q1329">
        <v>1.5309001681445999E-2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130</v>
      </c>
      <c r="E1330">
        <v>1277.0906147999999</v>
      </c>
      <c r="F1330">
        <v>146.79</v>
      </c>
      <c r="G1330">
        <v>18.757590324086401</v>
      </c>
      <c r="H1330">
        <v>-1.19238705342625</v>
      </c>
      <c r="I1330">
        <v>-24.2967480840395</v>
      </c>
      <c r="J1330">
        <v>-4.8006347978317301</v>
      </c>
      <c r="K1330">
        <v>147.39924786110299</v>
      </c>
      <c r="L1330">
        <v>145.07420800916</v>
      </c>
      <c r="M1330">
        <v>39.925072215166701</v>
      </c>
      <c r="N1330">
        <v>0.78702510169733098</v>
      </c>
      <c r="O1330">
        <v>32.3659649839907</v>
      </c>
      <c r="P1330">
        <v>47.527638190954697</v>
      </c>
      <c r="Q1330">
        <v>3.6045508792003002E-2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E1331">
        <v>1275.113126925</v>
      </c>
      <c r="F1331">
        <v>7.36</v>
      </c>
      <c r="G1331">
        <v>-65.983551161349297</v>
      </c>
      <c r="H1331">
        <v>-34.769236959715002</v>
      </c>
      <c r="I1331">
        <v>-70.595391762466704</v>
      </c>
      <c r="J1331">
        <v>3.08825325817774</v>
      </c>
      <c r="K1331">
        <v>9.8143190834626406</v>
      </c>
      <c r="L1331">
        <v>12.6780156826776</v>
      </c>
      <c r="M1331">
        <v>41.982247463341999</v>
      </c>
      <c r="N1331">
        <v>1.74190811543109</v>
      </c>
      <c r="O1331">
        <v>192.119565217391</v>
      </c>
      <c r="P1331">
        <v>5.8992805755395601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191</v>
      </c>
      <c r="E1332">
        <v>1273.657686</v>
      </c>
      <c r="F1332">
        <v>139.80000000000001</v>
      </c>
      <c r="G1332">
        <v>6.2459181707775997</v>
      </c>
      <c r="H1332">
        <v>-1.03507797353996</v>
      </c>
      <c r="I1332">
        <v>-15.376537722723301</v>
      </c>
      <c r="J1332">
        <v>-2.9135419762907602</v>
      </c>
      <c r="K1332">
        <v>133.80164928404201</v>
      </c>
      <c r="L1332">
        <v>126.67711600629301</v>
      </c>
      <c r="M1332">
        <v>59.369222763822201</v>
      </c>
      <c r="N1332">
        <v>1.2334452019039499</v>
      </c>
      <c r="O1332">
        <v>11.587982832618</v>
      </c>
      <c r="P1332">
        <v>39.104477611940297</v>
      </c>
      <c r="Q1332">
        <v>5.9724176955084002E-2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62</v>
      </c>
      <c r="E1333">
        <v>1269.0835660799901</v>
      </c>
      <c r="F1333">
        <v>633.6</v>
      </c>
      <c r="G1333">
        <v>32.564324734651599</v>
      </c>
      <c r="H1333">
        <v>-1.2660836500211201</v>
      </c>
      <c r="I1333">
        <v>-21.682064713602301</v>
      </c>
      <c r="J1333">
        <v>-6.2747559871712504</v>
      </c>
      <c r="K1333">
        <v>621.09639134569102</v>
      </c>
      <c r="L1333">
        <v>585.94791963718603</v>
      </c>
      <c r="M1333">
        <v>40.132045739069802</v>
      </c>
      <c r="N1333">
        <v>0.77911342854935595</v>
      </c>
      <c r="O1333">
        <v>19.1840277777777</v>
      </c>
      <c r="P1333">
        <v>61.180361231238798</v>
      </c>
      <c r="Q1333">
        <v>3.4134404792460001E-2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191</v>
      </c>
      <c r="E1334">
        <v>1268.563056</v>
      </c>
      <c r="F1334">
        <v>1176.5999999999999</v>
      </c>
      <c r="G1334">
        <v>-34.826668179918499</v>
      </c>
      <c r="H1334">
        <v>5.1987373048372598</v>
      </c>
      <c r="I1334">
        <v>-14.5816450761706</v>
      </c>
      <c r="J1334">
        <v>0.65057251786542902</v>
      </c>
      <c r="K1334">
        <v>1161.20549850579</v>
      </c>
      <c r="L1334">
        <v>1165.20017056392</v>
      </c>
      <c r="M1334">
        <v>56.987797014646901</v>
      </c>
      <c r="N1334">
        <v>1.11559496164761</v>
      </c>
      <c r="O1334">
        <v>29.6107428182899</v>
      </c>
      <c r="P1334">
        <v>16.379821958456901</v>
      </c>
      <c r="Q1334">
        <v>6.1382416286670002E-2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21</v>
      </c>
      <c r="E1335">
        <v>1256.9817690279999</v>
      </c>
      <c r="F1335">
        <v>226.76</v>
      </c>
      <c r="G1335">
        <v>48.0507098947541</v>
      </c>
      <c r="H1335">
        <v>44.323325318834101</v>
      </c>
      <c r="I1335">
        <v>5.0292658291842098</v>
      </c>
      <c r="J1335">
        <v>3.7075290183720702</v>
      </c>
      <c r="K1335">
        <v>179.57323169289299</v>
      </c>
      <c r="L1335">
        <v>150.814879119046</v>
      </c>
      <c r="M1335">
        <v>63.082832754171299</v>
      </c>
      <c r="N1335">
        <v>0.998158915240966</v>
      </c>
      <c r="O1335">
        <v>12.0127006526724</v>
      </c>
      <c r="P1335">
        <v>105.212669683257</v>
      </c>
      <c r="Q1335">
        <v>0.107217929994954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220</v>
      </c>
      <c r="E1336">
        <v>1252.8632553</v>
      </c>
      <c r="F1336">
        <v>731.05</v>
      </c>
      <c r="G1336">
        <v>124.481166895386</v>
      </c>
      <c r="H1336">
        <v>-3.2289722398247802</v>
      </c>
      <c r="I1336">
        <v>17.459234960005499</v>
      </c>
      <c r="J1336">
        <v>-1.8551402730789901</v>
      </c>
      <c r="K1336">
        <v>695.45667425154102</v>
      </c>
      <c r="L1336">
        <v>598.18528718408697</v>
      </c>
      <c r="M1336">
        <v>59.240542937981303</v>
      </c>
      <c r="N1336">
        <v>0.729815282096546</v>
      </c>
      <c r="O1336">
        <v>12.7145886054305</v>
      </c>
      <c r="P1336">
        <v>164.87318840579701</v>
      </c>
      <c r="Q1336">
        <v>0.12370941755238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97</v>
      </c>
      <c r="E1337">
        <v>1251.811794</v>
      </c>
      <c r="F1337">
        <v>782.05</v>
      </c>
      <c r="G1337">
        <v>-15.096246015670999</v>
      </c>
      <c r="H1337">
        <v>-2.4747487017612002</v>
      </c>
      <c r="I1337">
        <v>-24.3438818560413</v>
      </c>
      <c r="J1337">
        <v>0.75583567576015798</v>
      </c>
      <c r="K1337">
        <v>798.69562299812696</v>
      </c>
      <c r="L1337">
        <v>803.01497622538602</v>
      </c>
      <c r="M1337">
        <v>41.472256935271602</v>
      </c>
      <c r="N1337">
        <v>0.49789251844046301</v>
      </c>
      <c r="O1337">
        <v>33.802186560961502</v>
      </c>
      <c r="P1337">
        <v>14.1595503977811</v>
      </c>
      <c r="Q1337">
        <v>-0.102064462240782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269</v>
      </c>
      <c r="E1338">
        <v>1246.093353145</v>
      </c>
      <c r="F1338">
        <v>974.3</v>
      </c>
      <c r="G1338">
        <v>116.06317221761</v>
      </c>
      <c r="H1338">
        <v>35.324429469089701</v>
      </c>
      <c r="I1338">
        <v>6.2622695068518404</v>
      </c>
      <c r="J1338">
        <v>2.92484215524179</v>
      </c>
      <c r="K1338">
        <v>809.89334785355595</v>
      </c>
      <c r="L1338">
        <v>662.55178393225003</v>
      </c>
      <c r="M1338">
        <v>72.603177953391693</v>
      </c>
      <c r="N1338">
        <v>1.1623273754001999</v>
      </c>
      <c r="O1338">
        <v>7.6567792261110696</v>
      </c>
      <c r="P1338">
        <v>158.09271523178799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550</v>
      </c>
      <c r="E1339">
        <v>1241.9046768149999</v>
      </c>
      <c r="F1339">
        <v>199.65</v>
      </c>
      <c r="G1339">
        <v>-38.051292598711697</v>
      </c>
      <c r="H1339">
        <v>-8.8961023523250198</v>
      </c>
      <c r="I1339">
        <v>-18.4024003102374</v>
      </c>
      <c r="J1339">
        <v>-3.7269951040136799</v>
      </c>
      <c r="K1339">
        <v>199.52679773343701</v>
      </c>
      <c r="L1339">
        <v>202.167734546014</v>
      </c>
      <c r="M1339">
        <v>38.5923064128188</v>
      </c>
      <c r="N1339">
        <v>1.11647966408209</v>
      </c>
      <c r="O1339">
        <v>21.3623841723015</v>
      </c>
      <c r="P1339">
        <v>24.859287054408998</v>
      </c>
      <c r="Q1339">
        <v>-1.9873248158119999E-2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627</v>
      </c>
      <c r="E1340">
        <v>1241.0042022549901</v>
      </c>
      <c r="F1340">
        <v>567.95000000000005</v>
      </c>
      <c r="G1340">
        <v>9.0704299452633101</v>
      </c>
      <c r="H1340">
        <v>-18.063185728046399</v>
      </c>
      <c r="I1340">
        <v>6.1522331581632699</v>
      </c>
      <c r="J1340">
        <v>-2.4063365596164998</v>
      </c>
      <c r="K1340">
        <v>574.42645642569801</v>
      </c>
      <c r="L1340">
        <v>498.66461595264798</v>
      </c>
      <c r="M1340">
        <v>36.025243522297203</v>
      </c>
      <c r="N1340">
        <v>0.34992396697469202</v>
      </c>
      <c r="O1340">
        <v>17.2638436482084</v>
      </c>
      <c r="P1340">
        <v>50.350761085373897</v>
      </c>
      <c r="Q1340">
        <v>1.38520197995E-4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627</v>
      </c>
      <c r="E1341">
        <v>1240.3905950000001</v>
      </c>
      <c r="F1341">
        <v>510.05</v>
      </c>
      <c r="G1341">
        <v>7.2468279715790898</v>
      </c>
      <c r="H1341">
        <v>11.0031879195637</v>
      </c>
      <c r="I1341">
        <v>3.4480481026907199</v>
      </c>
      <c r="J1341">
        <v>-3.2929924492398301</v>
      </c>
      <c r="K1341">
        <v>443.88659101362703</v>
      </c>
      <c r="L1341">
        <v>416.329133140983</v>
      </c>
      <c r="M1341">
        <v>68.268567571299698</v>
      </c>
      <c r="N1341">
        <v>2.4893478691003001</v>
      </c>
      <c r="O1341">
        <v>6.8522693853543704</v>
      </c>
      <c r="P1341">
        <v>49.552851488051502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80</v>
      </c>
      <c r="E1342">
        <v>1238.0886982500001</v>
      </c>
      <c r="F1342">
        <v>2919.9</v>
      </c>
      <c r="G1342">
        <v>255.60929669438099</v>
      </c>
      <c r="H1342">
        <v>-12.645305019696799</v>
      </c>
      <c r="I1342">
        <v>66.0019086759321</v>
      </c>
      <c r="J1342">
        <v>-7.1798786099541196</v>
      </c>
      <c r="K1342">
        <v>2783.9657361480699</v>
      </c>
      <c r="L1342">
        <v>1952.25056480377</v>
      </c>
      <c r="M1342">
        <v>38.021633365285403</v>
      </c>
      <c r="N1342">
        <v>1.0546496469023401</v>
      </c>
      <c r="O1342">
        <v>21.511010651049698</v>
      </c>
      <c r="P1342">
        <v>322.653253238763</v>
      </c>
      <c r="Q1342">
        <v>0.14118336621601801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191</v>
      </c>
      <c r="E1343">
        <v>1236.6727760000001</v>
      </c>
      <c r="F1343">
        <v>688</v>
      </c>
      <c r="G1343">
        <v>7.8839647522127798</v>
      </c>
      <c r="H1343">
        <v>-3.5489440648245001</v>
      </c>
      <c r="I1343">
        <v>6.1711373819947104</v>
      </c>
      <c r="J1343">
        <v>-5.2033616722437896</v>
      </c>
      <c r="K1343">
        <v>659.90531900663802</v>
      </c>
      <c r="L1343">
        <v>604.35942243338297</v>
      </c>
      <c r="M1343">
        <v>58.791104103935197</v>
      </c>
      <c r="N1343">
        <v>0.46888998462415699</v>
      </c>
      <c r="O1343">
        <v>10.465116279069701</v>
      </c>
      <c r="P1343">
        <v>40.379514384819402</v>
      </c>
      <c r="Q1343">
        <v>4.0644051520442002E-2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550</v>
      </c>
      <c r="E1344">
        <v>1235.4095649240001</v>
      </c>
      <c r="F1344">
        <v>147.58000000000001</v>
      </c>
      <c r="G1344">
        <v>-30.242775549092698</v>
      </c>
      <c r="H1344">
        <v>-6.5961494021113696</v>
      </c>
      <c r="I1344">
        <v>-44.6719193717799</v>
      </c>
      <c r="J1344">
        <v>-4.5484763716394401</v>
      </c>
      <c r="K1344">
        <v>151.346217076627</v>
      </c>
      <c r="L1344">
        <v>163.91857097680801</v>
      </c>
      <c r="M1344">
        <v>51.416673123110101</v>
      </c>
      <c r="N1344">
        <v>1.5860168110678501</v>
      </c>
      <c r="O1344">
        <v>51.883724081853899</v>
      </c>
      <c r="P1344">
        <v>9.9701937406855698</v>
      </c>
      <c r="Q1344">
        <v>5.5464404272670001E-3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257</v>
      </c>
      <c r="E1345">
        <v>1233.32</v>
      </c>
      <c r="F1345">
        <v>1541.65</v>
      </c>
      <c r="G1345">
        <v>136.56209952049301</v>
      </c>
      <c r="H1345">
        <v>-2.9087219385922101</v>
      </c>
      <c r="I1345">
        <v>171.77075244251401</v>
      </c>
      <c r="J1345">
        <v>14.2027468726713</v>
      </c>
      <c r="K1345">
        <v>1364.32990763015</v>
      </c>
      <c r="L1345">
        <v>969.75881257940796</v>
      </c>
      <c r="M1345">
        <v>67.7713381711431</v>
      </c>
      <c r="N1345">
        <v>1.0256558877364199</v>
      </c>
      <c r="O1345">
        <v>6.3795284273343302</v>
      </c>
      <c r="P1345">
        <v>271.48192771084302</v>
      </c>
      <c r="Q1345">
        <v>0.249452957456473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62</v>
      </c>
      <c r="E1346">
        <v>1232.63208485</v>
      </c>
      <c r="F1346">
        <v>1282.1500000000001</v>
      </c>
      <c r="G1346">
        <v>47.124701534797502</v>
      </c>
      <c r="H1346">
        <v>-4.2919919369169497</v>
      </c>
      <c r="I1346">
        <v>-25.8603476142513</v>
      </c>
      <c r="J1346">
        <v>2.3547401817543601</v>
      </c>
      <c r="K1346">
        <v>1233.7008050775401</v>
      </c>
      <c r="L1346">
        <v>1197.38337307185</v>
      </c>
      <c r="M1346">
        <v>77.144405201247395</v>
      </c>
      <c r="N1346">
        <v>1.0420492191197299</v>
      </c>
      <c r="O1346">
        <v>24.400421167569998</v>
      </c>
      <c r="P1346">
        <v>76.119505494505503</v>
      </c>
      <c r="Q1346">
        <v>0.10043243687943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288</v>
      </c>
      <c r="E1347">
        <v>1221.3403559999999</v>
      </c>
      <c r="F1347">
        <v>675.55</v>
      </c>
      <c r="G1347">
        <v>23.648168194132602</v>
      </c>
      <c r="H1347">
        <v>-10.0387311479174</v>
      </c>
      <c r="I1347">
        <v>19.9336852548923</v>
      </c>
      <c r="J1347">
        <v>-3.3053016253594598</v>
      </c>
      <c r="K1347">
        <v>636.43551372303898</v>
      </c>
      <c r="L1347">
        <v>542.59689801777404</v>
      </c>
      <c r="M1347">
        <v>49.206275579110901</v>
      </c>
      <c r="N1347">
        <v>0.66586368912718996</v>
      </c>
      <c r="O1347">
        <v>10.088076382207101</v>
      </c>
      <c r="P1347">
        <v>69.736180904522598</v>
      </c>
      <c r="Q1347">
        <v>1.5997829764725E-2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269</v>
      </c>
      <c r="E1348">
        <v>1220.011755</v>
      </c>
      <c r="F1348">
        <v>38.81</v>
      </c>
      <c r="G1348">
        <v>1.89708312773501</v>
      </c>
      <c r="H1348">
        <v>-13.303456370096301</v>
      </c>
      <c r="I1348">
        <v>-18.748501145402098</v>
      </c>
      <c r="J1348">
        <v>0.82162514944436904</v>
      </c>
      <c r="K1348">
        <v>38.1276776756457</v>
      </c>
      <c r="L1348">
        <v>35.2402200207083</v>
      </c>
      <c r="M1348">
        <v>45.231511262890201</v>
      </c>
      <c r="N1348">
        <v>1.37942964116356</v>
      </c>
      <c r="O1348">
        <v>26.2561195568152</v>
      </c>
      <c r="P1348">
        <v>43.740740740740698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220</v>
      </c>
      <c r="E1349">
        <v>1219.4579208</v>
      </c>
      <c r="F1349">
        <v>772.8</v>
      </c>
      <c r="G1349">
        <v>48.750204047787797</v>
      </c>
      <c r="H1349">
        <v>-10.7701970211589</v>
      </c>
      <c r="I1349">
        <v>12.4337154819594</v>
      </c>
      <c r="J1349">
        <v>-6.4646817730966299</v>
      </c>
      <c r="K1349">
        <v>744.60661594329895</v>
      </c>
      <c r="L1349">
        <v>600.52673299122296</v>
      </c>
      <c r="M1349">
        <v>24.577861024339501</v>
      </c>
      <c r="N1349">
        <v>0.291398297660104</v>
      </c>
      <c r="O1349">
        <v>22.3990683229813</v>
      </c>
      <c r="P1349">
        <v>78.064516129032199</v>
      </c>
      <c r="Q1349">
        <v>0.173826619855971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1487</v>
      </c>
      <c r="E1350">
        <v>1211.839886624</v>
      </c>
      <c r="F1350">
        <v>208.96</v>
      </c>
      <c r="G1350">
        <v>-67.708335180515306</v>
      </c>
      <c r="H1350">
        <v>-15.006803527806101</v>
      </c>
      <c r="I1350">
        <v>-39.996111667722197</v>
      </c>
      <c r="J1350">
        <v>-3.9263519693861602</v>
      </c>
      <c r="K1350">
        <v>223.623197986061</v>
      </c>
      <c r="L1350">
        <v>246.075654047559</v>
      </c>
      <c r="M1350">
        <v>24.310212854802199</v>
      </c>
      <c r="N1350">
        <v>0.92671148964493899</v>
      </c>
      <c r="O1350">
        <v>76.780245022970803</v>
      </c>
      <c r="P1350">
        <v>4.16749750747758</v>
      </c>
      <c r="Q1350">
        <v>-3.212706405068E-3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E1351">
        <v>1209.7771842</v>
      </c>
      <c r="F1351">
        <v>799.95</v>
      </c>
      <c r="G1351">
        <v>6170.7176034345403</v>
      </c>
      <c r="H1351">
        <v>2.4814263554643698</v>
      </c>
      <c r="I1351">
        <v>417.56660758737303</v>
      </c>
      <c r="J1351">
        <v>-0.77974307186792202</v>
      </c>
      <c r="K1351">
        <v>720.44951153095496</v>
      </c>
      <c r="L1351">
        <v>422.806221968665</v>
      </c>
      <c r="M1351">
        <v>64.978482707165</v>
      </c>
      <c r="N1351">
        <v>3.0714440616840002</v>
      </c>
      <c r="O1351">
        <v>5.0065629101818798</v>
      </c>
      <c r="P1351">
        <v>6203.7825059101597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E1352">
        <v>1203.8801169599999</v>
      </c>
      <c r="F1352">
        <v>51.18</v>
      </c>
      <c r="G1352">
        <v>-66.966691029413397</v>
      </c>
      <c r="H1352">
        <v>-28.3453063935298</v>
      </c>
      <c r="I1352">
        <v>-63.373792648980697</v>
      </c>
      <c r="J1352">
        <v>-12.2591299768404</v>
      </c>
      <c r="K1352">
        <v>56.330227763144698</v>
      </c>
      <c r="L1352">
        <v>65.177779708645204</v>
      </c>
      <c r="M1352">
        <v>55.687417657152999</v>
      </c>
      <c r="N1352">
        <v>1.2548240402148101</v>
      </c>
      <c r="O1352">
        <v>114.92770613520899</v>
      </c>
      <c r="P1352">
        <v>16.291751874573901</v>
      </c>
      <c r="Q1352">
        <v>0.14353891152173301</v>
      </c>
    </row>
    <row r="1353" spans="1:17" hidden="1" x14ac:dyDescent="0.3">
      <c r="A1353" t="s">
        <v>2856</v>
      </c>
      <c r="B1353" t="s">
        <v>2857</v>
      </c>
      <c r="C1353" t="str">
        <f>IFERROR(VLOOKUP(Table1[[#This Row],[Ticker]],[1]!Table1[[Symbol]:[Industry]],2,FALSE),"-")</f>
        <v>-</v>
      </c>
      <c r="D1353" t="s">
        <v>1501</v>
      </c>
      <c r="E1353">
        <v>1201.94836059</v>
      </c>
      <c r="F1353">
        <v>1587.9</v>
      </c>
      <c r="G1353">
        <v>42.550906375897299</v>
      </c>
      <c r="H1353">
        <v>14.290122853496801</v>
      </c>
      <c r="I1353">
        <v>9.6384648979947496</v>
      </c>
      <c r="J1353">
        <v>-1.52054284503526</v>
      </c>
      <c r="K1353">
        <v>1433.79228725349</v>
      </c>
      <c r="L1353">
        <v>1243.3046053006301</v>
      </c>
      <c r="M1353">
        <v>54.251587116933699</v>
      </c>
      <c r="N1353">
        <v>1.0012279743519701</v>
      </c>
      <c r="O1353">
        <v>11.8836198753069</v>
      </c>
      <c r="P1353">
        <v>69.366967095088199</v>
      </c>
      <c r="Q1353">
        <v>3.6834237532082002E-2</v>
      </c>
    </row>
    <row r="1354" spans="1:17" hidden="1" x14ac:dyDescent="0.3">
      <c r="A1354" t="s">
        <v>2858</v>
      </c>
      <c r="B1354" t="s">
        <v>2859</v>
      </c>
      <c r="C1354" t="str">
        <f>IFERROR(VLOOKUP(Table1[[#This Row],[Ticker]],[1]!Table1[[Symbol]:[Industry]],2,FALSE),"-")</f>
        <v>-</v>
      </c>
      <c r="D1354" t="s">
        <v>688</v>
      </c>
      <c r="E1354">
        <v>1200.7577558180001</v>
      </c>
      <c r="F1354">
        <v>56.59</v>
      </c>
      <c r="G1354">
        <v>9.4809730093674904</v>
      </c>
      <c r="H1354">
        <v>7.0959795305270896</v>
      </c>
      <c r="I1354">
        <v>2.2174679838904701</v>
      </c>
      <c r="J1354">
        <v>3.4768501685137698</v>
      </c>
      <c r="K1354">
        <v>53.491522233735701</v>
      </c>
      <c r="L1354">
        <v>49.135206846930899</v>
      </c>
      <c r="M1354">
        <v>50.272161995669997</v>
      </c>
      <c r="N1354">
        <v>0.89895280734357497</v>
      </c>
      <c r="O1354">
        <v>9.9134122636508106</v>
      </c>
      <c r="P1354">
        <v>40.771144278606897</v>
      </c>
      <c r="Q1354">
        <v>5.8396362454195001E-2</v>
      </c>
    </row>
    <row r="1355" spans="1:17" hidden="1" x14ac:dyDescent="0.3">
      <c r="A1355" t="s">
        <v>2860</v>
      </c>
      <c r="B1355" t="s">
        <v>2861</v>
      </c>
      <c r="C1355" t="str">
        <f>IFERROR(VLOOKUP(Table1[[#This Row],[Ticker]],[1]!Table1[[Symbol]:[Industry]],2,FALSE),"-")</f>
        <v>-</v>
      </c>
      <c r="D1355" t="s">
        <v>62</v>
      </c>
      <c r="E1355">
        <v>1197.0693221500001</v>
      </c>
      <c r="F1355">
        <v>248.3</v>
      </c>
      <c r="G1355">
        <v>15.8222182999769</v>
      </c>
      <c r="H1355">
        <v>-7.8491140718502397</v>
      </c>
      <c r="I1355">
        <v>-20.585327360810201</v>
      </c>
      <c r="J1355">
        <v>-5.6584893669586602</v>
      </c>
      <c r="K1355">
        <v>251.62877419753701</v>
      </c>
      <c r="L1355">
        <v>241.853305564289</v>
      </c>
      <c r="M1355">
        <v>35.161627436554497</v>
      </c>
      <c r="N1355">
        <v>1.5637214332809699</v>
      </c>
      <c r="O1355">
        <v>17.720499395891999</v>
      </c>
      <c r="P1355">
        <v>55.479023168440797</v>
      </c>
      <c r="Q1355">
        <v>-5.4908863058189998E-3</v>
      </c>
    </row>
    <row r="1356" spans="1:17" hidden="1" x14ac:dyDescent="0.3">
      <c r="A1356" t="s">
        <v>2862</v>
      </c>
      <c r="B1356" t="s">
        <v>2863</v>
      </c>
      <c r="C1356" t="str">
        <f>IFERROR(VLOOKUP(Table1[[#This Row],[Ticker]],[1]!Table1[[Symbol]:[Industry]],2,FALSE),"-")</f>
        <v>-</v>
      </c>
      <c r="E1356">
        <v>1195.8392974000001</v>
      </c>
      <c r="F1356">
        <v>1177</v>
      </c>
      <c r="G1356">
        <v>452.94182815077897</v>
      </c>
      <c r="H1356">
        <v>-0.93885118630849596</v>
      </c>
      <c r="I1356">
        <v>47.916537240451902</v>
      </c>
      <c r="J1356">
        <v>-9.6595778580744298</v>
      </c>
      <c r="K1356">
        <v>1082.0148957085901</v>
      </c>
      <c r="L1356">
        <v>679.93958566856099</v>
      </c>
      <c r="M1356">
        <v>37.826236784025099</v>
      </c>
      <c r="N1356">
        <v>0.75137614678899001</v>
      </c>
      <c r="O1356">
        <v>18.946474086660899</v>
      </c>
      <c r="P1356">
        <v>507.32714138286798</v>
      </c>
    </row>
    <row r="1357" spans="1:17" hidden="1" x14ac:dyDescent="0.3">
      <c r="A1357" t="s">
        <v>2864</v>
      </c>
      <c r="B1357" t="s">
        <v>2865</v>
      </c>
      <c r="C1357" t="str">
        <f>IFERROR(VLOOKUP(Table1[[#This Row],[Ticker]],[1]!Table1[[Symbol]:[Industry]],2,FALSE),"-")</f>
        <v>-</v>
      </c>
      <c r="D1357" t="s">
        <v>688</v>
      </c>
      <c r="E1357">
        <v>1192.2871500000001</v>
      </c>
      <c r="F1357">
        <v>125.57</v>
      </c>
      <c r="G1357">
        <v>173.39749761443599</v>
      </c>
      <c r="H1357">
        <v>17.986193289079299</v>
      </c>
      <c r="I1357">
        <v>107.28371164644599</v>
      </c>
      <c r="J1357">
        <v>1.8215715094331999</v>
      </c>
      <c r="K1357">
        <v>105.90129448739</v>
      </c>
      <c r="L1357">
        <v>77.474504591626598</v>
      </c>
      <c r="M1357">
        <v>62.025415099049603</v>
      </c>
      <c r="N1357">
        <v>0.36655850939252799</v>
      </c>
      <c r="O1357">
        <v>8.7043083539061801</v>
      </c>
      <c r="P1357">
        <v>208.525798525798</v>
      </c>
      <c r="Q1357">
        <v>0.10450435465970399</v>
      </c>
    </row>
    <row r="1358" spans="1:17" hidden="1" x14ac:dyDescent="0.3">
      <c r="A1358" t="s">
        <v>2866</v>
      </c>
      <c r="B1358" t="s">
        <v>2867</v>
      </c>
      <c r="C1358" t="str">
        <f>IFERROR(VLOOKUP(Table1[[#This Row],[Ticker]],[1]!Table1[[Symbol]:[Industry]],2,FALSE),"-")</f>
        <v>-</v>
      </c>
      <c r="D1358" t="s">
        <v>627</v>
      </c>
      <c r="E1358">
        <v>1191.7204211639901</v>
      </c>
      <c r="F1358">
        <v>45.64</v>
      </c>
      <c r="G1358">
        <v>-24.156470639531999</v>
      </c>
      <c r="H1358">
        <v>-0.70796758392956605</v>
      </c>
      <c r="I1358">
        <v>-31.2712897832476</v>
      </c>
      <c r="J1358">
        <v>-2.0810264306459199</v>
      </c>
      <c r="K1358">
        <v>44.9313497759181</v>
      </c>
      <c r="L1358">
        <v>47.344181011370601</v>
      </c>
      <c r="M1358">
        <v>46.485350130827698</v>
      </c>
      <c r="N1358">
        <v>1.06270160521336</v>
      </c>
      <c r="O1358">
        <v>47.020157756354003</v>
      </c>
      <c r="P1358">
        <v>25.384615384615302</v>
      </c>
      <c r="Q1358">
        <v>-3.885883213599E-2</v>
      </c>
    </row>
    <row r="1359" spans="1:17" hidden="1" x14ac:dyDescent="0.3">
      <c r="A1359" t="s">
        <v>2868</v>
      </c>
      <c r="B1359" t="s">
        <v>2869</v>
      </c>
      <c r="C1359" t="str">
        <f>IFERROR(VLOOKUP(Table1[[#This Row],[Ticker]],[1]!Table1[[Symbol]:[Industry]],2,FALSE),"-")</f>
        <v>-</v>
      </c>
      <c r="D1359" t="s">
        <v>213</v>
      </c>
      <c r="E1359">
        <v>1183.576573455</v>
      </c>
      <c r="F1359">
        <v>533.85</v>
      </c>
      <c r="G1359">
        <v>-9.8388554633802503</v>
      </c>
      <c r="H1359">
        <v>6.6939998516199504</v>
      </c>
      <c r="I1359">
        <v>6.5648686039554196</v>
      </c>
      <c r="J1359">
        <v>7.4814656008501297</v>
      </c>
      <c r="K1359">
        <v>498.36718156965799</v>
      </c>
      <c r="L1359">
        <v>476.22112284453698</v>
      </c>
      <c r="M1359">
        <v>59.5974838900148</v>
      </c>
      <c r="N1359">
        <v>2.0748895906212499</v>
      </c>
      <c r="O1359">
        <v>16.727545190596601</v>
      </c>
      <c r="P1359">
        <v>36.779400461183698</v>
      </c>
      <c r="Q1359">
        <v>3.6220818093190998E-2</v>
      </c>
    </row>
    <row r="1360" spans="1:17" hidden="1" x14ac:dyDescent="0.3">
      <c r="A1360" t="s">
        <v>2870</v>
      </c>
      <c r="B1360" t="s">
        <v>2871</v>
      </c>
      <c r="C1360" t="str">
        <f>IFERROR(VLOOKUP(Table1[[#This Row],[Ticker]],[1]!Table1[[Symbol]:[Industry]],2,FALSE),"-")</f>
        <v>-</v>
      </c>
      <c r="D1360" t="s">
        <v>191</v>
      </c>
      <c r="E1360">
        <v>1183.4378005200001</v>
      </c>
      <c r="F1360">
        <v>995.1</v>
      </c>
      <c r="G1360">
        <v>86.573529715796099</v>
      </c>
      <c r="H1360">
        <v>24.887417983919999</v>
      </c>
      <c r="I1360">
        <v>6.6924722663869396</v>
      </c>
      <c r="J1360">
        <v>-3.9430985008619901</v>
      </c>
      <c r="K1360">
        <v>885.278019484124</v>
      </c>
      <c r="L1360">
        <v>766.48103865190603</v>
      </c>
      <c r="M1360">
        <v>55.744595576938899</v>
      </c>
      <c r="N1360">
        <v>3.6745713885534501</v>
      </c>
      <c r="O1360">
        <v>12.3454929152849</v>
      </c>
      <c r="P1360">
        <v>144.496314496314</v>
      </c>
      <c r="Q1360">
        <v>0.16395702737578899</v>
      </c>
    </row>
    <row r="1361" spans="1:17" hidden="1" x14ac:dyDescent="0.3">
      <c r="A1361" t="s">
        <v>2872</v>
      </c>
      <c r="B1361" t="s">
        <v>2873</v>
      </c>
      <c r="C1361" t="str">
        <f>IFERROR(VLOOKUP(Table1[[#This Row],[Ticker]],[1]!Table1[[Symbol]:[Industry]],2,FALSE),"-")</f>
        <v>-</v>
      </c>
      <c r="D1361" t="s">
        <v>550</v>
      </c>
      <c r="E1361">
        <v>1182.2822610830001</v>
      </c>
      <c r="F1361">
        <v>164.23</v>
      </c>
      <c r="G1361">
        <v>-20.572298999861601</v>
      </c>
      <c r="H1361">
        <v>2.2167370980466901</v>
      </c>
      <c r="I1361">
        <v>-15.628699888980501</v>
      </c>
      <c r="J1361">
        <v>8.8995082132682999</v>
      </c>
      <c r="K1361">
        <v>157.08969367127801</v>
      </c>
      <c r="L1361">
        <v>162.19781963045801</v>
      </c>
      <c r="M1361">
        <v>63.468141254122301</v>
      </c>
      <c r="N1361">
        <v>1.35773900332869</v>
      </c>
      <c r="O1361">
        <v>32.162211532606698</v>
      </c>
      <c r="P1361">
        <v>29.3658920834974</v>
      </c>
      <c r="Q1361">
        <v>6.7201434359393006E-2</v>
      </c>
    </row>
    <row r="1362" spans="1:17" hidden="1" x14ac:dyDescent="0.3">
      <c r="A1362" t="s">
        <v>2874</v>
      </c>
      <c r="B1362" t="s">
        <v>2875</v>
      </c>
      <c r="C1362" t="str">
        <f>IFERROR(VLOOKUP(Table1[[#This Row],[Ticker]],[1]!Table1[[Symbol]:[Industry]],2,FALSE),"-")</f>
        <v>-</v>
      </c>
      <c r="D1362" t="s">
        <v>191</v>
      </c>
      <c r="E1362">
        <v>1181.9817499999999</v>
      </c>
      <c r="F1362">
        <v>109.19</v>
      </c>
      <c r="G1362">
        <v>-32.062077582549001</v>
      </c>
      <c r="H1362">
        <v>-4.1385347232122998</v>
      </c>
      <c r="I1362">
        <v>-28.238611811038599</v>
      </c>
      <c r="J1362">
        <v>-3.3012368399068102</v>
      </c>
      <c r="K1362">
        <v>110.29663396572199</v>
      </c>
      <c r="L1362">
        <v>110.976550287842</v>
      </c>
      <c r="M1362">
        <v>46.062878387884702</v>
      </c>
      <c r="N1362">
        <v>1.2728042316852599</v>
      </c>
      <c r="O1362">
        <v>31.8802088103306</v>
      </c>
      <c r="P1362">
        <v>20.986149584487499</v>
      </c>
      <c r="Q1362">
        <v>8.1106743674449998E-3</v>
      </c>
    </row>
    <row r="1363" spans="1:17" hidden="1" x14ac:dyDescent="0.3">
      <c r="A1363" t="s">
        <v>2876</v>
      </c>
      <c r="B1363" t="s">
        <v>2877</v>
      </c>
      <c r="C1363" t="str">
        <f>IFERROR(VLOOKUP(Table1[[#This Row],[Ticker]],[1]!Table1[[Symbol]:[Industry]],2,FALSE),"-")</f>
        <v>-</v>
      </c>
      <c r="D1363" t="s">
        <v>382</v>
      </c>
      <c r="E1363">
        <v>1178.8471241520001</v>
      </c>
      <c r="F1363">
        <v>47.98</v>
      </c>
      <c r="G1363">
        <v>7.1460650912194801</v>
      </c>
      <c r="H1363">
        <v>5.3402889540530101</v>
      </c>
      <c r="I1363">
        <v>-23.108671494294398</v>
      </c>
      <c r="J1363">
        <v>1.6865546999416301</v>
      </c>
      <c r="K1363">
        <v>45.8680751072771</v>
      </c>
      <c r="L1363">
        <v>45.706798699680697</v>
      </c>
      <c r="M1363">
        <v>56.4850786096044</v>
      </c>
      <c r="N1363">
        <v>1.77317089653152</v>
      </c>
      <c r="O1363">
        <v>26.0942059191329</v>
      </c>
      <c r="P1363">
        <v>75.109489051094897</v>
      </c>
    </row>
    <row r="1364" spans="1:17" hidden="1" x14ac:dyDescent="0.3">
      <c r="A1364" t="s">
        <v>2878</v>
      </c>
      <c r="B1364" t="s">
        <v>2879</v>
      </c>
      <c r="C1364" t="str">
        <f>IFERROR(VLOOKUP(Table1[[#This Row],[Ticker]],[1]!Table1[[Symbol]:[Industry]],2,FALSE),"-")</f>
        <v>-</v>
      </c>
      <c r="E1364">
        <v>1177.3240225</v>
      </c>
      <c r="F1364">
        <v>1122.5</v>
      </c>
      <c r="G1364">
        <v>321.00972965664602</v>
      </c>
      <c r="H1364">
        <v>-8.6012725548207403</v>
      </c>
      <c r="I1364">
        <v>47.812092634297201</v>
      </c>
      <c r="J1364">
        <v>-12.8031326623704</v>
      </c>
      <c r="K1364">
        <v>1114.37334397616</v>
      </c>
      <c r="M1364">
        <v>24.9063904132204</v>
      </c>
      <c r="N1364">
        <v>0.57170418006430801</v>
      </c>
      <c r="O1364">
        <v>34.521158129175902</v>
      </c>
      <c r="P1364">
        <v>368.88053467000799</v>
      </c>
    </row>
    <row r="1365" spans="1:17" hidden="1" x14ac:dyDescent="0.3">
      <c r="A1365" t="s">
        <v>2880</v>
      </c>
      <c r="B1365" t="s">
        <v>2881</v>
      </c>
      <c r="C1365" t="str">
        <f>IFERROR(VLOOKUP(Table1[[#This Row],[Ticker]],[1]!Table1[[Symbol]:[Industry]],2,FALSE),"-")</f>
        <v>-</v>
      </c>
      <c r="D1365" t="s">
        <v>163</v>
      </c>
      <c r="E1365">
        <v>1174.6728000000001</v>
      </c>
      <c r="F1365">
        <v>479.85</v>
      </c>
      <c r="G1365">
        <v>86.979446673129502</v>
      </c>
      <c r="H1365">
        <v>49.044838252209601</v>
      </c>
      <c r="I1365">
        <v>97.002454553113395</v>
      </c>
      <c r="J1365">
        <v>-6.3186955144426697</v>
      </c>
      <c r="M1365">
        <v>44.697830679747902</v>
      </c>
      <c r="O1365">
        <v>15.6611441075336</v>
      </c>
      <c r="P1365">
        <v>135.451422963689</v>
      </c>
    </row>
    <row r="1366" spans="1:17" hidden="1" x14ac:dyDescent="0.3">
      <c r="A1366" t="s">
        <v>2882</v>
      </c>
      <c r="B1366" t="s">
        <v>2883</v>
      </c>
      <c r="C1366" t="str">
        <f>IFERROR(VLOOKUP(Table1[[#This Row],[Ticker]],[1]!Table1[[Symbol]:[Industry]],2,FALSE),"-")</f>
        <v>-</v>
      </c>
      <c r="D1366" t="s">
        <v>2884</v>
      </c>
      <c r="E1366">
        <v>1173.693287715</v>
      </c>
      <c r="F1366">
        <v>246.21</v>
      </c>
      <c r="G1366">
        <v>57.069675090768001</v>
      </c>
      <c r="H1366">
        <v>1.1188213327683001</v>
      </c>
      <c r="I1366">
        <v>-13.584262326976299</v>
      </c>
      <c r="J1366">
        <v>-4.6132119432874497</v>
      </c>
      <c r="K1366">
        <v>245.181575959719</v>
      </c>
      <c r="L1366">
        <v>231.42093872310701</v>
      </c>
      <c r="M1366">
        <v>46.641064325848603</v>
      </c>
      <c r="N1366">
        <v>0.742130415967301</v>
      </c>
      <c r="O1366">
        <v>45.729255513585898</v>
      </c>
      <c r="P1366">
        <v>85.818867924528305</v>
      </c>
      <c r="Q1366">
        <v>-1.864232430861E-3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244</v>
      </c>
      <c r="E1367">
        <v>1169.7432108749999</v>
      </c>
      <c r="F1367">
        <v>414.85</v>
      </c>
      <c r="G1367">
        <v>65.113102127903304</v>
      </c>
      <c r="H1367">
        <v>-12.2748955550807</v>
      </c>
      <c r="I1367">
        <v>5.9942710686252303</v>
      </c>
      <c r="J1367">
        <v>-1.5014928129699801</v>
      </c>
      <c r="K1367">
        <v>400.32415371933502</v>
      </c>
      <c r="L1367">
        <v>357.542449622557</v>
      </c>
      <c r="M1367">
        <v>54.045168485209601</v>
      </c>
      <c r="N1367">
        <v>1.3441630929352899</v>
      </c>
      <c r="O1367">
        <v>26.551765698445202</v>
      </c>
      <c r="P1367">
        <v>96.285781878400698</v>
      </c>
      <c r="Q1367">
        <v>0.10394281435552299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62</v>
      </c>
      <c r="E1368">
        <v>1168.16185078799</v>
      </c>
      <c r="F1368">
        <v>111.29</v>
      </c>
      <c r="G1368">
        <v>-16.148997679846602</v>
      </c>
      <c r="H1368">
        <v>1.9324972144299599</v>
      </c>
      <c r="I1368">
        <v>-28.2008969126965</v>
      </c>
      <c r="J1368">
        <v>-9.3632513743977502E-3</v>
      </c>
      <c r="K1368">
        <v>109.042586523419</v>
      </c>
      <c r="L1368">
        <v>109.308176727766</v>
      </c>
      <c r="M1368">
        <v>51.114943601478501</v>
      </c>
      <c r="N1368">
        <v>2.1378273177860598</v>
      </c>
      <c r="O1368">
        <v>34.423578039356599</v>
      </c>
      <c r="P1368">
        <v>43.878474466709697</v>
      </c>
      <c r="Q1368">
        <v>-2.5793777536145E-2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400</v>
      </c>
      <c r="E1369">
        <v>1166.49812458</v>
      </c>
      <c r="F1369">
        <v>487.7</v>
      </c>
      <c r="G1369">
        <v>135.85255881339901</v>
      </c>
      <c r="H1369">
        <v>4.9774338393439601</v>
      </c>
      <c r="I1369">
        <v>-8.2155287145754201</v>
      </c>
      <c r="J1369">
        <v>-2.74843189073448</v>
      </c>
      <c r="K1369">
        <v>447.99245788792302</v>
      </c>
      <c r="L1369">
        <v>386.88331331964201</v>
      </c>
      <c r="M1369">
        <v>48.713376182294702</v>
      </c>
      <c r="N1369">
        <v>1.89683479673425</v>
      </c>
      <c r="O1369">
        <v>10.6622923928644</v>
      </c>
      <c r="P1369">
        <v>170.944444444444</v>
      </c>
      <c r="Q1369">
        <v>9.4761327797728001E-2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D1370" t="s">
        <v>363</v>
      </c>
      <c r="E1370">
        <v>1152.6529013259999</v>
      </c>
      <c r="F1370">
        <v>165.74</v>
      </c>
      <c r="G1370">
        <v>-20.8787560329481</v>
      </c>
      <c r="H1370">
        <v>9.82133520192007E-2</v>
      </c>
      <c r="I1370">
        <v>-12.290887473982099</v>
      </c>
      <c r="J1370">
        <v>0.68104065511260203</v>
      </c>
      <c r="K1370">
        <v>162.22769532947001</v>
      </c>
      <c r="L1370">
        <v>154.911314916816</v>
      </c>
      <c r="M1370">
        <v>40.189734848319397</v>
      </c>
      <c r="N1370">
        <v>3.1790457833388102</v>
      </c>
      <c r="O1370">
        <v>9.8105466393145697</v>
      </c>
      <c r="P1370">
        <v>25.990117825921601</v>
      </c>
      <c r="Q1370">
        <v>-1.5159601700405E-2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627</v>
      </c>
      <c r="E1371">
        <v>1151.09076465</v>
      </c>
      <c r="F1371">
        <v>20.7</v>
      </c>
      <c r="G1371">
        <v>-87.908083216622302</v>
      </c>
      <c r="H1371">
        <v>-7.5087075416462596</v>
      </c>
      <c r="I1371">
        <v>14.6329942635127</v>
      </c>
      <c r="J1371">
        <v>-2.08922135846037</v>
      </c>
      <c r="K1371">
        <v>21.350382970023102</v>
      </c>
      <c r="L1371">
        <v>25.576729652728702</v>
      </c>
      <c r="M1371">
        <v>42.984837524349899</v>
      </c>
      <c r="N1371">
        <v>1.05681992713482</v>
      </c>
      <c r="O1371">
        <v>165.45893719806699</v>
      </c>
      <c r="P1371">
        <v>37.999999999999901</v>
      </c>
      <c r="Q1371">
        <v>0.22256149702348199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62</v>
      </c>
      <c r="E1372">
        <v>1146.2886000000001</v>
      </c>
      <c r="F1372">
        <v>1945.5</v>
      </c>
      <c r="G1372">
        <v>108.107983214039</v>
      </c>
      <c r="H1372">
        <v>-11.0756663103239</v>
      </c>
      <c r="I1372">
        <v>9.1228855885115898</v>
      </c>
      <c r="J1372">
        <v>-7.4740479888060003</v>
      </c>
      <c r="K1372">
        <v>1941.03868666532</v>
      </c>
      <c r="L1372">
        <v>1606.06924235733</v>
      </c>
      <c r="M1372">
        <v>37.586609140389903</v>
      </c>
      <c r="N1372">
        <v>0.834826626170589</v>
      </c>
      <c r="O1372">
        <v>20.688768953996401</v>
      </c>
      <c r="P1372">
        <v>156.831683168316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627</v>
      </c>
      <c r="E1373">
        <v>1139.78120932</v>
      </c>
      <c r="F1373">
        <v>2594.8000000000002</v>
      </c>
      <c r="G1373">
        <v>38.6491552395116</v>
      </c>
      <c r="H1373">
        <v>23.420046794084801</v>
      </c>
      <c r="I1373">
        <v>11.902807993964</v>
      </c>
      <c r="J1373">
        <v>-2.9437020746250502</v>
      </c>
      <c r="K1373">
        <v>2187.5811491519398</v>
      </c>
      <c r="L1373">
        <v>1946.7265689917399</v>
      </c>
      <c r="M1373">
        <v>69.488233407288703</v>
      </c>
      <c r="N1373">
        <v>2.63547956706519</v>
      </c>
      <c r="O1373">
        <v>12.120394635424599</v>
      </c>
      <c r="P1373">
        <v>71.273927392739196</v>
      </c>
      <c r="Q1373">
        <v>6.7663755233643E-2</v>
      </c>
    </row>
    <row r="1374" spans="1:17" hidden="1" x14ac:dyDescent="0.3">
      <c r="A1374" t="s">
        <v>2899</v>
      </c>
      <c r="B1374" t="s">
        <v>2900</v>
      </c>
      <c r="C1374" t="str">
        <f>IFERROR(VLOOKUP(Table1[[#This Row],[Ticker]],[1]!Table1[[Symbol]:[Industry]],2,FALSE),"-")</f>
        <v>-</v>
      </c>
      <c r="D1374" t="s">
        <v>119</v>
      </c>
      <c r="E1374">
        <v>1136.1521696</v>
      </c>
      <c r="F1374">
        <v>381.5</v>
      </c>
      <c r="G1374">
        <v>128.427241856346</v>
      </c>
      <c r="H1374">
        <v>12.901485204423301</v>
      </c>
      <c r="I1374">
        <v>42.023827616329598</v>
      </c>
      <c r="J1374">
        <v>-5.3559305058755697</v>
      </c>
      <c r="K1374">
        <v>355.38566688645</v>
      </c>
      <c r="L1374">
        <v>280.39332247030501</v>
      </c>
      <c r="M1374">
        <v>43.404924265147002</v>
      </c>
      <c r="N1374">
        <v>1.0762468219830801</v>
      </c>
      <c r="O1374">
        <v>10.9829619921363</v>
      </c>
      <c r="P1374">
        <v>180.30859662013199</v>
      </c>
      <c r="Q1374">
        <v>8.2094942077221997E-2</v>
      </c>
    </row>
    <row r="1375" spans="1:17" hidden="1" x14ac:dyDescent="0.3">
      <c r="A1375" t="s">
        <v>2901</v>
      </c>
      <c r="B1375" t="s">
        <v>2902</v>
      </c>
      <c r="C1375" t="str">
        <f>IFERROR(VLOOKUP(Table1[[#This Row],[Ticker]],[1]!Table1[[Symbol]:[Industry]],2,FALSE),"-")</f>
        <v>-</v>
      </c>
      <c r="D1375" t="s">
        <v>257</v>
      </c>
      <c r="E1375">
        <v>1125.12024352</v>
      </c>
      <c r="F1375">
        <v>964.6</v>
      </c>
      <c r="G1375">
        <v>18.402201234820101</v>
      </c>
      <c r="H1375">
        <v>-5.7010198684326197</v>
      </c>
      <c r="I1375">
        <v>-7.5982143606175399</v>
      </c>
      <c r="J1375">
        <v>-5.3241442035154902</v>
      </c>
      <c r="K1375">
        <v>965.24812301767304</v>
      </c>
      <c r="L1375">
        <v>881.30617817322297</v>
      </c>
      <c r="M1375">
        <v>42.734586037669303</v>
      </c>
      <c r="N1375">
        <v>1.0336326016409201</v>
      </c>
      <c r="O1375">
        <v>14.5604395604395</v>
      </c>
      <c r="P1375">
        <v>49.550387596899199</v>
      </c>
      <c r="Q1375">
        <v>3.8794254515581002E-2</v>
      </c>
    </row>
    <row r="1376" spans="1:17" hidden="1" x14ac:dyDescent="0.3">
      <c r="A1376" t="s">
        <v>2903</v>
      </c>
      <c r="B1376" t="s">
        <v>2904</v>
      </c>
      <c r="C1376" t="str">
        <f>IFERROR(VLOOKUP(Table1[[#This Row],[Ticker]],[1]!Table1[[Symbol]:[Industry]],2,FALSE),"-")</f>
        <v>-</v>
      </c>
      <c r="D1376" t="s">
        <v>977</v>
      </c>
      <c r="E1376">
        <v>1123.3142854499999</v>
      </c>
      <c r="F1376">
        <v>797.15</v>
      </c>
      <c r="G1376">
        <v>69.490437200646298</v>
      </c>
      <c r="H1376">
        <v>1.99901838312352</v>
      </c>
      <c r="I1376">
        <v>8.6496749434400293</v>
      </c>
      <c r="J1376">
        <v>-1.7809981800392001</v>
      </c>
      <c r="K1376">
        <v>725.02197678701202</v>
      </c>
      <c r="L1376">
        <v>643.09602816033498</v>
      </c>
      <c r="M1376">
        <v>64.867902832782804</v>
      </c>
      <c r="N1376">
        <v>1.08323031987047</v>
      </c>
      <c r="O1376">
        <v>8.5931129649375801</v>
      </c>
      <c r="P1376">
        <v>97.314356435643504</v>
      </c>
      <c r="Q1376">
        <v>7.4684341710400004E-2</v>
      </c>
    </row>
    <row r="1377" spans="1:17" hidden="1" x14ac:dyDescent="0.3">
      <c r="A1377" t="s">
        <v>2905</v>
      </c>
      <c r="B1377" t="s">
        <v>2906</v>
      </c>
      <c r="C1377" t="str">
        <f>IFERROR(VLOOKUP(Table1[[#This Row],[Ticker]],[1]!Table1[[Symbol]:[Industry]],2,FALSE),"-")</f>
        <v>-</v>
      </c>
      <c r="D1377" t="s">
        <v>127</v>
      </c>
      <c r="E1377">
        <v>1122.7603750000001</v>
      </c>
      <c r="F1377">
        <v>550</v>
      </c>
      <c r="G1377">
        <v>91.769657266678806</v>
      </c>
      <c r="H1377">
        <v>52.733968641733398</v>
      </c>
      <c r="I1377">
        <v>101.792665146662</v>
      </c>
      <c r="J1377">
        <v>-15.2349050649805</v>
      </c>
      <c r="M1377">
        <v>41.464363882613199</v>
      </c>
      <c r="O1377">
        <v>32.718181818181797</v>
      </c>
      <c r="P1377">
        <v>129.07122032486399</v>
      </c>
    </row>
    <row r="1378" spans="1:17" hidden="1" x14ac:dyDescent="0.3">
      <c r="A1378" t="s">
        <v>2907</v>
      </c>
      <c r="B1378" t="s">
        <v>2908</v>
      </c>
      <c r="C1378" t="str">
        <f>IFERROR(VLOOKUP(Table1[[#This Row],[Ticker]],[1]!Table1[[Symbol]:[Industry]],2,FALSE),"-")</f>
        <v>-</v>
      </c>
      <c r="E1378">
        <v>1121.03457</v>
      </c>
      <c r="F1378">
        <v>453</v>
      </c>
      <c r="G1378">
        <v>177.63415854386801</v>
      </c>
      <c r="H1378">
        <v>4.5132988069883204</v>
      </c>
      <c r="I1378">
        <v>17.777648351562998</v>
      </c>
      <c r="J1378">
        <v>1.1081084030328801</v>
      </c>
      <c r="K1378">
        <v>406.77016985538199</v>
      </c>
      <c r="L1378">
        <v>323.71492101640399</v>
      </c>
      <c r="M1378">
        <v>81.545083817392594</v>
      </c>
      <c r="N1378">
        <v>1.23164556962025</v>
      </c>
      <c r="O1378">
        <v>0.88300220750552305</v>
      </c>
      <c r="P1378">
        <v>218.34153197470101</v>
      </c>
    </row>
    <row r="1379" spans="1:17" hidden="1" x14ac:dyDescent="0.3">
      <c r="A1379" t="s">
        <v>2909</v>
      </c>
      <c r="B1379" t="s">
        <v>2910</v>
      </c>
      <c r="C1379" t="str">
        <f>IFERROR(VLOOKUP(Table1[[#This Row],[Ticker]],[1]!Table1[[Symbol]:[Industry]],2,FALSE),"-")</f>
        <v>-</v>
      </c>
      <c r="D1379" t="s">
        <v>62</v>
      </c>
      <c r="E1379">
        <v>1119.25152</v>
      </c>
      <c r="F1379">
        <v>223.35</v>
      </c>
      <c r="G1379">
        <v>94.687579327594804</v>
      </c>
      <c r="H1379">
        <v>-7.9020641675009697</v>
      </c>
      <c r="I1379">
        <v>20.4674575273649</v>
      </c>
      <c r="J1379">
        <v>-4.4521203397637796</v>
      </c>
      <c r="K1379">
        <v>229.13833371536501</v>
      </c>
      <c r="L1379">
        <v>198.22648867656901</v>
      </c>
      <c r="M1379">
        <v>32.939069960891203</v>
      </c>
      <c r="N1379">
        <v>0.62734652923039103</v>
      </c>
      <c r="O1379">
        <v>18.647862099843302</v>
      </c>
      <c r="P1379">
        <v>121.13861386138601</v>
      </c>
      <c r="Q1379">
        <v>2.982103382476E-2</v>
      </c>
    </row>
    <row r="1380" spans="1:17" hidden="1" x14ac:dyDescent="0.3">
      <c r="A1380" t="s">
        <v>2911</v>
      </c>
      <c r="B1380" t="s">
        <v>2912</v>
      </c>
      <c r="C1380" t="str">
        <f>IFERROR(VLOOKUP(Table1[[#This Row],[Ticker]],[1]!Table1[[Symbol]:[Industry]],2,FALSE),"-")</f>
        <v>-</v>
      </c>
      <c r="D1380" t="s">
        <v>220</v>
      </c>
      <c r="E1380">
        <v>1118.6312779499999</v>
      </c>
      <c r="F1380">
        <v>72.53</v>
      </c>
      <c r="G1380">
        <v>34.708599955925301</v>
      </c>
      <c r="H1380">
        <v>-3.4416666434906902</v>
      </c>
      <c r="I1380">
        <v>-11.584928101036301</v>
      </c>
      <c r="J1380">
        <v>5.8971114320074003</v>
      </c>
      <c r="K1380">
        <v>68.582974154186601</v>
      </c>
      <c r="L1380">
        <v>68.294717436910005</v>
      </c>
      <c r="M1380">
        <v>67.042049246162904</v>
      </c>
      <c r="N1380">
        <v>1.2993397718037301</v>
      </c>
      <c r="O1380">
        <v>78.822556183648103</v>
      </c>
      <c r="P1380">
        <v>68.088064889918897</v>
      </c>
      <c r="Q1380">
        <v>2.7072894951687999E-2</v>
      </c>
    </row>
    <row r="1381" spans="1:17" hidden="1" x14ac:dyDescent="0.3">
      <c r="A1381" t="s">
        <v>2913</v>
      </c>
      <c r="B1381" t="s">
        <v>2914</v>
      </c>
      <c r="C1381" t="str">
        <f>IFERROR(VLOOKUP(Table1[[#This Row],[Ticker]],[1]!Table1[[Symbol]:[Industry]],2,FALSE),"-")</f>
        <v>-</v>
      </c>
      <c r="D1381" t="s">
        <v>627</v>
      </c>
      <c r="E1381">
        <v>1115.1814163399999</v>
      </c>
      <c r="F1381">
        <v>68.069999999999993</v>
      </c>
      <c r="G1381">
        <v>16.233807138245702</v>
      </c>
      <c r="H1381">
        <v>8.0056375394693795</v>
      </c>
      <c r="I1381">
        <v>-4.2392499858586197</v>
      </c>
      <c r="J1381">
        <v>2.2594726144065902</v>
      </c>
      <c r="K1381">
        <v>60.080955154685398</v>
      </c>
      <c r="L1381">
        <v>58.351463266197797</v>
      </c>
      <c r="M1381">
        <v>78.094634044655606</v>
      </c>
      <c r="N1381">
        <v>2.0487032259026701</v>
      </c>
      <c r="O1381">
        <v>7.9036286175995398</v>
      </c>
      <c r="P1381">
        <v>52.966292134831399</v>
      </c>
      <c r="Q1381">
        <v>-2.6612309591108999E-2</v>
      </c>
    </row>
    <row r="1382" spans="1:17" hidden="1" x14ac:dyDescent="0.3">
      <c r="A1382" t="s">
        <v>2915</v>
      </c>
      <c r="B1382" t="s">
        <v>2916</v>
      </c>
      <c r="C1382" t="str">
        <f>IFERROR(VLOOKUP(Table1[[#This Row],[Ticker]],[1]!Table1[[Symbol]:[Industry]],2,FALSE),"-")</f>
        <v>-</v>
      </c>
      <c r="D1382" t="s">
        <v>550</v>
      </c>
      <c r="E1382">
        <v>1113.35052653</v>
      </c>
      <c r="F1382">
        <v>482.35</v>
      </c>
      <c r="G1382">
        <v>28.9958945441102</v>
      </c>
      <c r="H1382">
        <v>15.0967361393134</v>
      </c>
      <c r="I1382">
        <v>-34.0294448059907</v>
      </c>
      <c r="J1382">
        <v>4.50572643389867</v>
      </c>
      <c r="K1382">
        <v>445.31987536837198</v>
      </c>
      <c r="L1382">
        <v>457.82438760717298</v>
      </c>
      <c r="M1382">
        <v>61.6095210461432</v>
      </c>
      <c r="N1382">
        <v>0.48400583033276801</v>
      </c>
      <c r="O1382">
        <v>35.772779102311503</v>
      </c>
      <c r="P1382">
        <v>60.783333333333303</v>
      </c>
      <c r="Q1382">
        <v>-4.8347704578089998E-2</v>
      </c>
    </row>
    <row r="1383" spans="1:17" hidden="1" x14ac:dyDescent="0.3">
      <c r="A1383" t="s">
        <v>2917</v>
      </c>
      <c r="B1383" t="s">
        <v>2918</v>
      </c>
      <c r="C1383" t="str">
        <f>IFERROR(VLOOKUP(Table1[[#This Row],[Ticker]],[1]!Table1[[Symbol]:[Industry]],2,FALSE),"-")</f>
        <v>-</v>
      </c>
      <c r="D1383" t="s">
        <v>410</v>
      </c>
      <c r="E1383">
        <v>1110.97798625</v>
      </c>
      <c r="F1383">
        <v>214.75</v>
      </c>
      <c r="G1383">
        <v>-1.71693907712128</v>
      </c>
      <c r="H1383">
        <v>-6.8558134965280901</v>
      </c>
      <c r="I1383">
        <v>-26.262545688631</v>
      </c>
      <c r="J1383">
        <v>-4.2834838375341198</v>
      </c>
      <c r="K1383">
        <v>214.53581849043101</v>
      </c>
      <c r="L1383">
        <v>215.31896660164901</v>
      </c>
      <c r="M1383">
        <v>52.124286180617098</v>
      </c>
      <c r="N1383">
        <v>2.5816443931294502</v>
      </c>
      <c r="O1383">
        <v>25.704307334109401</v>
      </c>
      <c r="P1383">
        <v>26.249265138154001</v>
      </c>
      <c r="Q1383">
        <v>2.0479705547254E-2</v>
      </c>
    </row>
    <row r="1384" spans="1:17" hidden="1" x14ac:dyDescent="0.3">
      <c r="A1384" t="s">
        <v>2919</v>
      </c>
      <c r="B1384" t="s">
        <v>2920</v>
      </c>
      <c r="C1384" t="str">
        <f>IFERROR(VLOOKUP(Table1[[#This Row],[Ticker]],[1]!Table1[[Symbol]:[Industry]],2,FALSE),"-")</f>
        <v>-</v>
      </c>
      <c r="D1384" t="s">
        <v>54</v>
      </c>
      <c r="E1384">
        <v>1110.2080000000001</v>
      </c>
      <c r="F1384">
        <v>730.4</v>
      </c>
      <c r="G1384">
        <v>87.957339881996603</v>
      </c>
      <c r="H1384">
        <v>-5.49730199740213</v>
      </c>
      <c r="I1384">
        <v>22.856291520029899</v>
      </c>
      <c r="J1384">
        <v>3.8281314814996699</v>
      </c>
      <c r="K1384">
        <v>681.21252654685702</v>
      </c>
      <c r="L1384">
        <v>550.33052661099498</v>
      </c>
      <c r="M1384">
        <v>47.355088894141701</v>
      </c>
      <c r="N1384">
        <v>1.2239758711706199</v>
      </c>
      <c r="O1384">
        <v>11.9934282584885</v>
      </c>
      <c r="P1384">
        <v>117.932269133223</v>
      </c>
      <c r="Q1384">
        <v>0.14359177110451199</v>
      </c>
    </row>
    <row r="1385" spans="1:17" hidden="1" x14ac:dyDescent="0.3">
      <c r="A1385" t="s">
        <v>2921</v>
      </c>
      <c r="B1385" t="s">
        <v>2922</v>
      </c>
      <c r="C1385" t="str">
        <f>IFERROR(VLOOKUP(Table1[[#This Row],[Ticker]],[1]!Table1[[Symbol]:[Industry]],2,FALSE),"-")</f>
        <v>-</v>
      </c>
      <c r="D1385" t="s">
        <v>627</v>
      </c>
      <c r="E1385">
        <v>1110.0900263399999</v>
      </c>
      <c r="F1385">
        <v>307.8</v>
      </c>
      <c r="G1385">
        <v>-8.3438804450717008</v>
      </c>
      <c r="H1385">
        <v>4.5817546831461602</v>
      </c>
      <c r="I1385">
        <v>-3.6284122544975799</v>
      </c>
      <c r="J1385">
        <v>-1.3923425935957201</v>
      </c>
      <c r="K1385">
        <v>289.497291260493</v>
      </c>
      <c r="L1385">
        <v>285.85456250138702</v>
      </c>
      <c r="M1385">
        <v>53.4034666794579</v>
      </c>
      <c r="N1385">
        <v>1.3913798429254201</v>
      </c>
      <c r="O1385">
        <v>16.8291098115659</v>
      </c>
      <c r="P1385">
        <v>36.799999999999997</v>
      </c>
      <c r="Q1385">
        <v>-1.3421510865367E-2</v>
      </c>
    </row>
    <row r="1386" spans="1:17" hidden="1" x14ac:dyDescent="0.3">
      <c r="A1386" t="s">
        <v>2923</v>
      </c>
      <c r="B1386" t="s">
        <v>2924</v>
      </c>
      <c r="C1386" t="str">
        <f>IFERROR(VLOOKUP(Table1[[#This Row],[Ticker]],[1]!Table1[[Symbol]:[Industry]],2,FALSE),"-")</f>
        <v>-</v>
      </c>
      <c r="D1386" t="s">
        <v>135</v>
      </c>
      <c r="E1386">
        <v>1103.7195684000001</v>
      </c>
      <c r="F1386">
        <v>903.45</v>
      </c>
      <c r="G1386">
        <v>37.587281492589199</v>
      </c>
      <c r="H1386">
        <v>1.9005441080733601</v>
      </c>
      <c r="I1386">
        <v>-32.418664644970796</v>
      </c>
      <c r="J1386">
        <v>0.84090186518121901</v>
      </c>
      <c r="K1386">
        <v>876.88951672328403</v>
      </c>
      <c r="L1386">
        <v>827.16501763501697</v>
      </c>
      <c r="N1386">
        <v>2.0970648659571598</v>
      </c>
      <c r="O1386">
        <v>24.522663124688599</v>
      </c>
      <c r="P1386">
        <v>72.085714285714204</v>
      </c>
    </row>
    <row r="1387" spans="1:17" hidden="1" x14ac:dyDescent="0.3">
      <c r="A1387" t="s">
        <v>2925</v>
      </c>
      <c r="B1387" t="s">
        <v>2926</v>
      </c>
      <c r="C1387" t="str">
        <f>IFERROR(VLOOKUP(Table1[[#This Row],[Ticker]],[1]!Table1[[Symbol]:[Industry]],2,FALSE),"-")</f>
        <v>-</v>
      </c>
      <c r="D1387" t="s">
        <v>553</v>
      </c>
      <c r="E1387">
        <v>1102.2197072399999</v>
      </c>
      <c r="F1387">
        <v>106.77500000000001</v>
      </c>
      <c r="G1387">
        <v>130.08232408739801</v>
      </c>
      <c r="H1387">
        <v>15.847881605640501</v>
      </c>
      <c r="I1387">
        <v>9.4360286410338094</v>
      </c>
      <c r="J1387">
        <v>13.0365105223859</v>
      </c>
      <c r="K1387">
        <v>83.502116664675896</v>
      </c>
      <c r="L1387">
        <v>69.620736901860994</v>
      </c>
      <c r="M1387">
        <v>89.639867718041899</v>
      </c>
      <c r="N1387">
        <v>2.4915570756566199</v>
      </c>
      <c r="O1387">
        <v>0.76902678334658203</v>
      </c>
      <c r="P1387">
        <v>191.421947449768</v>
      </c>
      <c r="Q1387">
        <v>0.12716028442841401</v>
      </c>
    </row>
    <row r="1388" spans="1:17" hidden="1" x14ac:dyDescent="0.3">
      <c r="A1388" t="s">
        <v>2927</v>
      </c>
      <c r="B1388" t="s">
        <v>2928</v>
      </c>
      <c r="C1388" t="str">
        <f>IFERROR(VLOOKUP(Table1[[#This Row],[Ticker]],[1]!Table1[[Symbol]:[Industry]],2,FALSE),"-")</f>
        <v>-</v>
      </c>
      <c r="D1388" t="s">
        <v>257</v>
      </c>
      <c r="E1388">
        <v>1099.13465267999</v>
      </c>
      <c r="F1388">
        <v>781.8</v>
      </c>
      <c r="G1388">
        <v>287.85335367446902</v>
      </c>
      <c r="H1388">
        <v>-8.8906072334366808</v>
      </c>
      <c r="I1388">
        <v>99.697618982987393</v>
      </c>
      <c r="J1388">
        <v>-1.7435377578238</v>
      </c>
      <c r="K1388">
        <v>749.89259974543597</v>
      </c>
      <c r="L1388">
        <v>492.695967172417</v>
      </c>
      <c r="M1388">
        <v>29.484635318974</v>
      </c>
      <c r="N1388">
        <v>1.4498812351543899</v>
      </c>
      <c r="O1388">
        <v>44.538245075466797</v>
      </c>
      <c r="P1388">
        <v>324.77587612061899</v>
      </c>
      <c r="Q1388">
        <v>0.210824441511689</v>
      </c>
    </row>
    <row r="1389" spans="1:17" hidden="1" x14ac:dyDescent="0.3">
      <c r="A1389" t="s">
        <v>2929</v>
      </c>
      <c r="B1389" t="s">
        <v>2930</v>
      </c>
      <c r="C1389" t="str">
        <f>IFERROR(VLOOKUP(Table1[[#This Row],[Ticker]],[1]!Table1[[Symbol]:[Industry]],2,FALSE),"-")</f>
        <v>-</v>
      </c>
      <c r="D1389" t="s">
        <v>330</v>
      </c>
      <c r="E1389">
        <v>1095.570291045</v>
      </c>
      <c r="F1389">
        <v>20.85</v>
      </c>
      <c r="G1389">
        <v>88.267460984399605</v>
      </c>
      <c r="H1389">
        <v>-10.0165557226531</v>
      </c>
      <c r="I1389">
        <v>2.2409251877212202</v>
      </c>
      <c r="J1389">
        <v>-0.55185663193214596</v>
      </c>
      <c r="K1389">
        <v>21.326056452359801</v>
      </c>
      <c r="L1389">
        <v>19.041438615841098</v>
      </c>
      <c r="M1389">
        <v>43.510449645286101</v>
      </c>
      <c r="N1389">
        <v>1.05076706129169</v>
      </c>
      <c r="O1389">
        <v>99.760191846522702</v>
      </c>
      <c r="P1389">
        <v>136.93181818181799</v>
      </c>
      <c r="Q1389">
        <v>8.6167213506289003E-2</v>
      </c>
    </row>
    <row r="1390" spans="1:17" hidden="1" x14ac:dyDescent="0.3">
      <c r="A1390" t="s">
        <v>2931</v>
      </c>
      <c r="B1390" t="s">
        <v>2932</v>
      </c>
      <c r="C1390" t="str">
        <f>IFERROR(VLOOKUP(Table1[[#This Row],[Ticker]],[1]!Table1[[Symbol]:[Industry]],2,FALSE),"-")</f>
        <v>-</v>
      </c>
      <c r="D1390" t="s">
        <v>46</v>
      </c>
      <c r="E1390">
        <v>1092.5208927629999</v>
      </c>
      <c r="F1390">
        <v>184.09</v>
      </c>
      <c r="G1390">
        <v>336.378647163339</v>
      </c>
      <c r="H1390">
        <v>-6.7086099144791606E-2</v>
      </c>
      <c r="I1390">
        <v>67.345457591503404</v>
      </c>
      <c r="J1390">
        <v>-3.0649457200994901</v>
      </c>
      <c r="K1390">
        <v>159.63578362769499</v>
      </c>
      <c r="L1390">
        <v>116.14949143519399</v>
      </c>
      <c r="M1390">
        <v>57.016138153400199</v>
      </c>
      <c r="N1390">
        <v>1.2335453870581901</v>
      </c>
      <c r="O1390">
        <v>14.503775327285499</v>
      </c>
      <c r="P1390">
        <v>447.88690476190402</v>
      </c>
      <c r="Q1390">
        <v>0.18969460456208201</v>
      </c>
    </row>
    <row r="1391" spans="1:17" hidden="1" x14ac:dyDescent="0.3">
      <c r="A1391" t="s">
        <v>2933</v>
      </c>
      <c r="B1391" t="s">
        <v>2934</v>
      </c>
      <c r="C1391" t="str">
        <f>IFERROR(VLOOKUP(Table1[[#This Row],[Ticker]],[1]!Table1[[Symbol]:[Industry]],2,FALSE),"-")</f>
        <v>-</v>
      </c>
      <c r="D1391" t="s">
        <v>103</v>
      </c>
      <c r="E1391">
        <v>1088.143875</v>
      </c>
      <c r="F1391">
        <v>438.75</v>
      </c>
      <c r="G1391">
        <v>-9.8287917932936093</v>
      </c>
      <c r="H1391">
        <v>10.485623451074201</v>
      </c>
      <c r="I1391">
        <v>0.19421608669030899</v>
      </c>
      <c r="J1391">
        <v>13.767608528945701</v>
      </c>
      <c r="O1391">
        <v>0</v>
      </c>
      <c r="P1391">
        <v>21.537396121883599</v>
      </c>
    </row>
    <row r="1392" spans="1:17" hidden="1" x14ac:dyDescent="0.3">
      <c r="A1392" t="s">
        <v>2935</v>
      </c>
      <c r="B1392" t="s">
        <v>2936</v>
      </c>
      <c r="C1392" t="str">
        <f>IFERROR(VLOOKUP(Table1[[#This Row],[Ticker]],[1]!Table1[[Symbol]:[Industry]],2,FALSE),"-")</f>
        <v>-</v>
      </c>
      <c r="D1392" t="s">
        <v>553</v>
      </c>
      <c r="E1392">
        <v>1086.67883016</v>
      </c>
      <c r="F1392">
        <v>312.3</v>
      </c>
      <c r="G1392">
        <v>52.167465362491598</v>
      </c>
      <c r="H1392">
        <v>13.944382917280199</v>
      </c>
      <c r="I1392">
        <v>31.4090209005826</v>
      </c>
      <c r="J1392">
        <v>-2.2803783487270302</v>
      </c>
      <c r="K1392">
        <v>282.395537846031</v>
      </c>
      <c r="L1392">
        <v>245.80621933129399</v>
      </c>
      <c r="M1392">
        <v>61.250984310353701</v>
      </c>
      <c r="N1392">
        <v>1.6961655227716499</v>
      </c>
      <c r="O1392">
        <v>7.9570925392250897</v>
      </c>
      <c r="P1392">
        <v>89.272727272727195</v>
      </c>
      <c r="Q1392">
        <v>4.9488284612570002E-3</v>
      </c>
    </row>
    <row r="1393" spans="1:17" hidden="1" x14ac:dyDescent="0.3">
      <c r="A1393" t="s">
        <v>2937</v>
      </c>
      <c r="B1393" t="s">
        <v>2938</v>
      </c>
      <c r="C1393" t="str">
        <f>IFERROR(VLOOKUP(Table1[[#This Row],[Ticker]],[1]!Table1[[Symbol]:[Industry]],2,FALSE),"-")</f>
        <v>-</v>
      </c>
      <c r="D1393" t="s">
        <v>97</v>
      </c>
      <c r="E1393">
        <v>1084.6574274049999</v>
      </c>
      <c r="F1393">
        <v>222.05</v>
      </c>
      <c r="G1393">
        <v>-22.5392497063017</v>
      </c>
      <c r="H1393">
        <v>-11.511171474846201</v>
      </c>
      <c r="I1393">
        <v>-46.338103934388698</v>
      </c>
      <c r="J1393">
        <v>-2.4760920350831999</v>
      </c>
      <c r="K1393">
        <v>232.71165877069001</v>
      </c>
      <c r="M1393">
        <v>41.9661251679495</v>
      </c>
      <c r="N1393">
        <v>1.1356602000657301</v>
      </c>
      <c r="O1393">
        <v>72.033325827516293</v>
      </c>
      <c r="P1393">
        <v>34.5757575757575</v>
      </c>
    </row>
    <row r="1394" spans="1:17" hidden="1" x14ac:dyDescent="0.3">
      <c r="A1394" t="s">
        <v>2939</v>
      </c>
      <c r="B1394" t="s">
        <v>2940</v>
      </c>
      <c r="C1394" t="str">
        <f>IFERROR(VLOOKUP(Table1[[#This Row],[Ticker]],[1]!Table1[[Symbol]:[Industry]],2,FALSE),"-")</f>
        <v>-</v>
      </c>
      <c r="D1394" t="s">
        <v>536</v>
      </c>
      <c r="E1394">
        <v>1084.3550736269999</v>
      </c>
      <c r="F1394">
        <v>51.33</v>
      </c>
      <c r="G1394">
        <v>-2.7796497995532699</v>
      </c>
      <c r="H1394">
        <v>-13.133666426731599</v>
      </c>
      <c r="I1394">
        <v>-32.564577463581102</v>
      </c>
      <c r="J1394">
        <v>-3.1739396051386999</v>
      </c>
      <c r="K1394">
        <v>55.825248293885998</v>
      </c>
      <c r="L1394">
        <v>54.687661914087997</v>
      </c>
      <c r="M1394">
        <v>24.6744754015278</v>
      </c>
      <c r="N1394">
        <v>0.68331438970532699</v>
      </c>
      <c r="O1394">
        <v>45.431521527371899</v>
      </c>
      <c r="P1394">
        <v>77</v>
      </c>
      <c r="Q1394">
        <v>2.2943316462038E-2</v>
      </c>
    </row>
    <row r="1395" spans="1:17" hidden="1" x14ac:dyDescent="0.3">
      <c r="A1395" t="s">
        <v>2941</v>
      </c>
      <c r="B1395" t="s">
        <v>2942</v>
      </c>
      <c r="C1395" t="str">
        <f>IFERROR(VLOOKUP(Table1[[#This Row],[Ticker]],[1]!Table1[[Symbol]:[Industry]],2,FALSE),"-")</f>
        <v>-</v>
      </c>
      <c r="D1395" t="s">
        <v>285</v>
      </c>
      <c r="E1395">
        <v>1081.4886753999999</v>
      </c>
      <c r="F1395">
        <v>443.8</v>
      </c>
      <c r="G1395">
        <v>-34.719853676576598</v>
      </c>
      <c r="H1395">
        <v>-16.022300985599902</v>
      </c>
      <c r="I1395">
        <v>-17.195755903756101</v>
      </c>
      <c r="J1395">
        <v>0.126095940512231</v>
      </c>
      <c r="K1395">
        <v>440.97055899722199</v>
      </c>
      <c r="L1395">
        <v>434.52771693463501</v>
      </c>
      <c r="M1395">
        <v>39.159616844031099</v>
      </c>
      <c r="N1395">
        <v>0.50001210618887504</v>
      </c>
      <c r="O1395">
        <v>16.944569625957602</v>
      </c>
      <c r="P1395">
        <v>22.715332503801999</v>
      </c>
      <c r="Q1395">
        <v>-3.2647186083215998E-2</v>
      </c>
    </row>
    <row r="1396" spans="1:17" hidden="1" x14ac:dyDescent="0.3">
      <c r="A1396" t="s">
        <v>2943</v>
      </c>
      <c r="B1396" t="s">
        <v>2944</v>
      </c>
      <c r="C1396" t="str">
        <f>IFERROR(VLOOKUP(Table1[[#This Row],[Ticker]],[1]!Table1[[Symbol]:[Industry]],2,FALSE),"-")</f>
        <v>-</v>
      </c>
      <c r="D1396" t="s">
        <v>2945</v>
      </c>
      <c r="E1396">
        <v>1079.00345956</v>
      </c>
      <c r="F1396">
        <v>167.18</v>
      </c>
      <c r="G1396">
        <v>-72.029685814989307</v>
      </c>
      <c r="H1396">
        <v>-8.5507372361079792</v>
      </c>
      <c r="I1396">
        <v>-53.233224590344399</v>
      </c>
      <c r="J1396">
        <v>-2.70032131285963</v>
      </c>
      <c r="K1396">
        <v>172.94172059057601</v>
      </c>
      <c r="M1396">
        <v>42.373267038495797</v>
      </c>
      <c r="N1396">
        <v>0.96050460267867599</v>
      </c>
      <c r="O1396">
        <v>94.281612633090006</v>
      </c>
      <c r="P1396">
        <v>15.1377410468319</v>
      </c>
    </row>
    <row r="1397" spans="1:17" hidden="1" x14ac:dyDescent="0.3">
      <c r="A1397" t="s">
        <v>2946</v>
      </c>
      <c r="B1397" t="s">
        <v>2947</v>
      </c>
      <c r="C1397" t="str">
        <f>IFERROR(VLOOKUP(Table1[[#This Row],[Ticker]],[1]!Table1[[Symbol]:[Industry]],2,FALSE),"-")</f>
        <v>-</v>
      </c>
      <c r="D1397" t="s">
        <v>122</v>
      </c>
      <c r="E1397">
        <v>1076.3683738120001</v>
      </c>
      <c r="F1397">
        <v>147.46</v>
      </c>
      <c r="G1397">
        <v>-49.2141149228624</v>
      </c>
      <c r="H1397">
        <v>-6.2212409162544597</v>
      </c>
      <c r="I1397">
        <v>-27.044280419945501</v>
      </c>
      <c r="J1397">
        <v>-4.1376320078482198</v>
      </c>
      <c r="K1397">
        <v>149.652126145192</v>
      </c>
      <c r="L1397">
        <v>153.97098688903699</v>
      </c>
      <c r="M1397">
        <v>40.858472898086902</v>
      </c>
      <c r="N1397">
        <v>0.841400505515561</v>
      </c>
      <c r="O1397">
        <v>50.684931506849203</v>
      </c>
      <c r="P1397">
        <v>16.753760886777499</v>
      </c>
      <c r="Q1397">
        <v>5.0452979572562E-2</v>
      </c>
    </row>
    <row r="1398" spans="1:17" hidden="1" x14ac:dyDescent="0.3">
      <c r="A1398" t="s">
        <v>2948</v>
      </c>
      <c r="B1398" t="s">
        <v>2949</v>
      </c>
      <c r="C1398" t="str">
        <f>IFERROR(VLOOKUP(Table1[[#This Row],[Ticker]],[1]!Table1[[Symbol]:[Industry]],2,FALSE),"-")</f>
        <v>-</v>
      </c>
      <c r="D1398" t="s">
        <v>2950</v>
      </c>
      <c r="E1398">
        <v>1074.5549183600001</v>
      </c>
      <c r="F1398">
        <v>30.8</v>
      </c>
      <c r="G1398">
        <v>-56.209323492384797</v>
      </c>
      <c r="H1398">
        <v>-13.755681565853999</v>
      </c>
      <c r="I1398">
        <v>-43.4245374407867</v>
      </c>
      <c r="J1398">
        <v>-0.92861702039740701</v>
      </c>
      <c r="K1398">
        <v>31.2570905829478</v>
      </c>
      <c r="L1398">
        <v>34.225180050974203</v>
      </c>
      <c r="M1398">
        <v>43.117145474512398</v>
      </c>
      <c r="N1398">
        <v>0.79011675777980095</v>
      </c>
      <c r="O1398">
        <v>68.831168831168796</v>
      </c>
      <c r="P1398">
        <v>18.4615384615384</v>
      </c>
      <c r="Q1398">
        <v>0.15074417319497399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257</v>
      </c>
      <c r="E1399">
        <v>1074.4264946000001</v>
      </c>
      <c r="F1399">
        <v>165.47</v>
      </c>
      <c r="G1399">
        <v>169.903449995388</v>
      </c>
      <c r="H1399">
        <v>70.885961011674297</v>
      </c>
      <c r="I1399">
        <v>88.350661290564801</v>
      </c>
      <c r="J1399">
        <v>-5.2310909967493302</v>
      </c>
      <c r="K1399">
        <v>127.549077153783</v>
      </c>
      <c r="L1399">
        <v>92.520169688504694</v>
      </c>
      <c r="M1399">
        <v>55.377245967217497</v>
      </c>
      <c r="N1399">
        <v>0.57903246367984096</v>
      </c>
      <c r="O1399">
        <v>11.5912249954674</v>
      </c>
      <c r="P1399">
        <v>210.74178403755801</v>
      </c>
      <c r="Q1399">
        <v>0.10953428125858999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550</v>
      </c>
      <c r="E1400">
        <v>1074.2494242</v>
      </c>
      <c r="F1400">
        <v>151.94999999999999</v>
      </c>
      <c r="G1400">
        <v>10.8829146820266</v>
      </c>
      <c r="H1400">
        <v>18.846965979499402</v>
      </c>
      <c r="I1400">
        <v>-21.701453974976001</v>
      </c>
      <c r="J1400">
        <v>19.667397697199601</v>
      </c>
      <c r="K1400">
        <v>132.17420219209399</v>
      </c>
      <c r="L1400">
        <v>129.07083745092399</v>
      </c>
      <c r="M1400">
        <v>67.922614167541596</v>
      </c>
      <c r="N1400">
        <v>2.9952840326546899</v>
      </c>
      <c r="O1400">
        <v>21.487331358999601</v>
      </c>
      <c r="P1400">
        <v>50.148221343873502</v>
      </c>
      <c r="Q1400">
        <v>3.0618349611884001E-2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269</v>
      </c>
      <c r="E1401">
        <v>1073.9102833049999</v>
      </c>
      <c r="F1401">
        <v>389.45</v>
      </c>
      <c r="G1401">
        <v>-46.790507549190998</v>
      </c>
      <c r="H1401">
        <v>-12.0486743630159</v>
      </c>
      <c r="I1401">
        <v>-36.751557098322301</v>
      </c>
      <c r="J1401">
        <v>-8.5756493772774505</v>
      </c>
      <c r="K1401">
        <v>411.23356116184999</v>
      </c>
      <c r="L1401">
        <v>444.33560378409197</v>
      </c>
      <c r="M1401">
        <v>26.229874244890102</v>
      </c>
      <c r="N1401">
        <v>1.6842959663694701</v>
      </c>
      <c r="O1401">
        <v>43.227628707151098</v>
      </c>
      <c r="P1401">
        <v>5.8000543330616496</v>
      </c>
      <c r="Q1401">
        <v>-0.14924114751099299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D1402" t="s">
        <v>553</v>
      </c>
      <c r="E1402">
        <v>1073.4676912</v>
      </c>
      <c r="F1402">
        <v>6405.55</v>
      </c>
      <c r="G1402">
        <v>149.72161873166999</v>
      </c>
      <c r="H1402">
        <v>16.0502070561867</v>
      </c>
      <c r="I1402">
        <v>29.947285022886199</v>
      </c>
      <c r="J1402">
        <v>-1.69959068082898</v>
      </c>
      <c r="K1402">
        <v>5794.7355886678497</v>
      </c>
      <c r="L1402">
        <v>4824.06097568113</v>
      </c>
      <c r="M1402">
        <v>56.937803689739802</v>
      </c>
      <c r="N1402">
        <v>0.58749546937296104</v>
      </c>
      <c r="O1402">
        <v>8.8852635605061092</v>
      </c>
      <c r="P1402">
        <v>177.17654694937201</v>
      </c>
      <c r="Q1402">
        <v>0.17324283190517201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312</v>
      </c>
      <c r="E1403">
        <v>1073.2995000000001</v>
      </c>
      <c r="F1403">
        <v>8256.15</v>
      </c>
      <c r="G1403">
        <v>32.979978158026803</v>
      </c>
      <c r="H1403">
        <v>-11.2059544160389</v>
      </c>
      <c r="I1403">
        <v>-23.117124829500199</v>
      </c>
      <c r="J1403">
        <v>-7.0058370382161597</v>
      </c>
      <c r="K1403">
        <v>8773.3977312785591</v>
      </c>
      <c r="L1403">
        <v>8085.2762817572302</v>
      </c>
      <c r="M1403">
        <v>19.206155488073801</v>
      </c>
      <c r="N1403">
        <v>0.937916421788487</v>
      </c>
      <c r="O1403">
        <v>21.739551728105699</v>
      </c>
      <c r="P1403">
        <v>85.991214237440801</v>
      </c>
      <c r="Q1403">
        <v>0.179059496708973</v>
      </c>
    </row>
    <row r="1404" spans="1:17" hidden="1" x14ac:dyDescent="0.3">
      <c r="A1404" t="s">
        <v>2961</v>
      </c>
      <c r="B1404" t="s">
        <v>2962</v>
      </c>
      <c r="C1404" t="str">
        <f>IFERROR(VLOOKUP(Table1[[#This Row],[Ticker]],[1]!Table1[[Symbol]:[Industry]],2,FALSE),"-")</f>
        <v>-</v>
      </c>
      <c r="D1404" t="s">
        <v>893</v>
      </c>
      <c r="E1404">
        <v>1073.1985116000001</v>
      </c>
      <c r="F1404">
        <v>474.8</v>
      </c>
      <c r="G1404">
        <v>-47.332153639605202</v>
      </c>
      <c r="H1404">
        <v>13.772631085693501</v>
      </c>
      <c r="I1404">
        <v>-39.2887184730561</v>
      </c>
      <c r="J1404">
        <v>14.220121390045801</v>
      </c>
      <c r="K1404">
        <v>429.16280428509799</v>
      </c>
      <c r="L1404">
        <v>474.48093201319602</v>
      </c>
      <c r="M1404">
        <v>73.420480633126502</v>
      </c>
      <c r="N1404">
        <v>2.4630548052949202</v>
      </c>
      <c r="O1404">
        <v>55.855096882898003</v>
      </c>
      <c r="P1404">
        <v>42.0281184564762</v>
      </c>
      <c r="Q1404">
        <v>5.0875518141385002E-2</v>
      </c>
    </row>
    <row r="1405" spans="1:17" hidden="1" x14ac:dyDescent="0.3">
      <c r="A1405" t="s">
        <v>2963</v>
      </c>
      <c r="B1405" t="s">
        <v>2964</v>
      </c>
      <c r="C1405" t="str">
        <f>IFERROR(VLOOKUP(Table1[[#This Row],[Ticker]],[1]!Table1[[Symbol]:[Industry]],2,FALSE),"-")</f>
        <v>-</v>
      </c>
      <c r="D1405" t="s">
        <v>407</v>
      </c>
      <c r="E1405">
        <v>1069.5338850000001</v>
      </c>
      <c r="F1405">
        <v>350</v>
      </c>
      <c r="G1405">
        <v>96.643529360467994</v>
      </c>
      <c r="H1405">
        <v>8.3572491627940106</v>
      </c>
      <c r="I1405">
        <v>19.1114947027237</v>
      </c>
      <c r="J1405">
        <v>12.422912851457999</v>
      </c>
      <c r="K1405">
        <v>304.25317029927101</v>
      </c>
      <c r="L1405">
        <v>263.03545713219103</v>
      </c>
      <c r="M1405">
        <v>84.842680664528899</v>
      </c>
      <c r="N1405">
        <v>2.0463675021932399</v>
      </c>
      <c r="O1405">
        <v>6.5714285714285596</v>
      </c>
      <c r="P1405">
        <v>147.26245143058901</v>
      </c>
      <c r="Q1405">
        <v>0.13704838773548</v>
      </c>
    </row>
    <row r="1406" spans="1:17" hidden="1" x14ac:dyDescent="0.3">
      <c r="A1406" t="s">
        <v>2965</v>
      </c>
      <c r="B1406" t="s">
        <v>2966</v>
      </c>
      <c r="C1406" t="str">
        <f>IFERROR(VLOOKUP(Table1[[#This Row],[Ticker]],[1]!Table1[[Symbol]:[Industry]],2,FALSE),"-")</f>
        <v>-</v>
      </c>
      <c r="D1406" t="s">
        <v>127</v>
      </c>
      <c r="E1406">
        <v>1066.465869375</v>
      </c>
      <c r="F1406">
        <v>231.25</v>
      </c>
      <c r="G1406">
        <v>291.99082682044099</v>
      </c>
      <c r="H1406">
        <v>57.8780725099611</v>
      </c>
      <c r="I1406">
        <v>194.26478661522799</v>
      </c>
      <c r="J1406">
        <v>13.7197678707613</v>
      </c>
      <c r="K1406">
        <v>182.23552543605999</v>
      </c>
      <c r="L1406">
        <v>123.091998376021</v>
      </c>
      <c r="M1406">
        <v>55.3775920808134</v>
      </c>
      <c r="N1406">
        <v>2.93741893070445</v>
      </c>
      <c r="O1406">
        <v>16.064864864864798</v>
      </c>
      <c r="P1406">
        <v>370.97759674134397</v>
      </c>
      <c r="Q1406">
        <v>0.170522303015298</v>
      </c>
    </row>
    <row r="1407" spans="1:17" hidden="1" x14ac:dyDescent="0.3">
      <c r="A1407" t="s">
        <v>2967</v>
      </c>
      <c r="B1407" t="s">
        <v>2968</v>
      </c>
      <c r="C1407" t="str">
        <f>IFERROR(VLOOKUP(Table1[[#This Row],[Ticker]],[1]!Table1[[Symbol]:[Industry]],2,FALSE),"-")</f>
        <v>-</v>
      </c>
      <c r="D1407" t="s">
        <v>2471</v>
      </c>
      <c r="E1407">
        <v>1063.2054000000001</v>
      </c>
      <c r="F1407">
        <v>26.92</v>
      </c>
      <c r="G1407">
        <v>191.00303979210699</v>
      </c>
      <c r="H1407">
        <v>-9.2207860803120596</v>
      </c>
      <c r="I1407">
        <v>90.833274895561601</v>
      </c>
      <c r="J1407">
        <v>-18.6308009608764</v>
      </c>
      <c r="K1407">
        <v>26.2217282820205</v>
      </c>
      <c r="L1407">
        <v>18.9466148343596</v>
      </c>
      <c r="M1407">
        <v>38.371538144041899</v>
      </c>
      <c r="N1407">
        <v>1.0170995623121399</v>
      </c>
      <c r="O1407">
        <v>27.5383853392768</v>
      </c>
      <c r="P1407">
        <v>318.44559585492198</v>
      </c>
      <c r="Q1407">
        <v>0.26582771897148499</v>
      </c>
    </row>
    <row r="1408" spans="1:17" hidden="1" x14ac:dyDescent="0.3">
      <c r="A1408" t="s">
        <v>2969</v>
      </c>
      <c r="B1408" t="s">
        <v>2970</v>
      </c>
      <c r="C1408" t="str">
        <f>IFERROR(VLOOKUP(Table1[[#This Row],[Ticker]],[1]!Table1[[Symbol]:[Industry]],2,FALSE),"-")</f>
        <v>-</v>
      </c>
      <c r="D1408" t="s">
        <v>72</v>
      </c>
      <c r="E1408">
        <v>1059.06</v>
      </c>
      <c r="F1408">
        <v>176.51</v>
      </c>
      <c r="G1408">
        <v>87.083957740655407</v>
      </c>
      <c r="H1408">
        <v>23.773146372536502</v>
      </c>
      <c r="I1408">
        <v>-5.1679426428084696</v>
      </c>
      <c r="J1408">
        <v>2.5468819419476199</v>
      </c>
      <c r="K1408">
        <v>158.01042960982201</v>
      </c>
      <c r="L1408">
        <v>140.308410564063</v>
      </c>
      <c r="M1408">
        <v>52.978311042415903</v>
      </c>
      <c r="N1408">
        <v>2.5244130403543599</v>
      </c>
      <c r="O1408">
        <v>14.8320208486771</v>
      </c>
      <c r="P1408">
        <v>120.6375</v>
      </c>
      <c r="Q1408">
        <v>3.4138392024878998E-2</v>
      </c>
    </row>
    <row r="1409" spans="1:17" hidden="1" x14ac:dyDescent="0.3">
      <c r="A1409" t="s">
        <v>2971</v>
      </c>
      <c r="B1409" t="s">
        <v>2972</v>
      </c>
      <c r="C1409" t="str">
        <f>IFERROR(VLOOKUP(Table1[[#This Row],[Ticker]],[1]!Table1[[Symbol]:[Industry]],2,FALSE),"-")</f>
        <v>-</v>
      </c>
      <c r="D1409" t="s">
        <v>917</v>
      </c>
      <c r="E1409">
        <v>1058.455056625</v>
      </c>
      <c r="F1409">
        <v>749.95</v>
      </c>
      <c r="G1409">
        <v>20.170019605450101</v>
      </c>
      <c r="H1409">
        <v>-6.3743321711007797</v>
      </c>
      <c r="I1409">
        <v>-26.7989538142456</v>
      </c>
      <c r="J1409">
        <v>-2.2183795708766101</v>
      </c>
      <c r="K1409">
        <v>759.62354995710302</v>
      </c>
      <c r="L1409">
        <v>719.07544221896796</v>
      </c>
      <c r="M1409">
        <v>44.287395869734297</v>
      </c>
      <c r="N1409">
        <v>1.8697428923274599</v>
      </c>
      <c r="O1409">
        <v>22.0081338755917</v>
      </c>
      <c r="P1409">
        <v>49.2437810945273</v>
      </c>
      <c r="Q1409">
        <v>0.107299983493287</v>
      </c>
    </row>
    <row r="1410" spans="1:17" hidden="1" x14ac:dyDescent="0.3">
      <c r="A1410" t="s">
        <v>2973</v>
      </c>
      <c r="B1410" t="s">
        <v>2974</v>
      </c>
      <c r="C1410" t="str">
        <f>IFERROR(VLOOKUP(Table1[[#This Row],[Ticker]],[1]!Table1[[Symbol]:[Industry]],2,FALSE),"-")</f>
        <v>-</v>
      </c>
      <c r="D1410" t="s">
        <v>269</v>
      </c>
      <c r="E1410">
        <v>1049.9811829400001</v>
      </c>
      <c r="F1410">
        <v>86.18</v>
      </c>
      <c r="G1410">
        <v>18.679760435868801</v>
      </c>
      <c r="H1410">
        <v>-15.413913625478701</v>
      </c>
      <c r="I1410">
        <v>-33.322860554289299</v>
      </c>
      <c r="J1410">
        <v>-6.3483169994133304</v>
      </c>
      <c r="K1410">
        <v>87.296452411629403</v>
      </c>
      <c r="L1410">
        <v>86.464906125997302</v>
      </c>
      <c r="M1410">
        <v>40.8144699530434</v>
      </c>
      <c r="N1410">
        <v>1.0772706200990601</v>
      </c>
      <c r="O1410">
        <v>35.762357855650897</v>
      </c>
      <c r="P1410">
        <v>56.690909090909102</v>
      </c>
      <c r="Q1410">
        <v>0.14188272137678701</v>
      </c>
    </row>
    <row r="1411" spans="1:17" hidden="1" x14ac:dyDescent="0.3">
      <c r="A1411" t="s">
        <v>2975</v>
      </c>
      <c r="B1411" t="s">
        <v>2976</v>
      </c>
      <c r="C1411" t="str">
        <f>IFERROR(VLOOKUP(Table1[[#This Row],[Ticker]],[1]!Table1[[Symbol]:[Industry]],2,FALSE),"-")</f>
        <v>-</v>
      </c>
      <c r="D1411" t="s">
        <v>24</v>
      </c>
      <c r="E1411">
        <v>1045.951955256</v>
      </c>
      <c r="F1411">
        <v>41.34</v>
      </c>
      <c r="G1411">
        <v>73.650222800896302</v>
      </c>
      <c r="H1411">
        <v>-5.4412826882637697</v>
      </c>
      <c r="I1411">
        <v>-7.4772536092212798</v>
      </c>
      <c r="J1411">
        <v>-1.9705292497893601</v>
      </c>
      <c r="K1411">
        <v>42.500210127135503</v>
      </c>
      <c r="L1411">
        <v>38.400477657287297</v>
      </c>
      <c r="M1411">
        <v>35.4766939637828</v>
      </c>
      <c r="N1411">
        <v>1.1417205074408601</v>
      </c>
      <c r="O1411">
        <v>42.718916303821899</v>
      </c>
      <c r="P1411">
        <v>103.144963144963</v>
      </c>
      <c r="Q1411">
        <v>7.4621824887908E-2</v>
      </c>
    </row>
    <row r="1412" spans="1:17" hidden="1" x14ac:dyDescent="0.3">
      <c r="A1412" t="s">
        <v>2977</v>
      </c>
      <c r="B1412" t="s">
        <v>2978</v>
      </c>
      <c r="C1412" t="str">
        <f>IFERROR(VLOOKUP(Table1[[#This Row],[Ticker]],[1]!Table1[[Symbol]:[Industry]],2,FALSE),"-")</f>
        <v>-</v>
      </c>
      <c r="D1412" t="s">
        <v>285</v>
      </c>
      <c r="E1412">
        <v>1045.5</v>
      </c>
      <c r="F1412">
        <v>510</v>
      </c>
      <c r="G1412">
        <v>27.436608668398701</v>
      </c>
      <c r="H1412">
        <v>-16.749237220808201</v>
      </c>
      <c r="I1412">
        <v>-28.524968258220799</v>
      </c>
      <c r="J1412">
        <v>-5.6550506440856996</v>
      </c>
      <c r="K1412">
        <v>527.86811864664605</v>
      </c>
      <c r="L1412">
        <v>523.641944107874</v>
      </c>
      <c r="M1412">
        <v>46.309911565759201</v>
      </c>
      <c r="N1412">
        <v>0.46695986805937301</v>
      </c>
      <c r="O1412">
        <v>56.852941176470502</v>
      </c>
      <c r="P1412">
        <v>54.662623199393401</v>
      </c>
      <c r="Q1412">
        <v>0.11231545608185201</v>
      </c>
    </row>
    <row r="1413" spans="1:17" hidden="1" x14ac:dyDescent="0.3">
      <c r="A1413" t="s">
        <v>2979</v>
      </c>
      <c r="B1413" t="s">
        <v>2980</v>
      </c>
      <c r="C1413" t="str">
        <f>IFERROR(VLOOKUP(Table1[[#This Row],[Ticker]],[1]!Table1[[Symbol]:[Industry]],2,FALSE),"-")</f>
        <v>-</v>
      </c>
      <c r="D1413" t="s">
        <v>72</v>
      </c>
      <c r="E1413">
        <v>1045.244655</v>
      </c>
      <c r="F1413">
        <v>90.9</v>
      </c>
      <c r="G1413">
        <v>-36.504709520254899</v>
      </c>
      <c r="H1413">
        <v>-5.5740217425369103</v>
      </c>
      <c r="I1413">
        <v>-42.660737106870499</v>
      </c>
      <c r="J1413">
        <v>2.9436925786825499</v>
      </c>
      <c r="K1413">
        <v>92.690900942200997</v>
      </c>
      <c r="L1413">
        <v>96.988705237739694</v>
      </c>
      <c r="M1413">
        <v>62.273811305773499</v>
      </c>
      <c r="N1413">
        <v>0.75895233431389397</v>
      </c>
      <c r="O1413">
        <v>60.176017601760101</v>
      </c>
      <c r="P1413">
        <v>8.9928057553956702</v>
      </c>
    </row>
    <row r="1414" spans="1:17" hidden="1" x14ac:dyDescent="0.3">
      <c r="A1414" t="s">
        <v>2981</v>
      </c>
      <c r="B1414" t="s">
        <v>2982</v>
      </c>
      <c r="C1414" t="str">
        <f>IFERROR(VLOOKUP(Table1[[#This Row],[Ticker]],[1]!Table1[[Symbol]:[Industry]],2,FALSE),"-")</f>
        <v>-</v>
      </c>
      <c r="D1414" t="s">
        <v>46</v>
      </c>
      <c r="E1414">
        <v>1044.59337286</v>
      </c>
      <c r="F1414">
        <v>493.4</v>
      </c>
      <c r="G1414">
        <v>-19.948206884447401</v>
      </c>
      <c r="H1414">
        <v>-4.3021234280853999</v>
      </c>
      <c r="I1414">
        <v>-45.410675030106901</v>
      </c>
      <c r="J1414">
        <v>1.4569791269036101</v>
      </c>
      <c r="K1414">
        <v>497.16795965442799</v>
      </c>
      <c r="L1414">
        <v>558.00000715268197</v>
      </c>
      <c r="M1414">
        <v>58.583332179067497</v>
      </c>
      <c r="N1414">
        <v>3.03733868286746</v>
      </c>
      <c r="O1414">
        <v>74.979732468585297</v>
      </c>
      <c r="P1414">
        <v>19.178743961352598</v>
      </c>
      <c r="Q1414">
        <v>0.17258963081321599</v>
      </c>
    </row>
    <row r="1415" spans="1:17" hidden="1" x14ac:dyDescent="0.3">
      <c r="A1415" t="s">
        <v>2983</v>
      </c>
      <c r="B1415" t="s">
        <v>2984</v>
      </c>
      <c r="C1415" t="str">
        <f>IFERROR(VLOOKUP(Table1[[#This Row],[Ticker]],[1]!Table1[[Symbol]:[Industry]],2,FALSE),"-")</f>
        <v>-</v>
      </c>
      <c r="E1415">
        <v>1043.90625</v>
      </c>
      <c r="F1415">
        <v>13.1</v>
      </c>
      <c r="G1415">
        <v>12.026349155052401</v>
      </c>
      <c r="H1415">
        <v>-18.190056686879501</v>
      </c>
      <c r="I1415">
        <v>16.367779267977902</v>
      </c>
      <c r="J1415">
        <v>-8.7317529767221007</v>
      </c>
      <c r="K1415">
        <v>13.413569250585899</v>
      </c>
      <c r="L1415">
        <v>14.311590638675399</v>
      </c>
      <c r="M1415">
        <v>19.725881304620099</v>
      </c>
      <c r="N1415">
        <v>0.56880221328650105</v>
      </c>
      <c r="O1415">
        <v>21.832061068702298</v>
      </c>
      <c r="P1415">
        <v>79.452054794520507</v>
      </c>
    </row>
    <row r="1416" spans="1:17" hidden="1" x14ac:dyDescent="0.3">
      <c r="A1416" t="s">
        <v>2985</v>
      </c>
      <c r="B1416" t="s">
        <v>2986</v>
      </c>
      <c r="C1416" t="str">
        <f>IFERROR(VLOOKUP(Table1[[#This Row],[Ticker]],[1]!Table1[[Symbol]:[Industry]],2,FALSE),"-")</f>
        <v>-</v>
      </c>
      <c r="D1416" t="s">
        <v>130</v>
      </c>
      <c r="E1416">
        <v>1041.7767449999999</v>
      </c>
      <c r="F1416">
        <v>27.03</v>
      </c>
      <c r="G1416">
        <v>190.56165801543801</v>
      </c>
      <c r="H1416">
        <v>-4.4370395881748497</v>
      </c>
      <c r="I1416">
        <v>-6.7830491668809696</v>
      </c>
      <c r="J1416">
        <v>-2.85499646197297</v>
      </c>
      <c r="K1416">
        <v>26.822058187126402</v>
      </c>
      <c r="L1416">
        <v>24.214331393277501</v>
      </c>
      <c r="M1416">
        <v>45.287729894511699</v>
      </c>
      <c r="N1416">
        <v>1.12620047196863</v>
      </c>
      <c r="O1416">
        <v>23.566407695153501</v>
      </c>
      <c r="P1416">
        <v>218</v>
      </c>
      <c r="Q1416">
        <v>7.4374676308920001E-2</v>
      </c>
    </row>
    <row r="1417" spans="1:17" hidden="1" x14ac:dyDescent="0.3">
      <c r="A1417" t="s">
        <v>2987</v>
      </c>
      <c r="B1417" t="s">
        <v>2988</v>
      </c>
      <c r="C1417" t="str">
        <f>IFERROR(VLOOKUP(Table1[[#This Row],[Ticker]],[1]!Table1[[Symbol]:[Industry]],2,FALSE),"-")</f>
        <v>-</v>
      </c>
      <c r="D1417" t="s">
        <v>191</v>
      </c>
      <c r="E1417">
        <v>1041.5483403000001</v>
      </c>
      <c r="F1417">
        <v>2185.9499999999998</v>
      </c>
      <c r="G1417">
        <v>76.824084916023494</v>
      </c>
      <c r="H1417">
        <v>-5.4306948566568396</v>
      </c>
      <c r="I1417">
        <v>10.2906017194386</v>
      </c>
      <c r="J1417">
        <v>-4.3674976575731703</v>
      </c>
      <c r="K1417">
        <v>2185.8764336834602</v>
      </c>
      <c r="L1417">
        <v>1892.30215168222</v>
      </c>
      <c r="M1417">
        <v>47.972849462563701</v>
      </c>
      <c r="N1417">
        <v>0.47843137254901902</v>
      </c>
      <c r="O1417">
        <v>14.796770282943299</v>
      </c>
      <c r="P1417">
        <v>104.294392523364</v>
      </c>
      <c r="Q1417">
        <v>0.243922359744489</v>
      </c>
    </row>
    <row r="1418" spans="1:17" hidden="1" x14ac:dyDescent="0.3">
      <c r="A1418" t="s">
        <v>2989</v>
      </c>
      <c r="B1418" t="s">
        <v>2990</v>
      </c>
      <c r="C1418" t="str">
        <f>IFERROR(VLOOKUP(Table1[[#This Row],[Ticker]],[1]!Table1[[Symbol]:[Industry]],2,FALSE),"-")</f>
        <v>-</v>
      </c>
      <c r="D1418" t="s">
        <v>363</v>
      </c>
      <c r="E1418">
        <v>1040.551149248</v>
      </c>
      <c r="F1418">
        <v>307.88</v>
      </c>
      <c r="G1418">
        <v>55.740506195960698</v>
      </c>
      <c r="H1418">
        <v>8.42552499154354</v>
      </c>
      <c r="I1418">
        <v>2.4512142133235999</v>
      </c>
      <c r="J1418">
        <v>-6.87893627205868</v>
      </c>
      <c r="K1418">
        <v>266.01174642221503</v>
      </c>
      <c r="L1418">
        <v>241.06729053940299</v>
      </c>
      <c r="M1418">
        <v>68.677323527431597</v>
      </c>
      <c r="N1418">
        <v>1.7777599132381301</v>
      </c>
      <c r="O1418">
        <v>6.6844225022736099</v>
      </c>
      <c r="P1418">
        <v>85.861756715967303</v>
      </c>
    </row>
    <row r="1419" spans="1:17" hidden="1" x14ac:dyDescent="0.3">
      <c r="A1419" t="s">
        <v>2991</v>
      </c>
      <c r="B1419" t="s">
        <v>2992</v>
      </c>
      <c r="C1419" t="str">
        <f>IFERROR(VLOOKUP(Table1[[#This Row],[Ticker]],[1]!Table1[[Symbol]:[Industry]],2,FALSE),"-")</f>
        <v>-</v>
      </c>
      <c r="D1419" t="s">
        <v>111</v>
      </c>
      <c r="E1419">
        <v>1038.23216931</v>
      </c>
      <c r="F1419">
        <v>462.35</v>
      </c>
      <c r="G1419">
        <v>12.8701767295019</v>
      </c>
      <c r="H1419">
        <v>-1.75921400550928</v>
      </c>
      <c r="I1419">
        <v>-8.2196431941904997</v>
      </c>
      <c r="J1419">
        <v>0.206690376614861</v>
      </c>
      <c r="K1419">
        <v>451.62421385334602</v>
      </c>
      <c r="L1419">
        <v>418.26367928138802</v>
      </c>
      <c r="M1419">
        <v>47.068835365978998</v>
      </c>
      <c r="N1419">
        <v>0.38198770231968698</v>
      </c>
      <c r="O1419">
        <v>11.971450200064799</v>
      </c>
      <c r="P1419">
        <v>60.371141172389798</v>
      </c>
      <c r="Q1419">
        <v>8.1773086661173E-2</v>
      </c>
    </row>
    <row r="1420" spans="1:17" hidden="1" x14ac:dyDescent="0.3">
      <c r="A1420" t="s">
        <v>2993</v>
      </c>
      <c r="B1420" t="s">
        <v>2994</v>
      </c>
      <c r="C1420" t="str">
        <f>IFERROR(VLOOKUP(Table1[[#This Row],[Ticker]],[1]!Table1[[Symbol]:[Industry]],2,FALSE),"-")</f>
        <v>-</v>
      </c>
      <c r="D1420" t="s">
        <v>407</v>
      </c>
      <c r="E1420">
        <v>1037.4994575000001</v>
      </c>
      <c r="F1420">
        <v>326.14999999999998</v>
      </c>
      <c r="G1420">
        <v>-8.8255158436765697</v>
      </c>
      <c r="H1420">
        <v>-12.608551636748199</v>
      </c>
      <c r="I1420">
        <v>-39.227578265177698</v>
      </c>
      <c r="J1420">
        <v>-7.4784948085703196</v>
      </c>
      <c r="K1420">
        <v>332.21579954554699</v>
      </c>
      <c r="L1420">
        <v>335.98329330636</v>
      </c>
      <c r="M1420">
        <v>35.921634906873997</v>
      </c>
      <c r="N1420">
        <v>1.79739793084736</v>
      </c>
      <c r="O1420">
        <v>55.3732944963973</v>
      </c>
      <c r="P1420">
        <v>30.957639028307501</v>
      </c>
      <c r="Q1420">
        <v>-1.3885548330478E-2</v>
      </c>
    </row>
    <row r="1421" spans="1:17" hidden="1" x14ac:dyDescent="0.3">
      <c r="A1421" t="s">
        <v>2995</v>
      </c>
      <c r="B1421" t="s">
        <v>2996</v>
      </c>
      <c r="C1421" t="str">
        <f>IFERROR(VLOOKUP(Table1[[#This Row],[Ticker]],[1]!Table1[[Symbol]:[Industry]],2,FALSE),"-")</f>
        <v>-</v>
      </c>
      <c r="D1421" t="s">
        <v>643</v>
      </c>
      <c r="E1421">
        <v>1036.9284176799999</v>
      </c>
      <c r="F1421">
        <v>742.15</v>
      </c>
      <c r="G1421">
        <v>-21.4684312358862</v>
      </c>
      <c r="H1421">
        <v>-2.79343847541704</v>
      </c>
      <c r="I1421">
        <v>-11.4454233559023</v>
      </c>
      <c r="J1421">
        <v>-8.2148958772078107</v>
      </c>
      <c r="K1421">
        <v>776.102472064165</v>
      </c>
      <c r="M1421">
        <v>28.090395887363499</v>
      </c>
      <c r="N1421">
        <v>0.34189890620450297</v>
      </c>
      <c r="O1421">
        <v>37.701273327494398</v>
      </c>
      <c r="P1421">
        <v>18.1861613185763</v>
      </c>
    </row>
    <row r="1422" spans="1:17" hidden="1" x14ac:dyDescent="0.3">
      <c r="A1422" t="s">
        <v>2997</v>
      </c>
      <c r="B1422" t="s">
        <v>2998</v>
      </c>
      <c r="C1422" t="str">
        <f>IFERROR(VLOOKUP(Table1[[#This Row],[Ticker]],[1]!Table1[[Symbol]:[Industry]],2,FALSE),"-")</f>
        <v>-</v>
      </c>
      <c r="D1422" t="s">
        <v>553</v>
      </c>
      <c r="E1422">
        <v>1035.81365433</v>
      </c>
      <c r="F1422">
        <v>183.3</v>
      </c>
      <c r="G1422">
        <v>172.95550909264301</v>
      </c>
      <c r="H1422">
        <v>-1.2195456285264801</v>
      </c>
      <c r="I1422">
        <v>22.5234110634274</v>
      </c>
      <c r="J1422">
        <v>-0.484869275463855</v>
      </c>
      <c r="K1422">
        <v>152.098064249451</v>
      </c>
      <c r="L1422">
        <v>120.62618906252401</v>
      </c>
      <c r="M1422">
        <v>68.070242292051205</v>
      </c>
      <c r="N1422">
        <v>2.10688990740092</v>
      </c>
      <c r="O1422">
        <v>3.1533006001091199</v>
      </c>
      <c r="P1422">
        <v>209.106239460371</v>
      </c>
      <c r="Q1422">
        <v>8.0010432980837001E-2</v>
      </c>
    </row>
    <row r="1423" spans="1:17" hidden="1" x14ac:dyDescent="0.3">
      <c r="A1423" t="s">
        <v>2999</v>
      </c>
      <c r="B1423" t="s">
        <v>3000</v>
      </c>
      <c r="C1423" t="str">
        <f>IFERROR(VLOOKUP(Table1[[#This Row],[Ticker]],[1]!Table1[[Symbol]:[Industry]],2,FALSE),"-")</f>
        <v>-</v>
      </c>
      <c r="D1423" t="s">
        <v>77</v>
      </c>
      <c r="E1423">
        <v>1033.8406482400001</v>
      </c>
      <c r="F1423">
        <v>228.56</v>
      </c>
      <c r="G1423">
        <v>-10.7244215049703</v>
      </c>
      <c r="H1423">
        <v>-9.6929660224287399</v>
      </c>
      <c r="I1423">
        <v>-11.806252389850201</v>
      </c>
      <c r="J1423">
        <v>-6.6099256595865299</v>
      </c>
      <c r="K1423">
        <v>230.01809382715899</v>
      </c>
      <c r="L1423">
        <v>218.482666520979</v>
      </c>
      <c r="M1423">
        <v>29.4774199119753</v>
      </c>
      <c r="N1423">
        <v>1.11539614454755</v>
      </c>
      <c r="O1423">
        <v>13.755687784389201</v>
      </c>
      <c r="P1423">
        <v>26.9777777777777</v>
      </c>
      <c r="Q1423">
        <v>-6.2382509459442001E-2</v>
      </c>
    </row>
    <row r="1424" spans="1:17" hidden="1" x14ac:dyDescent="0.3">
      <c r="A1424" t="s">
        <v>3001</v>
      </c>
      <c r="B1424" t="s">
        <v>3002</v>
      </c>
      <c r="C1424" t="str">
        <f>IFERROR(VLOOKUP(Table1[[#This Row],[Ticker]],[1]!Table1[[Symbol]:[Industry]],2,FALSE),"-")</f>
        <v>-</v>
      </c>
      <c r="D1424" t="s">
        <v>269</v>
      </c>
      <c r="E1424">
        <v>1030.9535046000001</v>
      </c>
      <c r="F1424">
        <v>96.27</v>
      </c>
      <c r="G1424">
        <v>-27.793014852612501</v>
      </c>
      <c r="H1424">
        <v>-8.8805450065069795</v>
      </c>
      <c r="I1424">
        <v>-23.826290031794102</v>
      </c>
      <c r="J1424">
        <v>-2.31234614242166</v>
      </c>
      <c r="K1424">
        <v>89.822639978188406</v>
      </c>
      <c r="L1424">
        <v>96.484684495217707</v>
      </c>
      <c r="M1424">
        <v>76.961085754718994</v>
      </c>
      <c r="N1424">
        <v>1.74079258195287</v>
      </c>
      <c r="O1424">
        <v>37.893424742910497</v>
      </c>
      <c r="P1424">
        <v>29.761423372422101</v>
      </c>
      <c r="Q1424">
        <v>7.2110335316324006E-2</v>
      </c>
    </row>
    <row r="1425" spans="1:17" hidden="1" x14ac:dyDescent="0.3">
      <c r="A1425" t="s">
        <v>3003</v>
      </c>
      <c r="B1425" t="s">
        <v>3004</v>
      </c>
      <c r="C1425" t="str">
        <f>IFERROR(VLOOKUP(Table1[[#This Row],[Ticker]],[1]!Table1[[Symbol]:[Industry]],2,FALSE),"-")</f>
        <v>-</v>
      </c>
      <c r="D1425" t="s">
        <v>269</v>
      </c>
      <c r="E1425">
        <v>1028.6084905319999</v>
      </c>
      <c r="F1425">
        <v>109.48</v>
      </c>
      <c r="G1425">
        <v>-24.114374048037799</v>
      </c>
      <c r="H1425">
        <v>-11.582910249739999</v>
      </c>
      <c r="I1425">
        <v>-6.5661379434427802</v>
      </c>
      <c r="J1425">
        <v>-5.0060027643512504</v>
      </c>
      <c r="K1425">
        <v>114.318373965929</v>
      </c>
      <c r="L1425">
        <v>106.740995468341</v>
      </c>
      <c r="M1425">
        <v>28.801409609759499</v>
      </c>
      <c r="N1425">
        <v>0.47999318515077499</v>
      </c>
      <c r="O1425">
        <v>20.981001096090601</v>
      </c>
      <c r="P1425">
        <v>33.675213675213598</v>
      </c>
      <c r="Q1425">
        <v>-4.6422589052408002E-2</v>
      </c>
    </row>
    <row r="1426" spans="1:17" hidden="1" x14ac:dyDescent="0.3">
      <c r="A1426" t="s">
        <v>3005</v>
      </c>
      <c r="B1426" t="s">
        <v>3006</v>
      </c>
      <c r="C1426" t="str">
        <f>IFERROR(VLOOKUP(Table1[[#This Row],[Ticker]],[1]!Table1[[Symbol]:[Industry]],2,FALSE),"-")</f>
        <v>-</v>
      </c>
      <c r="D1426" t="s">
        <v>62</v>
      </c>
      <c r="E1426">
        <v>1028.5466718799901</v>
      </c>
      <c r="F1426">
        <v>800.6</v>
      </c>
      <c r="G1426">
        <v>81.4201513658045</v>
      </c>
      <c r="H1426">
        <v>-9.3963312095607598</v>
      </c>
      <c r="I1426">
        <v>3.8744634481543501</v>
      </c>
      <c r="J1426">
        <v>-5.17709333419395</v>
      </c>
      <c r="K1426">
        <v>769.94341808469801</v>
      </c>
      <c r="L1426">
        <v>650.75641519532303</v>
      </c>
      <c r="M1426">
        <v>35.478283860880502</v>
      </c>
      <c r="N1426">
        <v>0.60014871598313502</v>
      </c>
      <c r="O1426">
        <v>16.781164126904802</v>
      </c>
      <c r="P1426">
        <v>109.03394255874601</v>
      </c>
      <c r="Q1426">
        <v>7.8794581153788998E-2</v>
      </c>
    </row>
    <row r="1427" spans="1:17" hidden="1" x14ac:dyDescent="0.3">
      <c r="A1427" t="s">
        <v>3007</v>
      </c>
      <c r="B1427" t="s">
        <v>3008</v>
      </c>
      <c r="C1427" t="str">
        <f>IFERROR(VLOOKUP(Table1[[#This Row],[Ticker]],[1]!Table1[[Symbol]:[Industry]],2,FALSE),"-")</f>
        <v>-</v>
      </c>
      <c r="D1427" t="s">
        <v>3009</v>
      </c>
      <c r="E1427">
        <v>1025.4929999999999</v>
      </c>
      <c r="F1427">
        <v>519.5</v>
      </c>
      <c r="G1427">
        <v>227.82266768246299</v>
      </c>
      <c r="H1427">
        <v>12.627780728892899</v>
      </c>
      <c r="I1427">
        <v>237.84567556244701</v>
      </c>
      <c r="J1427">
        <v>-11.8138036027969</v>
      </c>
      <c r="K1427">
        <v>457.28806810247198</v>
      </c>
      <c r="M1427">
        <v>39.258282101362902</v>
      </c>
      <c r="N1427">
        <v>0.87069017030176199</v>
      </c>
      <c r="O1427">
        <v>28.950914340712199</v>
      </c>
      <c r="P1427">
        <v>271.07142857142799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363</v>
      </c>
      <c r="E1428">
        <v>1019.98192575</v>
      </c>
      <c r="F1428">
        <v>655.5</v>
      </c>
      <c r="G1428">
        <v>-36.437467594874498</v>
      </c>
      <c r="H1428">
        <v>8.2879291759990004</v>
      </c>
      <c r="I1428">
        <v>-22.872758152502001</v>
      </c>
      <c r="J1428">
        <v>-4.6405155672229901</v>
      </c>
      <c r="K1428">
        <v>637.44761842945695</v>
      </c>
      <c r="L1428">
        <v>647.808296087386</v>
      </c>
      <c r="M1428">
        <v>40.887226410759403</v>
      </c>
      <c r="N1428">
        <v>0.80612893127299901</v>
      </c>
      <c r="O1428">
        <v>36.231884057971001</v>
      </c>
      <c r="P1428">
        <v>32.988435788192298</v>
      </c>
      <c r="Q1428">
        <v>-5.9558407696028E-2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330</v>
      </c>
      <c r="E1429">
        <v>1017.434536</v>
      </c>
      <c r="F1429">
        <v>694</v>
      </c>
      <c r="G1429">
        <v>432.52343821987</v>
      </c>
      <c r="H1429">
        <v>11.9748564275954</v>
      </c>
      <c r="I1429">
        <v>101.828809928174</v>
      </c>
      <c r="J1429">
        <v>-2.8274976575731698</v>
      </c>
      <c r="K1429">
        <v>652.92705555445298</v>
      </c>
      <c r="L1429">
        <v>429.90156780243098</v>
      </c>
      <c r="M1429">
        <v>38.037361001076</v>
      </c>
      <c r="N1429">
        <v>0.49680635556755998</v>
      </c>
      <c r="O1429">
        <v>17.651296829971098</v>
      </c>
      <c r="P1429">
        <v>492.65584970111001</v>
      </c>
      <c r="Q1429">
        <v>0.244751020394402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72</v>
      </c>
      <c r="E1430">
        <v>1014.56898896</v>
      </c>
      <c r="F1430">
        <v>183.65</v>
      </c>
      <c r="G1430">
        <v>-10.2568718256474</v>
      </c>
      <c r="H1430">
        <v>20.241778884741201</v>
      </c>
      <c r="I1430">
        <v>2.8517940640066102</v>
      </c>
      <c r="J1430">
        <v>0.25606556703510602</v>
      </c>
      <c r="K1430">
        <v>167.79011201997901</v>
      </c>
      <c r="L1430">
        <v>156.683610588237</v>
      </c>
      <c r="M1430">
        <v>53.082964839960297</v>
      </c>
      <c r="N1430">
        <v>1.4901095199150101</v>
      </c>
      <c r="O1430">
        <v>19.6896270078954</v>
      </c>
      <c r="P1430">
        <v>30.991440798858701</v>
      </c>
      <c r="Q1430">
        <v>1.4231707629846E-2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220</v>
      </c>
      <c r="E1431">
        <v>1014.16143936</v>
      </c>
      <c r="F1431">
        <v>1910.4</v>
      </c>
      <c r="G1431">
        <v>-40.3671582601797</v>
      </c>
      <c r="H1431">
        <v>9.4996081736461893</v>
      </c>
      <c r="I1431">
        <v>9.1725492754033198</v>
      </c>
      <c r="J1431">
        <v>2.1237091157513501</v>
      </c>
      <c r="K1431">
        <v>1716.2957862312701</v>
      </c>
      <c r="L1431">
        <v>1602.11582566072</v>
      </c>
      <c r="M1431">
        <v>67.008324033165593</v>
      </c>
      <c r="N1431">
        <v>1.4806138116471601</v>
      </c>
      <c r="O1431">
        <v>22.327784757118899</v>
      </c>
      <c r="P1431">
        <v>47.726569749458697</v>
      </c>
      <c r="Q1431">
        <v>0.13656739469144799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257</v>
      </c>
      <c r="E1432">
        <v>1013.7581844600001</v>
      </c>
      <c r="F1432">
        <v>166.6</v>
      </c>
      <c r="G1432">
        <v>38.8833012152447</v>
      </c>
      <c r="H1432">
        <v>10.0148558888939</v>
      </c>
      <c r="I1432">
        <v>26.171239731117801</v>
      </c>
      <c r="J1432">
        <v>4.3179659434920499</v>
      </c>
      <c r="K1432">
        <v>154.53877618585099</v>
      </c>
      <c r="L1432">
        <v>132.80415922434901</v>
      </c>
      <c r="M1432">
        <v>51.750063045086797</v>
      </c>
      <c r="N1432">
        <v>1.6417499458721301</v>
      </c>
      <c r="O1432">
        <v>16.4465786314525</v>
      </c>
      <c r="P1432">
        <v>78.372591006423903</v>
      </c>
      <c r="Q1432">
        <v>0.26072648195851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269</v>
      </c>
      <c r="E1433">
        <v>1007.660816805</v>
      </c>
      <c r="F1433">
        <v>587.04999999999995</v>
      </c>
      <c r="G1433">
        <v>-50.073869710628799</v>
      </c>
      <c r="H1433">
        <v>1.4069736551203</v>
      </c>
      <c r="I1433">
        <v>-17.082146442812</v>
      </c>
      <c r="J1433">
        <v>-9.8219684316647893</v>
      </c>
      <c r="K1433">
        <v>558.84953449435898</v>
      </c>
      <c r="L1433">
        <v>557.48933044857699</v>
      </c>
      <c r="M1433">
        <v>49.805440656941897</v>
      </c>
      <c r="N1433">
        <v>2.6188457831718899</v>
      </c>
      <c r="O1433">
        <v>38.659398688357001</v>
      </c>
      <c r="P1433">
        <v>33.117913832199498</v>
      </c>
      <c r="Q1433">
        <v>4.6588484495556998E-2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62</v>
      </c>
      <c r="E1434">
        <v>1005.27172</v>
      </c>
      <c r="F1434">
        <v>364.25</v>
      </c>
      <c r="G1434">
        <v>-4.2001691531018102</v>
      </c>
      <c r="H1434">
        <v>11.1144755978886</v>
      </c>
      <c r="I1434">
        <v>-10.825955252040499</v>
      </c>
      <c r="J1434">
        <v>-8.8933019320388702</v>
      </c>
      <c r="K1434">
        <v>336.68587532618398</v>
      </c>
      <c r="L1434">
        <v>339.51815946162299</v>
      </c>
      <c r="M1434">
        <v>49.000017119790002</v>
      </c>
      <c r="N1434">
        <v>4.1968882979573303</v>
      </c>
      <c r="O1434">
        <v>40.947151681537399</v>
      </c>
      <c r="P1434">
        <v>38.340296240030298</v>
      </c>
      <c r="Q1434">
        <v>-2.0916099750194001E-2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627</v>
      </c>
      <c r="E1435">
        <v>1002.889055728</v>
      </c>
      <c r="F1435">
        <v>212.92</v>
      </c>
      <c r="G1435">
        <v>-15.882659889059701</v>
      </c>
      <c r="H1435">
        <v>10.671966062244501</v>
      </c>
      <c r="I1435">
        <v>-14.7890025397447</v>
      </c>
      <c r="J1435">
        <v>-1.5751956317904701</v>
      </c>
      <c r="K1435">
        <v>202.047875019636</v>
      </c>
      <c r="L1435">
        <v>197.37692926263901</v>
      </c>
      <c r="M1435">
        <v>43.5562448770891</v>
      </c>
      <c r="N1435">
        <v>1.2091240494711599</v>
      </c>
      <c r="O1435">
        <v>13.986473792973801</v>
      </c>
      <c r="P1435">
        <v>33.8698522477208</v>
      </c>
      <c r="Q1435">
        <v>-2.4247327891406E-2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382</v>
      </c>
      <c r="E1436">
        <v>1002.2258687999999</v>
      </c>
      <c r="F1436">
        <v>153.6</v>
      </c>
      <c r="G1436">
        <v>25.2313218657862</v>
      </c>
      <c r="H1436">
        <v>-4.4159484696798303</v>
      </c>
      <c r="I1436">
        <v>-60.845088365563697</v>
      </c>
      <c r="J1436">
        <v>-1.9941643242398399</v>
      </c>
      <c r="K1436">
        <v>171.21466367794599</v>
      </c>
      <c r="L1436">
        <v>171.707688448114</v>
      </c>
      <c r="M1436">
        <v>26.204397024644699</v>
      </c>
      <c r="N1436">
        <v>0.77982427533663201</v>
      </c>
      <c r="O1436">
        <v>94.1731770833333</v>
      </c>
      <c r="P1436">
        <v>58.350515463917503</v>
      </c>
      <c r="Q1436">
        <v>1.6554804856359999E-3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269</v>
      </c>
      <c r="E1437">
        <v>993.15181812999901</v>
      </c>
      <c r="F1437">
        <v>695.65</v>
      </c>
      <c r="G1437">
        <v>61.675681297061303</v>
      </c>
      <c r="H1437">
        <v>-1.6671268457204</v>
      </c>
      <c r="I1437">
        <v>58.052999819826802</v>
      </c>
      <c r="J1437">
        <v>8.0785251877019899</v>
      </c>
      <c r="K1437">
        <v>617.91822181866598</v>
      </c>
      <c r="L1437">
        <v>520.39317112222</v>
      </c>
      <c r="M1437">
        <v>73.968179799870995</v>
      </c>
      <c r="N1437">
        <v>1.51922820541852</v>
      </c>
      <c r="O1437">
        <v>6.9503342197944296</v>
      </c>
      <c r="P1437">
        <v>124.403225806451</v>
      </c>
      <c r="Q1437">
        <v>0.118519835558344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E1438">
        <v>991.52166050000005</v>
      </c>
      <c r="F1438">
        <v>439.25</v>
      </c>
      <c r="G1438">
        <v>328.285741938824</v>
      </c>
      <c r="H1438">
        <v>37.468524880074497</v>
      </c>
      <c r="I1438">
        <v>53.712137754260503</v>
      </c>
      <c r="J1438">
        <v>-17.469484251113698</v>
      </c>
      <c r="K1438">
        <v>371.132092637798</v>
      </c>
      <c r="L1438">
        <v>290.02551024872798</v>
      </c>
      <c r="M1438">
        <v>45.406393053312598</v>
      </c>
      <c r="N1438">
        <v>2.7020087492188201</v>
      </c>
      <c r="O1438">
        <v>24.985771200910602</v>
      </c>
      <c r="P1438">
        <v>362.36842105263099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62</v>
      </c>
      <c r="E1439">
        <v>988.45372050000003</v>
      </c>
      <c r="F1439">
        <v>1515</v>
      </c>
      <c r="G1439">
        <v>226.86983569471801</v>
      </c>
      <c r="H1439">
        <v>-1.26216338812536</v>
      </c>
      <c r="I1439">
        <v>81.325406636163393</v>
      </c>
      <c r="J1439">
        <v>-8.7402458289420295</v>
      </c>
      <c r="K1439">
        <v>1465.5049201182901</v>
      </c>
      <c r="L1439">
        <v>1126.9580018772799</v>
      </c>
      <c r="M1439">
        <v>47.774883099046498</v>
      </c>
      <c r="N1439">
        <v>0.34447634899609503</v>
      </c>
      <c r="O1439">
        <v>20.442244224422399</v>
      </c>
      <c r="P1439">
        <v>263.26579546816902</v>
      </c>
      <c r="Q1439">
        <v>0.12000064641502201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111</v>
      </c>
      <c r="E1440">
        <v>983.47824720000006</v>
      </c>
      <c r="F1440">
        <v>9549</v>
      </c>
      <c r="G1440">
        <v>267.618894175778</v>
      </c>
      <c r="H1440">
        <v>26.074200248238199</v>
      </c>
      <c r="I1440">
        <v>192.974201932607</v>
      </c>
      <c r="J1440">
        <v>-1.9765922521198001</v>
      </c>
      <c r="K1440">
        <v>7512.5524167857202</v>
      </c>
      <c r="L1440">
        <v>5303.9420962436798</v>
      </c>
      <c r="M1440">
        <v>65.810609534435898</v>
      </c>
      <c r="N1440">
        <v>1.4368684461391801</v>
      </c>
      <c r="O1440">
        <v>10.044507278249</v>
      </c>
      <c r="P1440">
        <v>324.13609309762802</v>
      </c>
      <c r="Q1440">
        <v>0.103341299474071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343</v>
      </c>
      <c r="E1441">
        <v>982.70666824</v>
      </c>
      <c r="F1441">
        <v>5.29</v>
      </c>
      <c r="G1441">
        <v>34.724337441275999</v>
      </c>
      <c r="H1441">
        <v>-2.2881015933464299</v>
      </c>
      <c r="I1441">
        <v>-35.4041698302551</v>
      </c>
      <c r="J1441">
        <v>-3.5179738480493601</v>
      </c>
      <c r="K1441">
        <v>5.2669805066314197</v>
      </c>
      <c r="L1441">
        <v>5.2254942286131598</v>
      </c>
      <c r="M1441">
        <v>49.6446101433515</v>
      </c>
      <c r="N1441">
        <v>0.81593003320949697</v>
      </c>
      <c r="O1441">
        <v>51.228733459357201</v>
      </c>
      <c r="P1441">
        <v>76.3333333333333</v>
      </c>
      <c r="Q1441">
        <v>1.9525004425064999E-2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21</v>
      </c>
      <c r="E1442">
        <v>979.29550879400006</v>
      </c>
      <c r="F1442">
        <v>93.74</v>
      </c>
      <c r="G1442">
        <v>-18.752482035543402</v>
      </c>
      <c r="H1442">
        <v>4.5843157141676896</v>
      </c>
      <c r="I1442">
        <v>-33.686689348582497</v>
      </c>
      <c r="J1442">
        <v>-0.24960261844616799</v>
      </c>
      <c r="K1442">
        <v>91.313450408512495</v>
      </c>
      <c r="L1442">
        <v>91.137665549550704</v>
      </c>
      <c r="M1442">
        <v>53.997791612042199</v>
      </c>
      <c r="N1442">
        <v>1.60753026762815</v>
      </c>
      <c r="O1442">
        <v>32.494132707488802</v>
      </c>
      <c r="P1442">
        <v>41.387631975867201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E1443">
        <v>976.45435999999995</v>
      </c>
      <c r="F1443">
        <v>1215.0999999999999</v>
      </c>
      <c r="G1443">
        <v>64.236194274073299</v>
      </c>
      <c r="H1443">
        <v>-5.3670772797720403</v>
      </c>
      <c r="I1443">
        <v>-18.595902026136699</v>
      </c>
      <c r="J1443">
        <v>-2.4676491727246899</v>
      </c>
      <c r="K1443">
        <v>1218.7057814953</v>
      </c>
      <c r="L1443">
        <v>1125.3581458619601</v>
      </c>
      <c r="M1443">
        <v>57.570577520193297</v>
      </c>
      <c r="N1443">
        <v>1.13336943313265</v>
      </c>
      <c r="O1443">
        <v>33.305900748909501</v>
      </c>
      <c r="P1443">
        <v>112.059336823734</v>
      </c>
      <c r="Q1443">
        <v>0.22338459604542099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</v>
      </c>
      <c r="E1444">
        <v>975.66502185000002</v>
      </c>
      <c r="F1444">
        <v>157</v>
      </c>
      <c r="G1444">
        <v>-3.7833334094910098</v>
      </c>
      <c r="H1444">
        <v>5.9044061534441701</v>
      </c>
      <c r="I1444">
        <v>-24.646594072679399</v>
      </c>
      <c r="J1444">
        <v>1.0634475199828799</v>
      </c>
      <c r="K1444">
        <v>151.347960046487</v>
      </c>
      <c r="L1444">
        <v>143.04356581445501</v>
      </c>
      <c r="M1444">
        <v>50.735525091275399</v>
      </c>
      <c r="N1444">
        <v>1.07297480687203</v>
      </c>
      <c r="O1444">
        <v>18.726114649681499</v>
      </c>
      <c r="P1444">
        <v>33.446663833404102</v>
      </c>
      <c r="Q1444">
        <v>6.9412644107302995E-2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135</v>
      </c>
      <c r="E1445">
        <v>970.27127499999995</v>
      </c>
      <c r="F1445">
        <v>986.75</v>
      </c>
      <c r="G1445">
        <v>3.8226578693453699</v>
      </c>
      <c r="H1445">
        <v>-13.0843685801935</v>
      </c>
      <c r="I1445">
        <v>6.10009112475168</v>
      </c>
      <c r="J1445">
        <v>-5.3866711427479004</v>
      </c>
      <c r="K1445">
        <v>1003.16583626854</v>
      </c>
      <c r="L1445">
        <v>881.55323470187705</v>
      </c>
      <c r="M1445">
        <v>41.297600820338197</v>
      </c>
      <c r="N1445">
        <v>0.44068252234399802</v>
      </c>
      <c r="O1445">
        <v>19.077780592855301</v>
      </c>
      <c r="P1445">
        <v>47.584504935686503</v>
      </c>
      <c r="Q1445">
        <v>1.2955217291225E-2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312</v>
      </c>
      <c r="E1446">
        <v>969.34422417500002</v>
      </c>
      <c r="F1446">
        <v>353.45</v>
      </c>
      <c r="G1446">
        <v>-15.777512370918499</v>
      </c>
      <c r="H1446">
        <v>-9.41950138718998</v>
      </c>
      <c r="I1446">
        <v>-9.8114815412317906</v>
      </c>
      <c r="J1446">
        <v>-2.83484789645594</v>
      </c>
      <c r="K1446">
        <v>363.07019103114999</v>
      </c>
      <c r="L1446">
        <v>352.46827817590997</v>
      </c>
      <c r="M1446">
        <v>42.271234461470399</v>
      </c>
      <c r="N1446">
        <v>0.93755084156295299</v>
      </c>
      <c r="O1446">
        <v>27.0335266657235</v>
      </c>
      <c r="P1446">
        <v>26.097038886906802</v>
      </c>
      <c r="Q1446">
        <v>0.13310572942316701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191</v>
      </c>
      <c r="E1447">
        <v>968.34794250000004</v>
      </c>
      <c r="F1447">
        <v>1067.25</v>
      </c>
      <c r="G1447">
        <v>14.4252425967266</v>
      </c>
      <c r="H1447">
        <v>-5.2208498629408799</v>
      </c>
      <c r="I1447">
        <v>-1.6367011529823501</v>
      </c>
      <c r="J1447">
        <v>-2.9430694337288998</v>
      </c>
      <c r="K1447">
        <v>1051.8201891061201</v>
      </c>
      <c r="L1447">
        <v>926.06804820452805</v>
      </c>
      <c r="M1447">
        <v>46.495334771101803</v>
      </c>
      <c r="N1447">
        <v>0.81764157731785303</v>
      </c>
      <c r="O1447">
        <v>11.473412977278</v>
      </c>
      <c r="P1447">
        <v>50.073824087745201</v>
      </c>
      <c r="Q1447">
        <v>5.8415757774051003E-2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643</v>
      </c>
      <c r="E1448">
        <v>966.72860314799902</v>
      </c>
      <c r="F1448">
        <v>79.86</v>
      </c>
      <c r="G1448">
        <v>16.142691344102001</v>
      </c>
      <c r="H1448">
        <v>-1.7042794231223799</v>
      </c>
      <c r="I1448">
        <v>-44.315720664196697</v>
      </c>
      <c r="J1448">
        <v>1.74438482158832</v>
      </c>
      <c r="K1448">
        <v>79.1859765636476</v>
      </c>
      <c r="L1448">
        <v>78.901586177015602</v>
      </c>
      <c r="M1448">
        <v>44.745288440782801</v>
      </c>
      <c r="N1448">
        <v>1.23346537960096</v>
      </c>
      <c r="O1448">
        <v>58.715251690458302</v>
      </c>
      <c r="P1448">
        <v>47.479224376731302</v>
      </c>
      <c r="Q1448">
        <v>-8.1216103707454995E-2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191</v>
      </c>
      <c r="E1449">
        <v>966.14476000000002</v>
      </c>
      <c r="F1449">
        <v>795.05</v>
      </c>
      <c r="G1449">
        <v>5.2183787842110299</v>
      </c>
      <c r="H1449">
        <v>-5.95516174779039</v>
      </c>
      <c r="I1449">
        <v>-4.7164266519222702</v>
      </c>
      <c r="J1449">
        <v>-2.9544006901145101</v>
      </c>
      <c r="K1449">
        <v>800.19225992829001</v>
      </c>
      <c r="L1449">
        <v>751.460365908423</v>
      </c>
      <c r="M1449">
        <v>38.520180499140601</v>
      </c>
      <c r="N1449">
        <v>0.42307812036663001</v>
      </c>
      <c r="O1449">
        <v>17.6026664989623</v>
      </c>
      <c r="P1449">
        <v>32.2108589008065</v>
      </c>
      <c r="Q1449">
        <v>3.5347156966197002E-2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1387</v>
      </c>
      <c r="E1450">
        <v>966.05279855200001</v>
      </c>
      <c r="F1450">
        <v>76.22</v>
      </c>
      <c r="G1450">
        <v>41.207021423960001</v>
      </c>
      <c r="H1450">
        <v>0.88860053102582004</v>
      </c>
      <c r="I1450">
        <v>-13.0405538452538</v>
      </c>
      <c r="J1450">
        <v>-2.8558026858782002</v>
      </c>
      <c r="K1450">
        <v>71.803312434321199</v>
      </c>
      <c r="L1450">
        <v>66.299845173617996</v>
      </c>
      <c r="M1450">
        <v>41.065058987776602</v>
      </c>
      <c r="N1450">
        <v>1.53690105109032</v>
      </c>
      <c r="O1450">
        <v>12.962477040146901</v>
      </c>
      <c r="P1450">
        <v>72.443438914027098</v>
      </c>
      <c r="Q1450">
        <v>-4.4138617944249003E-2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400</v>
      </c>
      <c r="E1451">
        <v>964.93727455999999</v>
      </c>
      <c r="F1451">
        <v>194.53</v>
      </c>
      <c r="G1451">
        <v>33.676321464893299</v>
      </c>
      <c r="H1451">
        <v>9.6140240082932298</v>
      </c>
      <c r="I1451">
        <v>53.307162240451902</v>
      </c>
      <c r="J1451">
        <v>-1.0443954177438199</v>
      </c>
      <c r="K1451">
        <v>167.90541678447499</v>
      </c>
      <c r="L1451">
        <v>137.13877248650999</v>
      </c>
      <c r="M1451">
        <v>52.079041379921897</v>
      </c>
      <c r="N1451">
        <v>0.50105324403382201</v>
      </c>
      <c r="O1451">
        <v>10.5227985400709</v>
      </c>
      <c r="P1451">
        <v>120.05656108597201</v>
      </c>
      <c r="Q1451">
        <v>5.2456596549803003E-2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127</v>
      </c>
      <c r="E1452">
        <v>964.63034849999997</v>
      </c>
      <c r="F1452">
        <v>194.25</v>
      </c>
      <c r="G1452">
        <v>1.5066849596392899</v>
      </c>
      <c r="H1452">
        <v>2.2801206943516301</v>
      </c>
      <c r="I1452">
        <v>-0.27378587197802701</v>
      </c>
      <c r="J1452">
        <v>-4.8969219439785903</v>
      </c>
      <c r="K1452">
        <v>184.90200678035899</v>
      </c>
      <c r="L1452">
        <v>166.44457272530201</v>
      </c>
      <c r="M1452">
        <v>37.149425992026899</v>
      </c>
      <c r="N1452">
        <v>0.60373886607251104</v>
      </c>
      <c r="O1452">
        <v>14.182754182754101</v>
      </c>
      <c r="P1452">
        <v>50.2320185614849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269</v>
      </c>
      <c r="E1453">
        <v>963.45479680999995</v>
      </c>
      <c r="F1453">
        <v>1724.9</v>
      </c>
      <c r="G1453">
        <v>-34.497269268977803</v>
      </c>
      <c r="H1453">
        <v>-10.514905648640999</v>
      </c>
      <c r="I1453">
        <v>-33.313808327897497</v>
      </c>
      <c r="J1453">
        <v>-3.3324693305989501</v>
      </c>
      <c r="K1453">
        <v>1749.8445389768699</v>
      </c>
      <c r="L1453">
        <v>1801.21525698901</v>
      </c>
      <c r="M1453">
        <v>46.237915058317903</v>
      </c>
      <c r="N1453">
        <v>0.90554042135510704</v>
      </c>
      <c r="O1453">
        <v>26.674010087541301</v>
      </c>
      <c r="P1453">
        <v>14.231788079470199</v>
      </c>
      <c r="Q1453">
        <v>-5.2044379113016001E-2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62</v>
      </c>
      <c r="E1454">
        <v>962.11284151500001</v>
      </c>
      <c r="F1454">
        <v>363.65</v>
      </c>
      <c r="G1454">
        <v>-24.928263855388298</v>
      </c>
      <c r="H1454">
        <v>1.6820144561105801</v>
      </c>
      <c r="I1454">
        <v>-19.757476341095899</v>
      </c>
      <c r="J1454">
        <v>6.7329473119089904</v>
      </c>
      <c r="K1454">
        <v>338.39360264838501</v>
      </c>
      <c r="L1454">
        <v>346.80829754792899</v>
      </c>
      <c r="M1454">
        <v>70.9759458186182</v>
      </c>
      <c r="N1454">
        <v>1.31591457382336</v>
      </c>
      <c r="O1454">
        <v>41.578440808469701</v>
      </c>
      <c r="P1454">
        <v>32.913011695906398</v>
      </c>
      <c r="Q1454">
        <v>6.5108200748325004E-2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269</v>
      </c>
      <c r="E1455">
        <v>961.31249751600001</v>
      </c>
      <c r="F1455">
        <v>245.32</v>
      </c>
      <c r="G1455">
        <v>7.1702248871634904</v>
      </c>
      <c r="H1455">
        <v>1.2114136302204901</v>
      </c>
      <c r="I1455">
        <v>17.1932327671474</v>
      </c>
      <c r="J1455">
        <v>-0.253273635980727</v>
      </c>
      <c r="K1455">
        <v>238.469214171218</v>
      </c>
      <c r="M1455">
        <v>46.7891862538537</v>
      </c>
      <c r="N1455">
        <v>0.78685341830175703</v>
      </c>
      <c r="O1455">
        <v>11.894668188488399</v>
      </c>
      <c r="P1455">
        <v>43.168952436533402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77</v>
      </c>
      <c r="E1456">
        <v>959.61126456</v>
      </c>
      <c r="F1456">
        <v>111.06</v>
      </c>
      <c r="G1456">
        <v>4.84996245239725</v>
      </c>
      <c r="H1456">
        <v>-10.1608633218381</v>
      </c>
      <c r="I1456">
        <v>-7.15158542100896</v>
      </c>
      <c r="J1456">
        <v>-2.5477357528112701</v>
      </c>
      <c r="K1456">
        <v>111.586168285121</v>
      </c>
      <c r="L1456">
        <v>106.49391876478801</v>
      </c>
      <c r="M1456">
        <v>40.161818097915003</v>
      </c>
      <c r="N1456">
        <v>1.0030751664586099</v>
      </c>
      <c r="O1456">
        <v>60.228705204393997</v>
      </c>
      <c r="P1456">
        <v>38.824999999999903</v>
      </c>
      <c r="Q1456">
        <v>-5.8544024286799001E-2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269</v>
      </c>
      <c r="E1457">
        <v>959.01964355999996</v>
      </c>
      <c r="F1457">
        <v>76.239999999999995</v>
      </c>
      <c r="G1457">
        <v>-24.128260393357699</v>
      </c>
      <c r="H1457">
        <v>-6.18187717351078</v>
      </c>
      <c r="I1457">
        <v>-21.315882756801201</v>
      </c>
      <c r="J1457">
        <v>-4.8820253068626496</v>
      </c>
      <c r="K1457">
        <v>77.336987669199999</v>
      </c>
      <c r="L1457">
        <v>78.101204714239501</v>
      </c>
      <c r="M1457">
        <v>34.465628656325897</v>
      </c>
      <c r="N1457">
        <v>1.1140362541361799</v>
      </c>
      <c r="O1457">
        <v>32.410807974816301</v>
      </c>
      <c r="P1457">
        <v>15.866261398176199</v>
      </c>
      <c r="Q1457">
        <v>-9.2990953456457998E-2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244</v>
      </c>
      <c r="E1458">
        <v>958.26744764</v>
      </c>
      <c r="F1458">
        <v>911.6</v>
      </c>
      <c r="G1458">
        <v>41.641338322323499</v>
      </c>
      <c r="H1458">
        <v>7.0516384845535498</v>
      </c>
      <c r="I1458">
        <v>26.4933995527057</v>
      </c>
      <c r="J1458">
        <v>-3.7839370515125599</v>
      </c>
      <c r="K1458">
        <v>802.21710643553195</v>
      </c>
      <c r="L1458">
        <v>697.891134251312</v>
      </c>
      <c r="M1458">
        <v>66.698826006517805</v>
      </c>
      <c r="N1458">
        <v>0.82574523980371906</v>
      </c>
      <c r="O1458">
        <v>6.3679245283018799</v>
      </c>
      <c r="P1458">
        <v>102.577777777777</v>
      </c>
      <c r="Q1458">
        <v>0.21497862711717799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72</v>
      </c>
      <c r="E1459">
        <v>953.48647684799903</v>
      </c>
      <c r="F1459">
        <v>30.41</v>
      </c>
      <c r="G1459">
        <v>86.841486482007895</v>
      </c>
      <c r="H1459">
        <v>-15.9236314164998</v>
      </c>
      <c r="I1459">
        <v>26.386337410349199</v>
      </c>
      <c r="J1459">
        <v>0.71837289044755503</v>
      </c>
      <c r="K1459">
        <v>30.995319660790901</v>
      </c>
      <c r="L1459">
        <v>25.2788134833092</v>
      </c>
      <c r="M1459">
        <v>36.9077768149617</v>
      </c>
      <c r="N1459">
        <v>1.3196210077529</v>
      </c>
      <c r="O1459">
        <v>29.200920749753301</v>
      </c>
      <c r="P1459">
        <v>117.711785234887</v>
      </c>
      <c r="Q1459">
        <v>7.1359571274938999E-2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269</v>
      </c>
      <c r="E1460">
        <v>950.63859428399996</v>
      </c>
      <c r="F1460">
        <v>105.66</v>
      </c>
      <c r="G1460">
        <v>5.1886338709190296</v>
      </c>
      <c r="H1460">
        <v>11.637634233253801</v>
      </c>
      <c r="I1460">
        <v>-10.890008904504301</v>
      </c>
      <c r="J1460">
        <v>7.3198631968117098</v>
      </c>
      <c r="K1460">
        <v>92.882867206492094</v>
      </c>
      <c r="L1460">
        <v>90.609875671205799</v>
      </c>
      <c r="M1460">
        <v>70.375958166725795</v>
      </c>
      <c r="N1460">
        <v>2.9690852642122398</v>
      </c>
      <c r="O1460">
        <v>7.8932424758659803</v>
      </c>
      <c r="P1460">
        <v>39.761904761904702</v>
      </c>
      <c r="Q1460">
        <v>-6.3216830653749001E-2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119</v>
      </c>
      <c r="E1461">
        <v>950.45314657999995</v>
      </c>
      <c r="F1461">
        <v>3049.9</v>
      </c>
      <c r="G1461">
        <v>28.716241964154001</v>
      </c>
      <c r="H1461">
        <v>-1.4836210498765601</v>
      </c>
      <c r="I1461">
        <v>-16.399354211414099</v>
      </c>
      <c r="J1461">
        <v>-3.01994399630841</v>
      </c>
      <c r="K1461">
        <v>2884.30630619054</v>
      </c>
      <c r="L1461">
        <v>2680.80664596922</v>
      </c>
      <c r="M1461">
        <v>51.448915558885503</v>
      </c>
      <c r="N1461">
        <v>1.09205382890099</v>
      </c>
      <c r="O1461">
        <v>17.085806092003001</v>
      </c>
      <c r="P1461">
        <v>60.529501552713299</v>
      </c>
      <c r="Q1461">
        <v>0.13323076326123001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E1462">
        <v>950.125</v>
      </c>
      <c r="F1462">
        <v>380.05</v>
      </c>
      <c r="G1462">
        <v>136.52475541410701</v>
      </c>
      <c r="H1462">
        <v>-8.90265542620776</v>
      </c>
      <c r="I1462">
        <v>-23.3552968206834</v>
      </c>
      <c r="J1462">
        <v>-8.1422342526687892</v>
      </c>
      <c r="K1462">
        <v>425.61996678224898</v>
      </c>
      <c r="L1462">
        <v>371.73132828082998</v>
      </c>
      <c r="M1462">
        <v>24.8083484922293</v>
      </c>
      <c r="N1462">
        <v>0.45196984435797599</v>
      </c>
      <c r="O1462">
        <v>148.41468227864701</v>
      </c>
      <c r="P1462">
        <v>191.56118143459901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288</v>
      </c>
      <c r="E1463">
        <v>949.91923104</v>
      </c>
      <c r="F1463">
        <v>203.05</v>
      </c>
      <c r="G1463">
        <v>6.2719564888951096</v>
      </c>
      <c r="H1463">
        <v>-19.005316068778001</v>
      </c>
      <c r="I1463">
        <v>-25.029603840441698</v>
      </c>
      <c r="J1463">
        <v>-2.9271786783068201</v>
      </c>
      <c r="K1463">
        <v>204.54413230608299</v>
      </c>
      <c r="L1463">
        <v>185.71500626955</v>
      </c>
      <c r="M1463">
        <v>32.579584274269202</v>
      </c>
      <c r="N1463">
        <v>0.66373326642891695</v>
      </c>
      <c r="O1463">
        <v>26.052696380201901</v>
      </c>
      <c r="P1463">
        <v>72.808510638297804</v>
      </c>
      <c r="Q1463">
        <v>8.0202015940409002E-2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627</v>
      </c>
      <c r="E1464">
        <v>949.865004</v>
      </c>
      <c r="F1464">
        <v>1030.2</v>
      </c>
      <c r="G1464">
        <v>15.264837112953501</v>
      </c>
      <c r="H1464">
        <v>8.4221866150652005</v>
      </c>
      <c r="I1464">
        <v>3.00801624967175</v>
      </c>
      <c r="J1464">
        <v>1.4335700507601401</v>
      </c>
      <c r="K1464">
        <v>993.44163257794401</v>
      </c>
      <c r="L1464">
        <v>915.519165462871</v>
      </c>
      <c r="M1464">
        <v>46.292145245403901</v>
      </c>
      <c r="N1464">
        <v>0.72880019065557899</v>
      </c>
      <c r="O1464">
        <v>15.3174140943506</v>
      </c>
      <c r="P1464">
        <v>49.412617839013699</v>
      </c>
      <c r="Q1464">
        <v>-4.1057133904081E-2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627</v>
      </c>
      <c r="E1465">
        <v>947.88824999999997</v>
      </c>
      <c r="F1465">
        <v>1655.7</v>
      </c>
      <c r="G1465">
        <v>-20.976235269436501</v>
      </c>
      <c r="H1465">
        <v>-3.8879370299730498</v>
      </c>
      <c r="I1465">
        <v>-20.4524367552273</v>
      </c>
      <c r="J1465">
        <v>-3.1692385082160999</v>
      </c>
      <c r="K1465">
        <v>1609.7575186409799</v>
      </c>
      <c r="L1465">
        <v>1603.0687196613501</v>
      </c>
      <c r="M1465">
        <v>50.663431750934102</v>
      </c>
      <c r="N1465">
        <v>1.2969870962682799</v>
      </c>
      <c r="O1465">
        <v>13.849127257353301</v>
      </c>
      <c r="P1465">
        <v>19.489048461010999</v>
      </c>
      <c r="Q1465">
        <v>-7.1905849824480004E-3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122</v>
      </c>
      <c r="E1466">
        <v>944.78018017500005</v>
      </c>
      <c r="F1466">
        <v>735.75</v>
      </c>
      <c r="G1466">
        <v>189.18066542701499</v>
      </c>
      <c r="H1466">
        <v>22.132941506979499</v>
      </c>
      <c r="I1466">
        <v>92.960681746301105</v>
      </c>
      <c r="J1466">
        <v>-2.5970012036724599</v>
      </c>
      <c r="K1466">
        <v>538.00713334503905</v>
      </c>
      <c r="L1466">
        <v>389.81629684836901</v>
      </c>
      <c r="M1466">
        <v>75.901446505129698</v>
      </c>
      <c r="N1466">
        <v>0.91683693467163896</v>
      </c>
      <c r="O1466">
        <v>1.5290519877675799</v>
      </c>
      <c r="P1466">
        <v>245.42253521126699</v>
      </c>
      <c r="Q1466">
        <v>0.209951316645556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21</v>
      </c>
      <c r="E1467">
        <v>944.54856540000003</v>
      </c>
      <c r="F1467">
        <v>371.4</v>
      </c>
      <c r="G1467">
        <v>125.19780950151301</v>
      </c>
      <c r="H1467">
        <v>24.095298274251</v>
      </c>
      <c r="I1467">
        <v>36.844807426928902</v>
      </c>
      <c r="J1467">
        <v>18.965510574165901</v>
      </c>
      <c r="K1467">
        <v>309.749436379347</v>
      </c>
      <c r="L1467">
        <v>250.400162540834</v>
      </c>
      <c r="M1467">
        <v>65.320196597329698</v>
      </c>
      <c r="N1467">
        <v>1.6823315571106201</v>
      </c>
      <c r="O1467">
        <v>10.662358642972499</v>
      </c>
      <c r="P1467">
        <v>212.10084033613401</v>
      </c>
      <c r="Q1467">
        <v>0.103085082978164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257</v>
      </c>
      <c r="E1468">
        <v>944.40960800000005</v>
      </c>
      <c r="F1468">
        <v>584.6</v>
      </c>
      <c r="G1468">
        <v>77.090747249183494</v>
      </c>
      <c r="H1468">
        <v>-12.4389400997858</v>
      </c>
      <c r="I1468">
        <v>-15.0139359061834</v>
      </c>
      <c r="J1468">
        <v>-0.330327312355299</v>
      </c>
      <c r="K1468">
        <v>596.60506752583103</v>
      </c>
      <c r="L1468">
        <v>570.99157299089597</v>
      </c>
      <c r="M1468">
        <v>42.678864342638803</v>
      </c>
      <c r="N1468">
        <v>0.60911062119886905</v>
      </c>
      <c r="O1468">
        <v>45.4498802600068</v>
      </c>
      <c r="P1468">
        <v>106.499470151889</v>
      </c>
      <c r="Q1468">
        <v>4.2050562217673997E-2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257</v>
      </c>
      <c r="E1469">
        <v>943.34292000000005</v>
      </c>
      <c r="F1469">
        <v>884</v>
      </c>
      <c r="G1469">
        <v>56.314311253472098</v>
      </c>
      <c r="H1469">
        <v>-7.8590371026461296</v>
      </c>
      <c r="I1469">
        <v>6.3753495009882997</v>
      </c>
      <c r="J1469">
        <v>-5.0952281540270699</v>
      </c>
      <c r="K1469">
        <v>874.40117110020003</v>
      </c>
      <c r="L1469">
        <v>690.21372471224197</v>
      </c>
      <c r="M1469">
        <v>41.092269898988199</v>
      </c>
      <c r="N1469">
        <v>0.72365217391304304</v>
      </c>
      <c r="O1469">
        <v>25.678733031674199</v>
      </c>
      <c r="P1469">
        <v>145.555555555555</v>
      </c>
      <c r="Q1469">
        <v>0.139460189183782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688</v>
      </c>
      <c r="E1470">
        <v>942.72451699999999</v>
      </c>
      <c r="F1470">
        <v>239.15</v>
      </c>
      <c r="G1470">
        <v>64.3736502677136</v>
      </c>
      <c r="H1470">
        <v>-11.008441186707</v>
      </c>
      <c r="I1470">
        <v>-41.595579832551202</v>
      </c>
      <c r="J1470">
        <v>-1.8136951042678999</v>
      </c>
      <c r="K1470">
        <v>259.197061555468</v>
      </c>
      <c r="L1470">
        <v>253.49194714998501</v>
      </c>
      <c r="M1470">
        <v>29.5945921718337</v>
      </c>
      <c r="N1470">
        <v>0.87539244210915201</v>
      </c>
      <c r="O1470">
        <v>66.840894835876995</v>
      </c>
      <c r="P1470">
        <v>96.831275720164598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550</v>
      </c>
      <c r="E1471">
        <v>942.32478322500003</v>
      </c>
      <c r="F1471">
        <v>257.25</v>
      </c>
      <c r="G1471">
        <v>-29.500261489205201</v>
      </c>
      <c r="H1471">
        <v>-1.94686819745273</v>
      </c>
      <c r="I1471">
        <v>-24.718820574990598</v>
      </c>
      <c r="J1471">
        <v>-1.2293459685993</v>
      </c>
      <c r="K1471">
        <v>257.676239157834</v>
      </c>
      <c r="L1471">
        <v>264.26262199777102</v>
      </c>
      <c r="M1471">
        <v>38.304887894663104</v>
      </c>
      <c r="N1471">
        <v>1.07773539812887</v>
      </c>
      <c r="O1471">
        <v>24.178814382896</v>
      </c>
      <c r="P1471">
        <v>14.079822616407901</v>
      </c>
      <c r="Q1471">
        <v>-0.118248901527503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97</v>
      </c>
      <c r="E1472">
        <v>941.80086440000002</v>
      </c>
      <c r="F1472">
        <v>99.77</v>
      </c>
      <c r="G1472">
        <v>-25.758782906776698</v>
      </c>
      <c r="H1472">
        <v>-13.634910382231499</v>
      </c>
      <c r="I1472">
        <v>-31.2904822790676</v>
      </c>
      <c r="J1472">
        <v>-4.9416770543612696</v>
      </c>
      <c r="K1472">
        <v>104.459812334106</v>
      </c>
      <c r="L1472">
        <v>107.253273029748</v>
      </c>
      <c r="M1472">
        <v>37.440322356525499</v>
      </c>
      <c r="N1472">
        <v>1.4511443196385501</v>
      </c>
      <c r="O1472">
        <v>46.687380976245301</v>
      </c>
      <c r="P1472">
        <v>7.27956989247311</v>
      </c>
      <c r="Q1472">
        <v>-3.5366287750184001E-2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21</v>
      </c>
      <c r="E1473">
        <v>941.75446499999998</v>
      </c>
      <c r="F1473">
        <v>742.65</v>
      </c>
      <c r="G1473">
        <v>66.2957419657874</v>
      </c>
      <c r="H1473">
        <v>-10.9347110239757</v>
      </c>
      <c r="I1473">
        <v>-8.8454328084820109</v>
      </c>
      <c r="J1473">
        <v>-1.5707538209276699</v>
      </c>
      <c r="K1473">
        <v>743.59555867485699</v>
      </c>
      <c r="L1473">
        <v>671.91343683624905</v>
      </c>
      <c r="M1473">
        <v>56.504640529139699</v>
      </c>
      <c r="N1473">
        <v>1.0514356746697</v>
      </c>
      <c r="O1473">
        <v>11.351242173298299</v>
      </c>
      <c r="P1473">
        <v>97.460781706992705</v>
      </c>
      <c r="Q1473">
        <v>0.17683822440247099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269</v>
      </c>
      <c r="E1474">
        <v>939.78589599999998</v>
      </c>
      <c r="F1474">
        <v>110.6</v>
      </c>
      <c r="G1474">
        <v>43.560319219603699</v>
      </c>
      <c r="H1474">
        <v>-11.2811535722531</v>
      </c>
      <c r="I1474">
        <v>1.60533196738221</v>
      </c>
      <c r="J1474">
        <v>-2.1270841292907798</v>
      </c>
      <c r="K1474">
        <v>108.148101977043</v>
      </c>
      <c r="L1474">
        <v>93.652884084024606</v>
      </c>
      <c r="M1474">
        <v>36.555364278585998</v>
      </c>
      <c r="N1474">
        <v>0.56732594482893395</v>
      </c>
      <c r="O1474">
        <v>14.7377938517179</v>
      </c>
      <c r="P1474">
        <v>90.689655172413694</v>
      </c>
      <c r="Q1474">
        <v>-4.8221027591786002E-2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E1475">
        <v>932.37701842000001</v>
      </c>
      <c r="F1475">
        <v>8.4499999999999993</v>
      </c>
      <c r="G1475">
        <v>-8.5912915049772902</v>
      </c>
      <c r="H1475">
        <v>-19.576149402111302</v>
      </c>
      <c r="I1475">
        <v>-20.451576934499599</v>
      </c>
      <c r="J1475">
        <v>-9.4455682119288191</v>
      </c>
      <c r="K1475">
        <v>9.22658750280495</v>
      </c>
      <c r="L1475">
        <v>9.0184858606493901</v>
      </c>
      <c r="M1475">
        <v>45.092784332523699</v>
      </c>
      <c r="N1475">
        <v>1.96104895287462</v>
      </c>
      <c r="O1475">
        <v>42.011834319526599</v>
      </c>
      <c r="P1475">
        <v>25.744047619047599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E1476">
        <v>930.45042220000005</v>
      </c>
      <c r="F1476">
        <v>338</v>
      </c>
      <c r="G1476">
        <v>-51.6989114409892</v>
      </c>
      <c r="H1476">
        <v>-0.70321497334064798</v>
      </c>
      <c r="I1476">
        <v>-33.962444185149899</v>
      </c>
      <c r="J1476">
        <v>-4.2118770362270697</v>
      </c>
      <c r="K1476">
        <v>335.54202893200801</v>
      </c>
      <c r="L1476">
        <v>406.400766440599</v>
      </c>
      <c r="M1476">
        <v>51.544453380295003</v>
      </c>
      <c r="N1476">
        <v>1.12452283177526</v>
      </c>
      <c r="O1476">
        <v>112.381656804733</v>
      </c>
      <c r="P1476">
        <v>26.0723610593062</v>
      </c>
      <c r="Q1476">
        <v>3.6212710795672003E-2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553</v>
      </c>
      <c r="E1477">
        <v>929.02334491099998</v>
      </c>
      <c r="F1477">
        <v>177.83</v>
      </c>
      <c r="G1477">
        <v>100.95633898537901</v>
      </c>
      <c r="H1477">
        <v>18.696688241074</v>
      </c>
      <c r="I1477">
        <v>4.4780645963599603</v>
      </c>
      <c r="J1477">
        <v>-3.4982515177003202</v>
      </c>
      <c r="K1477">
        <v>157.54127204027901</v>
      </c>
      <c r="L1477">
        <v>133.76998562131499</v>
      </c>
      <c r="M1477">
        <v>55.538356795350801</v>
      </c>
      <c r="N1477">
        <v>2.8245158559161898</v>
      </c>
      <c r="O1477">
        <v>11.7921610526907</v>
      </c>
      <c r="P1477">
        <v>139.986504723346</v>
      </c>
      <c r="Q1477">
        <v>3.9685144618647E-2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1422</v>
      </c>
      <c r="E1478">
        <v>928.78305987999897</v>
      </c>
      <c r="F1478">
        <v>343.4</v>
      </c>
      <c r="G1478">
        <v>-5.8019227187476101</v>
      </c>
      <c r="H1478">
        <v>2.80481475116426</v>
      </c>
      <c r="I1478">
        <v>-21.896882308921501</v>
      </c>
      <c r="J1478">
        <v>-4.7873827789368901</v>
      </c>
      <c r="K1478">
        <v>335.35685921533002</v>
      </c>
      <c r="L1478">
        <v>330.78224462739797</v>
      </c>
      <c r="M1478">
        <v>42.788118066149899</v>
      </c>
      <c r="N1478">
        <v>1.44718425305184</v>
      </c>
      <c r="O1478">
        <v>18.491555037856699</v>
      </c>
      <c r="P1478">
        <v>31.570881226053601</v>
      </c>
      <c r="Q1478">
        <v>2.3071298647338999E-2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550</v>
      </c>
      <c r="E1479">
        <v>927.6</v>
      </c>
      <c r="F1479">
        <v>309.2</v>
      </c>
      <c r="G1479">
        <v>17.801784764028199</v>
      </c>
      <c r="H1479">
        <v>-8.3579104084006897</v>
      </c>
      <c r="I1479">
        <v>-0.44027172786116697</v>
      </c>
      <c r="J1479">
        <v>-8.9245584054719096</v>
      </c>
      <c r="K1479">
        <v>289.45229727417399</v>
      </c>
      <c r="L1479">
        <v>250.83730867281801</v>
      </c>
      <c r="M1479">
        <v>41.942943267970598</v>
      </c>
      <c r="N1479">
        <v>0.73910038859340199</v>
      </c>
      <c r="O1479">
        <v>13.033635187580799</v>
      </c>
      <c r="P1479">
        <v>67.225527312060507</v>
      </c>
      <c r="Q1479">
        <v>3.4550484418439998E-3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348</v>
      </c>
      <c r="E1480">
        <v>927.21235950000005</v>
      </c>
      <c r="F1480">
        <v>140.6</v>
      </c>
      <c r="G1480">
        <v>-23.783152751705</v>
      </c>
      <c r="H1480">
        <v>-13.5357931288831</v>
      </c>
      <c r="I1480">
        <v>-45.986164942185901</v>
      </c>
      <c r="J1480">
        <v>-0.45515723204126801</v>
      </c>
      <c r="K1480">
        <v>152.27308663297899</v>
      </c>
      <c r="L1480">
        <v>158.40481913907399</v>
      </c>
      <c r="M1480">
        <v>33.763178490666803</v>
      </c>
      <c r="N1480">
        <v>1.8001589349942599</v>
      </c>
      <c r="O1480">
        <v>54.907539118065401</v>
      </c>
      <c r="P1480">
        <v>3.52698623076355</v>
      </c>
      <c r="Q1480">
        <v>0.20627384003803201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285</v>
      </c>
      <c r="E1481">
        <v>926.15056697099897</v>
      </c>
      <c r="F1481">
        <v>87.11</v>
      </c>
      <c r="G1481">
        <v>-15.173116182413301</v>
      </c>
      <c r="H1481">
        <v>-0.82201247374764197</v>
      </c>
      <c r="I1481">
        <v>-41.482555730069599</v>
      </c>
      <c r="J1481">
        <v>10.136936697326499</v>
      </c>
      <c r="K1481">
        <v>74.467718081735697</v>
      </c>
      <c r="L1481">
        <v>84.497435312758597</v>
      </c>
      <c r="M1481">
        <v>85.859440812105902</v>
      </c>
      <c r="N1481">
        <v>3.3345813536509001</v>
      </c>
      <c r="O1481">
        <v>47.399839283664299</v>
      </c>
      <c r="P1481">
        <v>46.280436607892497</v>
      </c>
      <c r="Q1481">
        <v>-4.3907111532802003E-2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732</v>
      </c>
      <c r="E1482">
        <v>925.66128693799897</v>
      </c>
      <c r="F1482">
        <v>218.41</v>
      </c>
      <c r="G1482">
        <v>-13.3433382882701</v>
      </c>
      <c r="H1482">
        <v>-7.0814591366246598</v>
      </c>
      <c r="I1482">
        <v>-30.5050619288108</v>
      </c>
      <c r="J1482">
        <v>-4.8057610659408203</v>
      </c>
      <c r="K1482">
        <v>219.53402448058199</v>
      </c>
      <c r="L1482">
        <v>222.29292570160999</v>
      </c>
      <c r="M1482">
        <v>45.012864612544099</v>
      </c>
      <c r="N1482">
        <v>1.29838271919819</v>
      </c>
      <c r="O1482">
        <v>52.465546449338397</v>
      </c>
      <c r="P1482">
        <v>30.3940298507462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77</v>
      </c>
      <c r="E1483">
        <v>924.63507500000003</v>
      </c>
      <c r="F1483">
        <v>660.1</v>
      </c>
      <c r="G1483">
        <v>8.4925978866970606</v>
      </c>
      <c r="H1483">
        <v>-11.5226243034086</v>
      </c>
      <c r="I1483">
        <v>-4.9213097198914797</v>
      </c>
      <c r="J1483">
        <v>-0.467213644746789</v>
      </c>
      <c r="K1483">
        <v>650.26356859081295</v>
      </c>
      <c r="L1483">
        <v>600.62098432777896</v>
      </c>
      <c r="M1483">
        <v>42.864804648513498</v>
      </c>
      <c r="N1483">
        <v>0.59096211143999899</v>
      </c>
      <c r="O1483">
        <v>11.3467656415694</v>
      </c>
      <c r="P1483">
        <v>40.566439522998301</v>
      </c>
      <c r="Q1483">
        <v>-7.5375668416298003E-2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977</v>
      </c>
      <c r="E1484">
        <v>922.27499999999998</v>
      </c>
      <c r="F1484">
        <v>81.98</v>
      </c>
      <c r="G1484">
        <v>-59.9158975073289</v>
      </c>
      <c r="H1484">
        <v>-10.5911551294882</v>
      </c>
      <c r="I1484">
        <v>-11.454097680183001</v>
      </c>
      <c r="J1484">
        <v>-1.5445349646578801</v>
      </c>
      <c r="K1484">
        <v>79.896492555694294</v>
      </c>
      <c r="L1484">
        <v>83.952688448509505</v>
      </c>
      <c r="M1484">
        <v>47.902185643140797</v>
      </c>
      <c r="N1484">
        <v>0.958400373554537</v>
      </c>
      <c r="O1484">
        <v>65.772139546230704</v>
      </c>
      <c r="P1484">
        <v>27.993754879000701</v>
      </c>
      <c r="Q1484">
        <v>7.3340688555646003E-2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E1485">
        <v>921.60710459999996</v>
      </c>
      <c r="F1485">
        <v>1073.8</v>
      </c>
      <c r="G1485">
        <v>123.38954270513599</v>
      </c>
      <c r="H1485">
        <v>-5.5148895885123599</v>
      </c>
      <c r="I1485">
        <v>16.612448441824899</v>
      </c>
      <c r="J1485">
        <v>-4.9897000385255499</v>
      </c>
      <c r="K1485">
        <v>1023.08845802754</v>
      </c>
      <c r="L1485">
        <v>830.96022652244505</v>
      </c>
      <c r="M1485">
        <v>36.6533923523304</v>
      </c>
      <c r="N1485">
        <v>0.72044642646746904</v>
      </c>
      <c r="O1485">
        <v>18.630098714844401</v>
      </c>
      <c r="P1485">
        <v>155.666666666666</v>
      </c>
      <c r="Q1485">
        <v>2.855689891586E-2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257</v>
      </c>
      <c r="E1486">
        <v>920.65727632000005</v>
      </c>
      <c r="F1486">
        <v>189.83</v>
      </c>
      <c r="G1486">
        <v>21.1781683674688</v>
      </c>
      <c r="H1486">
        <v>32.771850597888601</v>
      </c>
      <c r="I1486">
        <v>49.084384402444798</v>
      </c>
      <c r="J1486">
        <v>4.6560210898516203</v>
      </c>
      <c r="K1486">
        <v>147.66029932559201</v>
      </c>
      <c r="L1486">
        <v>130.007530856622</v>
      </c>
      <c r="M1486">
        <v>80.854798876915297</v>
      </c>
      <c r="N1486">
        <v>1.4472269388305801</v>
      </c>
      <c r="O1486">
        <v>8.0756466311963297</v>
      </c>
      <c r="P1486">
        <v>77.245564892623705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160</v>
      </c>
      <c r="E1487">
        <v>920.24943232500004</v>
      </c>
      <c r="F1487">
        <v>1070.25</v>
      </c>
      <c r="G1487">
        <v>-55.453545436777098</v>
      </c>
      <c r="H1487">
        <v>-15.458994026310901</v>
      </c>
      <c r="I1487">
        <v>-39.1501879266212</v>
      </c>
      <c r="J1487">
        <v>-4.19610019285766</v>
      </c>
      <c r="K1487">
        <v>1097.38213017208</v>
      </c>
      <c r="L1487">
        <v>1169.8633650347199</v>
      </c>
      <c r="M1487">
        <v>44.927121387163098</v>
      </c>
      <c r="N1487">
        <v>0.71111396857050002</v>
      </c>
      <c r="O1487">
        <v>60.803550572296103</v>
      </c>
      <c r="P1487">
        <v>18.6924697793057</v>
      </c>
      <c r="Q1487">
        <v>9.7090347909316005E-2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97</v>
      </c>
      <c r="E1488">
        <v>919.14755987999899</v>
      </c>
      <c r="F1488">
        <v>137.74</v>
      </c>
      <c r="G1488">
        <v>33.290972651509897</v>
      </c>
      <c r="H1488">
        <v>22.335991344598199</v>
      </c>
      <c r="I1488">
        <v>-9.6832791401100398</v>
      </c>
      <c r="J1488">
        <v>1.77722264336118</v>
      </c>
      <c r="K1488">
        <v>123.88845494850599</v>
      </c>
      <c r="L1488">
        <v>116.124258751797</v>
      </c>
      <c r="M1488">
        <v>53.196023341501501</v>
      </c>
      <c r="N1488">
        <v>3.3996376471377299</v>
      </c>
      <c r="O1488">
        <v>11.7322491650936</v>
      </c>
      <c r="P1488">
        <v>64.760765550239199</v>
      </c>
      <c r="Q1488">
        <v>3.3656726775289997E-2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21</v>
      </c>
      <c r="E1489">
        <v>917.00875249499995</v>
      </c>
      <c r="F1489">
        <v>86.55</v>
      </c>
      <c r="G1489">
        <v>167.81113764672</v>
      </c>
      <c r="H1489">
        <v>26.929143300374498</v>
      </c>
      <c r="I1489">
        <v>9.2460453715101494</v>
      </c>
      <c r="J1489">
        <v>4.3671259983408097</v>
      </c>
      <c r="K1489">
        <v>68.035311490830694</v>
      </c>
      <c r="L1489">
        <v>55.400211444935501</v>
      </c>
      <c r="M1489">
        <v>80.155946296601599</v>
      </c>
      <c r="N1489">
        <v>2.5161805211958899</v>
      </c>
      <c r="O1489">
        <v>0.51993067590987396</v>
      </c>
      <c r="P1489">
        <v>201.04347826086899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977</v>
      </c>
      <c r="E1490">
        <v>912.23187418999998</v>
      </c>
      <c r="F1490">
        <v>137.41</v>
      </c>
      <c r="G1490">
        <v>-43.1244474372117</v>
      </c>
      <c r="H1490">
        <v>-13.847953888658299</v>
      </c>
      <c r="I1490">
        <v>-19.799587420794701</v>
      </c>
      <c r="J1490">
        <v>-5.2787850618877101</v>
      </c>
      <c r="K1490">
        <v>138.04751847230199</v>
      </c>
      <c r="L1490">
        <v>142.605621502931</v>
      </c>
      <c r="M1490">
        <v>38.869560500831398</v>
      </c>
      <c r="N1490">
        <v>0.78980561750815603</v>
      </c>
      <c r="O1490">
        <v>37.180700094607303</v>
      </c>
      <c r="P1490">
        <v>22.2508896797152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127</v>
      </c>
      <c r="E1491">
        <v>911.86259813999902</v>
      </c>
      <c r="F1491">
        <v>888.9</v>
      </c>
      <c r="G1491">
        <v>131.99882090237199</v>
      </c>
      <c r="H1491">
        <v>20.519032197713901</v>
      </c>
      <c r="I1491">
        <v>31.881700986051801</v>
      </c>
      <c r="J1491">
        <v>-2.8943936820379998</v>
      </c>
      <c r="K1491">
        <v>765.99336447062501</v>
      </c>
      <c r="L1491">
        <v>637.097521073336</v>
      </c>
      <c r="M1491">
        <v>65.310985353821096</v>
      </c>
      <c r="N1491">
        <v>0.48813028286016902</v>
      </c>
      <c r="O1491">
        <v>9.6861289233884698</v>
      </c>
      <c r="P1491">
        <v>179.00188323917101</v>
      </c>
      <c r="Q1491">
        <v>0.171793684734769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630</v>
      </c>
      <c r="E1492">
        <v>910.79044930800001</v>
      </c>
      <c r="F1492">
        <v>39.18</v>
      </c>
      <c r="G1492">
        <v>69.346680272574105</v>
      </c>
      <c r="H1492">
        <v>9.4965778706158694</v>
      </c>
      <c r="I1492">
        <v>13.3258939655981</v>
      </c>
      <c r="J1492">
        <v>-9.3123565701678093</v>
      </c>
      <c r="K1492">
        <v>36.458454853738097</v>
      </c>
      <c r="L1492">
        <v>31.580848972293399</v>
      </c>
      <c r="M1492">
        <v>35.850032699789303</v>
      </c>
      <c r="N1492">
        <v>1.04585057047348</v>
      </c>
      <c r="O1492">
        <v>34.5074017355793</v>
      </c>
      <c r="P1492">
        <v>97.380352644836194</v>
      </c>
      <c r="Q1492">
        <v>-3.6602833907047001E-2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627</v>
      </c>
      <c r="E1493">
        <v>910.51671199999998</v>
      </c>
      <c r="F1493">
        <v>109.04</v>
      </c>
      <c r="G1493">
        <v>92.066017717088101</v>
      </c>
      <c r="H1493">
        <v>1.0949846185071801</v>
      </c>
      <c r="I1493">
        <v>61.889392316846397</v>
      </c>
      <c r="J1493">
        <v>-2.5339753903666802</v>
      </c>
      <c r="K1493">
        <v>92.615810851993601</v>
      </c>
      <c r="L1493">
        <v>70.713439562251807</v>
      </c>
      <c r="M1493">
        <v>65.073043122798694</v>
      </c>
      <c r="N1493">
        <v>0.62767680394082603</v>
      </c>
      <c r="O1493">
        <v>3.6316947909024102</v>
      </c>
      <c r="P1493">
        <v>146.41807909604501</v>
      </c>
      <c r="Q1493">
        <v>8.9836825056992003E-2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257</v>
      </c>
      <c r="E1494">
        <v>909.45399999999995</v>
      </c>
      <c r="F1494">
        <v>1748.95</v>
      </c>
      <c r="G1494">
        <v>16.851114516632901</v>
      </c>
      <c r="H1494">
        <v>10.4319042891637</v>
      </c>
      <c r="I1494">
        <v>27.624830777542002</v>
      </c>
      <c r="J1494">
        <v>5.0896866074371703</v>
      </c>
      <c r="K1494">
        <v>1516.2609219628</v>
      </c>
      <c r="L1494">
        <v>1302.7170682692199</v>
      </c>
      <c r="M1494">
        <v>71.008193588038196</v>
      </c>
      <c r="N1494">
        <v>0.95606137266512603</v>
      </c>
      <c r="O1494">
        <v>6.5953858029103003</v>
      </c>
      <c r="P1494">
        <v>86.843651514342099</v>
      </c>
      <c r="Q1494">
        <v>2.1132784074350999E-2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295</v>
      </c>
      <c r="E1495">
        <v>909.24012816000004</v>
      </c>
      <c r="F1495">
        <v>567.70000000000005</v>
      </c>
      <c r="G1495">
        <v>18.9109991718421</v>
      </c>
      <c r="H1495">
        <v>-12.1259044812087</v>
      </c>
      <c r="I1495">
        <v>-25.758152555322901</v>
      </c>
      <c r="J1495">
        <v>-3.4970937629763599</v>
      </c>
      <c r="K1495">
        <v>577.97598233827</v>
      </c>
      <c r="L1495">
        <v>531.54959115258998</v>
      </c>
      <c r="M1495">
        <v>31.378549054259199</v>
      </c>
      <c r="N1495">
        <v>0.91132920844890097</v>
      </c>
      <c r="O1495">
        <v>28.5890435088955</v>
      </c>
      <c r="P1495">
        <v>58.997339308220099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363</v>
      </c>
      <c r="E1496">
        <v>909.04174168400004</v>
      </c>
      <c r="F1496">
        <v>216.14</v>
      </c>
      <c r="G1496">
        <v>13.4407917391257</v>
      </c>
      <c r="H1496">
        <v>9.3486433010395302</v>
      </c>
      <c r="I1496">
        <v>-20.632540493408399</v>
      </c>
      <c r="J1496">
        <v>-3.1206730412715702</v>
      </c>
      <c r="K1496">
        <v>204.83802781066501</v>
      </c>
      <c r="L1496">
        <v>189.18856451640499</v>
      </c>
      <c r="M1496">
        <v>41.510259085376198</v>
      </c>
      <c r="N1496">
        <v>1.2254587434086299</v>
      </c>
      <c r="O1496">
        <v>19.367076894605301</v>
      </c>
      <c r="P1496">
        <v>59.748706577974801</v>
      </c>
      <c r="Q1496">
        <v>3.5612039709564003E-2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18</v>
      </c>
      <c r="E1497">
        <v>908.15989860000002</v>
      </c>
      <c r="F1497">
        <v>883.5</v>
      </c>
      <c r="G1497">
        <v>26.3037207535113</v>
      </c>
      <c r="H1497">
        <v>-13.2863016863753</v>
      </c>
      <c r="I1497">
        <v>-43.294612720697998</v>
      </c>
      <c r="J1497">
        <v>-3.61197105605308</v>
      </c>
      <c r="K1497">
        <v>999.84586175570405</v>
      </c>
      <c r="L1497">
        <v>982.75049256735599</v>
      </c>
      <c r="M1497">
        <v>26.091460402302701</v>
      </c>
      <c r="N1497">
        <v>0.40908513117474599</v>
      </c>
      <c r="O1497">
        <v>79.060554612337299</v>
      </c>
      <c r="P1497">
        <v>65.124754695822801</v>
      </c>
      <c r="Q1497">
        <v>0.20819541628506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46</v>
      </c>
      <c r="E1498">
        <v>906.94575750000001</v>
      </c>
      <c r="F1498">
        <v>379.15</v>
      </c>
      <c r="G1498">
        <v>601.87717820501405</v>
      </c>
      <c r="H1498">
        <v>-9.1223032482652204</v>
      </c>
      <c r="I1498">
        <v>-71.7410435072224</v>
      </c>
      <c r="J1498">
        <v>-12.495357641662199</v>
      </c>
      <c r="K1498">
        <v>437.35307871312398</v>
      </c>
      <c r="L1498">
        <v>392.30113307253498</v>
      </c>
      <c r="M1498">
        <v>33.990413164339998</v>
      </c>
      <c r="N1498">
        <v>1.6316049382716</v>
      </c>
      <c r="O1498">
        <v>164.19622840564401</v>
      </c>
      <c r="P1498">
        <v>627.45587106676805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410</v>
      </c>
      <c r="E1499">
        <v>906.38361599999996</v>
      </c>
      <c r="F1499">
        <v>9.26</v>
      </c>
      <c r="G1499">
        <v>223.855269402396</v>
      </c>
      <c r="H1499">
        <v>-1.8620524858118099</v>
      </c>
      <c r="I1499">
        <v>19.626796770054501</v>
      </c>
      <c r="J1499">
        <v>-6.5673350559471499</v>
      </c>
      <c r="K1499">
        <v>9.2679041817047203</v>
      </c>
      <c r="L1499">
        <v>7.9995468580188396</v>
      </c>
      <c r="M1499">
        <v>43.574428014729797</v>
      </c>
      <c r="N1499">
        <v>2.1661159825478502</v>
      </c>
      <c r="O1499">
        <v>67.926565874730002</v>
      </c>
      <c r="P1499">
        <v>260.31128404669198</v>
      </c>
      <c r="Q1499">
        <v>0.16891246222775999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168</v>
      </c>
      <c r="E1500">
        <v>904.59864081000001</v>
      </c>
      <c r="F1500">
        <v>98.46</v>
      </c>
      <c r="G1500">
        <v>-13.8700475247903</v>
      </c>
      <c r="H1500">
        <v>-7.0287981792180201</v>
      </c>
      <c r="I1500">
        <v>-14.9836727243648</v>
      </c>
      <c r="J1500">
        <v>-2.7741643242398402</v>
      </c>
      <c r="K1500">
        <v>99.420877534289502</v>
      </c>
      <c r="L1500">
        <v>99.397819940595099</v>
      </c>
      <c r="M1500">
        <v>45.646811947702403</v>
      </c>
      <c r="N1500">
        <v>1.2230143735508501</v>
      </c>
      <c r="O1500">
        <v>33.048953889904503</v>
      </c>
      <c r="P1500">
        <v>15.549818096467501</v>
      </c>
      <c r="Q1500">
        <v>3.2110868748300001E-4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476</v>
      </c>
      <c r="E1501">
        <v>904.44353999999998</v>
      </c>
      <c r="F1501">
        <v>28.49</v>
      </c>
      <c r="G1501">
        <v>86.505674383903298</v>
      </c>
      <c r="H1501">
        <v>-15.686352780256801</v>
      </c>
      <c r="I1501">
        <v>3.4998937896463098</v>
      </c>
      <c r="J1501">
        <v>-5.1971438400685299</v>
      </c>
      <c r="K1501">
        <v>27.588154157377801</v>
      </c>
      <c r="L1501">
        <v>23.526326916911401</v>
      </c>
      <c r="M1501">
        <v>66.152410131498598</v>
      </c>
      <c r="N1501">
        <v>0.938626700241321</v>
      </c>
      <c r="O1501">
        <v>18.813618813618799</v>
      </c>
      <c r="P1501">
        <v>122.578125</v>
      </c>
      <c r="Q1501">
        <v>0.16388634498551699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493</v>
      </c>
      <c r="E1502">
        <v>902.59934078999902</v>
      </c>
      <c r="F1502">
        <v>606.9</v>
      </c>
      <c r="G1502">
        <v>-33.672885335442402</v>
      </c>
      <c r="H1502">
        <v>0.541474073108276</v>
      </c>
      <c r="I1502">
        <v>-22.387124957207799</v>
      </c>
      <c r="J1502">
        <v>-0.50516816944968801</v>
      </c>
      <c r="K1502">
        <v>591.42879411063598</v>
      </c>
      <c r="L1502">
        <v>603.73684590869402</v>
      </c>
      <c r="M1502">
        <v>52.177800483447797</v>
      </c>
      <c r="N1502">
        <v>2.0897932556406098</v>
      </c>
      <c r="O1502">
        <v>48.294611962432</v>
      </c>
      <c r="P1502">
        <v>31.0233160621761</v>
      </c>
      <c r="Q1502">
        <v>0.10235839645297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77</v>
      </c>
      <c r="E1503">
        <v>902.08873417999996</v>
      </c>
      <c r="F1503">
        <v>97.87</v>
      </c>
      <c r="G1503">
        <v>-5.1233082463696098</v>
      </c>
      <c r="H1503">
        <v>-10.416742696149401</v>
      </c>
      <c r="I1503">
        <v>-37.071322511842403</v>
      </c>
      <c r="J1503">
        <v>-9.9548914536413593E-3</v>
      </c>
      <c r="K1503">
        <v>95.3944064197741</v>
      </c>
      <c r="L1503">
        <v>93.695157537742801</v>
      </c>
      <c r="M1503">
        <v>55.661449828469401</v>
      </c>
      <c r="N1503">
        <v>0.55523415577964796</v>
      </c>
      <c r="O1503">
        <v>42.229488096454403</v>
      </c>
      <c r="P1503">
        <v>28.7763157894736</v>
      </c>
      <c r="Q1503">
        <v>-5.4497665718558998E-2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627</v>
      </c>
      <c r="E1504">
        <v>897.94919930000003</v>
      </c>
      <c r="F1504">
        <v>820.55</v>
      </c>
      <c r="G1504">
        <v>-16.150140484612098</v>
      </c>
      <c r="H1504">
        <v>-7.65116424595415</v>
      </c>
      <c r="I1504">
        <v>-24.877156967625101</v>
      </c>
      <c r="J1504">
        <v>-2.46631928792022</v>
      </c>
      <c r="K1504">
        <v>837.09094582181001</v>
      </c>
      <c r="L1504">
        <v>828.47127177579205</v>
      </c>
      <c r="M1504">
        <v>39.971407532615899</v>
      </c>
      <c r="N1504">
        <v>0.92222123362324004</v>
      </c>
      <c r="O1504">
        <v>21.711047468161599</v>
      </c>
      <c r="P1504">
        <v>23.085577139428398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269</v>
      </c>
      <c r="E1505">
        <v>897.23106080000002</v>
      </c>
      <c r="F1505">
        <v>152.47</v>
      </c>
      <c r="G1505">
        <v>34.243110073256197</v>
      </c>
      <c r="H1505">
        <v>8.5873373196678102</v>
      </c>
      <c r="I1505">
        <v>-18.872108570863499</v>
      </c>
      <c r="J1505">
        <v>-3.3817332274901899</v>
      </c>
      <c r="K1505">
        <v>142.27454895782199</v>
      </c>
      <c r="L1505">
        <v>131.91369367774101</v>
      </c>
      <c r="M1505">
        <v>49.254051523643398</v>
      </c>
      <c r="N1505">
        <v>2.5855334028126902</v>
      </c>
      <c r="O1505">
        <v>11.497343739752001</v>
      </c>
      <c r="P1505">
        <v>67.918502202643097</v>
      </c>
      <c r="Q1505">
        <v>0.11190578417642599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21</v>
      </c>
      <c r="E1506">
        <v>897.11459228499996</v>
      </c>
      <c r="F1506">
        <v>549.04999999999995</v>
      </c>
      <c r="G1506">
        <v>141.98953325910301</v>
      </c>
      <c r="H1506">
        <v>-1.2013830469711999</v>
      </c>
      <c r="I1506">
        <v>4.2719012251262303</v>
      </c>
      <c r="J1506">
        <v>-1.30700338391435</v>
      </c>
      <c r="K1506">
        <v>528.91336056553996</v>
      </c>
      <c r="L1506">
        <v>459.156589125317</v>
      </c>
      <c r="M1506">
        <v>56.093662256688198</v>
      </c>
      <c r="N1506">
        <v>0.880602483691172</v>
      </c>
      <c r="O1506">
        <v>27.3108095801839</v>
      </c>
      <c r="P1506">
        <v>201.262002743484</v>
      </c>
      <c r="Q1506">
        <v>0.10061785448593701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407</v>
      </c>
      <c r="E1507">
        <v>895.44619999999998</v>
      </c>
      <c r="F1507">
        <v>840.4</v>
      </c>
      <c r="G1507">
        <v>121.561433590238</v>
      </c>
      <c r="H1507">
        <v>-2.9698180486424</v>
      </c>
      <c r="I1507">
        <v>70.209124920970595</v>
      </c>
      <c r="J1507">
        <v>-5.6191643242398399</v>
      </c>
      <c r="K1507">
        <v>791.25056107456805</v>
      </c>
      <c r="L1507">
        <v>611.85119614356097</v>
      </c>
      <c r="M1507">
        <v>60.834305407697997</v>
      </c>
      <c r="N1507">
        <v>2.0734843394386</v>
      </c>
      <c r="O1507">
        <v>16.771775345073699</v>
      </c>
      <c r="P1507">
        <v>184.83307913912799</v>
      </c>
      <c r="Q1507">
        <v>0.13464813915188101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493</v>
      </c>
      <c r="E1508">
        <v>894.43833727999902</v>
      </c>
      <c r="F1508">
        <v>625.6</v>
      </c>
      <c r="G1508">
        <v>-39.3068870284783</v>
      </c>
      <c r="H1508">
        <v>-14.262959084674</v>
      </c>
      <c r="I1508">
        <v>-42.360411786497103</v>
      </c>
      <c r="J1508">
        <v>-3.0031506083325299</v>
      </c>
      <c r="K1508">
        <v>688.28368045133504</v>
      </c>
      <c r="L1508">
        <v>737.28279015355702</v>
      </c>
      <c r="M1508">
        <v>36.797397290227003</v>
      </c>
      <c r="N1508">
        <v>1.0639366591629</v>
      </c>
      <c r="O1508">
        <v>56.649616368286402</v>
      </c>
      <c r="P1508">
        <v>2.03881911596803</v>
      </c>
      <c r="Q1508">
        <v>4.4059679351538997E-2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E1509">
        <v>893.76179535999995</v>
      </c>
      <c r="F1509">
        <v>36.880000000000003</v>
      </c>
      <c r="G1509">
        <v>-70.689572456931998</v>
      </c>
      <c r="H1509">
        <v>-13.1421543648905</v>
      </c>
      <c r="I1509">
        <v>-40.428367809229997</v>
      </c>
      <c r="J1509">
        <v>-4.7442952828569096</v>
      </c>
      <c r="K1509">
        <v>39.359144585465401</v>
      </c>
      <c r="L1509">
        <v>46.041231196667901</v>
      </c>
      <c r="M1509">
        <v>27.137867655907399</v>
      </c>
      <c r="N1509">
        <v>0.708964285162486</v>
      </c>
      <c r="O1509">
        <v>88.177874186550895</v>
      </c>
      <c r="P1509">
        <v>11.757575757575699</v>
      </c>
      <c r="Q1509">
        <v>4.9269310579567002E-2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1487</v>
      </c>
      <c r="E1510">
        <v>891.93142659</v>
      </c>
      <c r="F1510">
        <v>367.05</v>
      </c>
      <c r="G1510">
        <v>233.92179685420999</v>
      </c>
      <c r="H1510">
        <v>-2.3506174872177601</v>
      </c>
      <c r="I1510">
        <v>119.206067496643</v>
      </c>
      <c r="J1510">
        <v>-4.5130560118972696</v>
      </c>
      <c r="K1510">
        <v>335.25429305497499</v>
      </c>
      <c r="L1510">
        <v>225.322182945934</v>
      </c>
      <c r="M1510">
        <v>41.115652939813998</v>
      </c>
      <c r="N1510">
        <v>0.92718065693430596</v>
      </c>
      <c r="O1510">
        <v>25.868410298324399</v>
      </c>
      <c r="P1510">
        <v>286.36842105263099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135</v>
      </c>
      <c r="E1511">
        <v>882.65307948299903</v>
      </c>
      <c r="F1511">
        <v>34.369999999999997</v>
      </c>
      <c r="G1511">
        <v>21.932036751979599</v>
      </c>
      <c r="H1511">
        <v>-0.42320822564079602</v>
      </c>
      <c r="I1511">
        <v>-1.36963847014241</v>
      </c>
      <c r="J1511">
        <v>-2.1901329692566298</v>
      </c>
      <c r="K1511">
        <v>35.147489701435802</v>
      </c>
      <c r="L1511">
        <v>32.080704162282899</v>
      </c>
      <c r="M1511">
        <v>36.627919517798603</v>
      </c>
      <c r="N1511">
        <v>0.79391707096051001</v>
      </c>
      <c r="O1511">
        <v>43.729997090485902</v>
      </c>
      <c r="P1511">
        <v>52.079646017699098</v>
      </c>
      <c r="Q1511">
        <v>9.5843678206299996E-3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191</v>
      </c>
      <c r="E1512">
        <v>880.5</v>
      </c>
      <c r="F1512">
        <v>88.05</v>
      </c>
      <c r="G1512">
        <v>29.302573629010901</v>
      </c>
      <c r="H1512">
        <v>-1.5127704171879099</v>
      </c>
      <c r="I1512">
        <v>-34.216193064911103</v>
      </c>
      <c r="J1512">
        <v>0.13542335133785999</v>
      </c>
      <c r="K1512">
        <v>86.886561252530896</v>
      </c>
      <c r="L1512">
        <v>80.217202438568606</v>
      </c>
      <c r="M1512">
        <v>44.900725282802398</v>
      </c>
      <c r="N1512">
        <v>0.98623542693754296</v>
      </c>
      <c r="O1512">
        <v>30.6076093128904</v>
      </c>
      <c r="P1512">
        <v>74.356435643564296</v>
      </c>
      <c r="Q1512">
        <v>1.0273218488563E-2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220</v>
      </c>
      <c r="E1513">
        <v>878.75</v>
      </c>
      <c r="F1513">
        <v>740</v>
      </c>
      <c r="G1513">
        <v>281.91029392238602</v>
      </c>
      <c r="H1513">
        <v>28.922393402988799</v>
      </c>
      <c r="I1513">
        <v>48.197357726793499</v>
      </c>
      <c r="J1513">
        <v>-9.83705631248176</v>
      </c>
      <c r="K1513">
        <v>595.60195953903099</v>
      </c>
      <c r="L1513">
        <v>438.45454500687202</v>
      </c>
      <c r="M1513">
        <v>52.180316748167897</v>
      </c>
      <c r="N1513">
        <v>1.48390410958904</v>
      </c>
      <c r="O1513">
        <v>17.972972972972901</v>
      </c>
      <c r="P1513">
        <v>320.45454545454498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711</v>
      </c>
      <c r="E1514">
        <v>875.43042120999996</v>
      </c>
      <c r="F1514">
        <v>272.61</v>
      </c>
      <c r="G1514">
        <v>1.26975532585919</v>
      </c>
      <c r="H1514">
        <v>-0.452774585693347</v>
      </c>
      <c r="I1514">
        <v>0.45844388026050997</v>
      </c>
      <c r="J1514">
        <v>-1.0224953618035899</v>
      </c>
      <c r="K1514">
        <v>259.16978737807398</v>
      </c>
      <c r="L1514">
        <v>240.62129884955999</v>
      </c>
      <c r="M1514">
        <v>62.3816521735951</v>
      </c>
      <c r="N1514">
        <v>0.34635094662118898</v>
      </c>
      <c r="O1514">
        <v>0.31546898499687998</v>
      </c>
      <c r="P1514">
        <v>32.142510906446901</v>
      </c>
      <c r="Q1514">
        <v>1.7242551089885001E-2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590</v>
      </c>
      <c r="E1515">
        <v>871.22215124000002</v>
      </c>
      <c r="F1515">
        <v>13.93</v>
      </c>
      <c r="G1515">
        <v>5.8364014778684004</v>
      </c>
      <c r="H1515">
        <v>-4.7240445021803898</v>
      </c>
      <c r="I1515">
        <v>-31.3865006917401</v>
      </c>
      <c r="J1515">
        <v>-4.2089294249109797</v>
      </c>
      <c r="K1515">
        <v>14.041800454313799</v>
      </c>
      <c r="L1515">
        <v>13.4141348357404</v>
      </c>
      <c r="M1515">
        <v>30.165130766360399</v>
      </c>
      <c r="N1515">
        <v>1.1497281477264101</v>
      </c>
      <c r="O1515">
        <v>31.371141421392601</v>
      </c>
      <c r="P1515">
        <v>45.1041666666666</v>
      </c>
      <c r="Q1515">
        <v>1.2111630318357E-2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130</v>
      </c>
      <c r="E1516">
        <v>870.71648061999997</v>
      </c>
      <c r="F1516">
        <v>683.3</v>
      </c>
      <c r="G1516">
        <v>728.54630713824497</v>
      </c>
      <c r="H1516">
        <v>-16.3915965565829</v>
      </c>
      <c r="I1516">
        <v>100.473401328694</v>
      </c>
      <c r="J1516">
        <v>-2.0818964488194598</v>
      </c>
      <c r="K1516">
        <v>723.80034127957902</v>
      </c>
      <c r="L1516">
        <v>517.69475287908494</v>
      </c>
      <c r="M1516">
        <v>35.250134008962299</v>
      </c>
      <c r="N1516">
        <v>0.73634719067346599</v>
      </c>
      <c r="O1516">
        <v>23.664569003366001</v>
      </c>
      <c r="P1516">
        <v>762.75252525252495</v>
      </c>
      <c r="Q1516">
        <v>0.123260266230712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285</v>
      </c>
      <c r="E1517">
        <v>870.37847999999997</v>
      </c>
      <c r="F1517">
        <v>468.55</v>
      </c>
      <c r="G1517">
        <v>23.219825134011401</v>
      </c>
      <c r="H1517">
        <v>-9.8175651391041701</v>
      </c>
      <c r="I1517">
        <v>-30.949328896540901</v>
      </c>
      <c r="J1517">
        <v>-0.80107170257579297</v>
      </c>
      <c r="K1517">
        <v>481.57517293640097</v>
      </c>
      <c r="L1517">
        <v>447.73138579785001</v>
      </c>
      <c r="M1517">
        <v>36.696237364333797</v>
      </c>
      <c r="N1517">
        <v>0.55630526438107097</v>
      </c>
      <c r="O1517">
        <v>38.544445630135499</v>
      </c>
      <c r="P1517">
        <v>55.894639556377001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285</v>
      </c>
      <c r="E1518">
        <v>867.55147982999995</v>
      </c>
      <c r="F1518">
        <v>517.65</v>
      </c>
      <c r="G1518">
        <v>32.049199951887601</v>
      </c>
      <c r="H1518">
        <v>20.6657368328061</v>
      </c>
      <c r="I1518">
        <v>-35.274977785740496</v>
      </c>
      <c r="J1518">
        <v>14.5092525322521</v>
      </c>
      <c r="K1518">
        <v>451.16511846011798</v>
      </c>
      <c r="L1518">
        <v>494.15958979164401</v>
      </c>
      <c r="M1518">
        <v>85.035078512079906</v>
      </c>
      <c r="N1518">
        <v>2.1272574745245199</v>
      </c>
      <c r="O1518">
        <v>39.283299526707196</v>
      </c>
      <c r="P1518">
        <v>70.167652859960498</v>
      </c>
      <c r="Q1518">
        <v>0.16000618976063799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890</v>
      </c>
      <c r="E1519">
        <v>865.58199999999999</v>
      </c>
      <c r="F1519">
        <v>1881.7</v>
      </c>
      <c r="G1519">
        <v>80.409265539997193</v>
      </c>
      <c r="H1519">
        <v>27.762045042333</v>
      </c>
      <c r="I1519">
        <v>81.048640585046101</v>
      </c>
      <c r="J1519">
        <v>-7.9396193160163504</v>
      </c>
      <c r="K1519">
        <v>1657.4795654458001</v>
      </c>
      <c r="L1519">
        <v>1187.6120084903</v>
      </c>
      <c r="M1519">
        <v>40.3415577300783</v>
      </c>
      <c r="N1519">
        <v>1.29476270747573</v>
      </c>
      <c r="O1519">
        <v>22.7453898070893</v>
      </c>
      <c r="P1519">
        <v>177.864737152982</v>
      </c>
      <c r="Q1519">
        <v>0.16206831459403301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627</v>
      </c>
      <c r="E1520">
        <v>864.95577751399901</v>
      </c>
      <c r="F1520">
        <v>90.49</v>
      </c>
      <c r="G1520">
        <v>-5.4060500994700398</v>
      </c>
      <c r="H1520">
        <v>-2.0874170077451799</v>
      </c>
      <c r="I1520">
        <v>0.98005230090835804</v>
      </c>
      <c r="J1520">
        <v>-0.52048011371352698</v>
      </c>
      <c r="K1520">
        <v>86.993297694871799</v>
      </c>
      <c r="L1520">
        <v>81.138550427653101</v>
      </c>
      <c r="M1520">
        <v>48.686917043467702</v>
      </c>
      <c r="N1520">
        <v>0.97297770167791497</v>
      </c>
      <c r="O1520">
        <v>8.5755332080893005</v>
      </c>
      <c r="P1520">
        <v>33.073529411764603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643</v>
      </c>
      <c r="E1521">
        <v>864.44074650599998</v>
      </c>
      <c r="F1521">
        <v>81.010000000000005</v>
      </c>
      <c r="G1521">
        <v>-37.380543705521198</v>
      </c>
      <c r="H1521">
        <v>-6.3759801973736403</v>
      </c>
      <c r="I1521">
        <v>-25.344103690010801</v>
      </c>
      <c r="J1521">
        <v>-4.8088911650949502</v>
      </c>
      <c r="K1521">
        <v>81.751813517438407</v>
      </c>
      <c r="L1521">
        <v>86.232959556380194</v>
      </c>
      <c r="M1521">
        <v>43.483378831907501</v>
      </c>
      <c r="N1521">
        <v>1.6262170631356501</v>
      </c>
      <c r="O1521">
        <v>41.0936921367732</v>
      </c>
      <c r="P1521">
        <v>13.9381153305204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257</v>
      </c>
      <c r="E1522">
        <v>861.87911567999902</v>
      </c>
      <c r="F1522">
        <v>250.8</v>
      </c>
      <c r="G1522">
        <v>-13.963205545332301</v>
      </c>
      <c r="H1522">
        <v>-4.4264515169149998</v>
      </c>
      <c r="I1522">
        <v>-27.214719853203899</v>
      </c>
      <c r="J1522">
        <v>-5.5514052054243699</v>
      </c>
      <c r="K1522">
        <v>262.211192045085</v>
      </c>
      <c r="L1522">
        <v>251.934672306056</v>
      </c>
      <c r="M1522">
        <v>29.739817231841801</v>
      </c>
      <c r="N1522">
        <v>1.18082107107089</v>
      </c>
      <c r="O1522">
        <v>31.000797448165802</v>
      </c>
      <c r="P1522">
        <v>29.278350515463899</v>
      </c>
      <c r="Q1522">
        <v>0.12453903599868101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926</v>
      </c>
      <c r="E1523">
        <v>860.7</v>
      </c>
      <c r="F1523">
        <v>202.58</v>
      </c>
      <c r="G1523">
        <v>-13.9336115721427</v>
      </c>
      <c r="H1523">
        <v>9.8127394867775006</v>
      </c>
      <c r="I1523">
        <v>-7.1661718731560704</v>
      </c>
      <c r="J1523">
        <v>-3.81406953750998</v>
      </c>
      <c r="K1523">
        <v>175.82443552852101</v>
      </c>
      <c r="L1523">
        <v>178.78375184254801</v>
      </c>
      <c r="M1523">
        <v>52.946503234223698</v>
      </c>
      <c r="N1523">
        <v>2.0266555650082401</v>
      </c>
      <c r="O1523">
        <v>13.7328462829499</v>
      </c>
      <c r="P1523">
        <v>79.274336283185804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382</v>
      </c>
      <c r="E1524">
        <v>859.52762928499999</v>
      </c>
      <c r="F1524">
        <v>391.45</v>
      </c>
      <c r="G1524">
        <v>-15.4041924395758</v>
      </c>
      <c r="H1524">
        <v>9.62327588524494</v>
      </c>
      <c r="I1524">
        <v>23.601798132342701</v>
      </c>
      <c r="J1524">
        <v>15.591484844999901</v>
      </c>
      <c r="K1524">
        <v>333.058337857102</v>
      </c>
      <c r="L1524">
        <v>309.15917304966302</v>
      </c>
      <c r="M1524">
        <v>63.043066917784699</v>
      </c>
      <c r="N1524">
        <v>3.8644784357953799</v>
      </c>
      <c r="O1524">
        <v>29.173585387661198</v>
      </c>
      <c r="P1524">
        <v>70.047784535186807</v>
      </c>
      <c r="Q1524">
        <v>4.9637022066339E-2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643</v>
      </c>
      <c r="E1525">
        <v>857.18880000000001</v>
      </c>
      <c r="F1525">
        <v>1373.7</v>
      </c>
      <c r="G1525">
        <v>5.5245711199216601</v>
      </c>
      <c r="H1525">
        <v>23.568118634311599</v>
      </c>
      <c r="I1525">
        <v>10.2237409212649</v>
      </c>
      <c r="J1525">
        <v>4.24332219970902</v>
      </c>
      <c r="K1525">
        <v>1158.7180925390601</v>
      </c>
      <c r="L1525">
        <v>1048.42678823814</v>
      </c>
      <c r="M1525">
        <v>58.231687865704799</v>
      </c>
      <c r="N1525">
        <v>3.0446145454410698</v>
      </c>
      <c r="O1525">
        <v>14.217077964621</v>
      </c>
      <c r="P1525">
        <v>71.712500000000006</v>
      </c>
      <c r="Q1525">
        <v>3.3625732328809999E-2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257</v>
      </c>
      <c r="E1526">
        <v>856.85599999999999</v>
      </c>
      <c r="F1526">
        <v>1530.1</v>
      </c>
      <c r="G1526">
        <v>26.4205124231014</v>
      </c>
      <c r="H1526">
        <v>-1.64222382383447</v>
      </c>
      <c r="I1526">
        <v>-20.136147081486499</v>
      </c>
      <c r="J1526">
        <v>-6.6394450151713604</v>
      </c>
      <c r="K1526">
        <v>1533.40301386804</v>
      </c>
      <c r="L1526">
        <v>1463.3885434261699</v>
      </c>
      <c r="M1526">
        <v>39.545507597450602</v>
      </c>
      <c r="N1526">
        <v>0.76836817411383196</v>
      </c>
      <c r="O1526">
        <v>16.6296320501928</v>
      </c>
      <c r="P1526">
        <v>56.132653061224403</v>
      </c>
      <c r="Q1526">
        <v>4.5589735839322E-2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21</v>
      </c>
      <c r="E1527">
        <v>856.57985195499998</v>
      </c>
      <c r="F1527">
        <v>1758.65</v>
      </c>
      <c r="G1527">
        <v>111.675944575008</v>
      </c>
      <c r="H1527">
        <v>-16.724113203016302</v>
      </c>
      <c r="I1527">
        <v>-7.54045296997778</v>
      </c>
      <c r="J1527">
        <v>-9.7311994211492205</v>
      </c>
      <c r="K1527">
        <v>1834.6643525618599</v>
      </c>
      <c r="L1527">
        <v>1569.80755741708</v>
      </c>
      <c r="M1527">
        <v>20.9083967078437</v>
      </c>
      <c r="N1527">
        <v>0.93213406470003801</v>
      </c>
      <c r="O1527">
        <v>31.350751997270599</v>
      </c>
      <c r="P1527">
        <v>182.786621643351</v>
      </c>
      <c r="Q1527">
        <v>0.14893188061482601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550</v>
      </c>
      <c r="E1528">
        <v>853.75419999999997</v>
      </c>
      <c r="F1528">
        <v>77.72</v>
      </c>
      <c r="G1528">
        <v>17.816141086585201</v>
      </c>
      <c r="H1528">
        <v>-0.153684298081882</v>
      </c>
      <c r="I1528">
        <v>-32.830831336214104</v>
      </c>
      <c r="J1528">
        <v>5.1086858170990901E-2</v>
      </c>
      <c r="K1528">
        <v>77.709594603145604</v>
      </c>
      <c r="L1528">
        <v>80.114557387681003</v>
      </c>
      <c r="M1528">
        <v>44.553532282056203</v>
      </c>
      <c r="N1528">
        <v>0.64830563321914603</v>
      </c>
      <c r="O1528">
        <v>52.406073082861496</v>
      </c>
      <c r="P1528">
        <v>44.729981378025997</v>
      </c>
      <c r="Q1528">
        <v>-1.2088537536017E-2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688</v>
      </c>
      <c r="E1529">
        <v>853.58109645000002</v>
      </c>
      <c r="F1529">
        <v>141.09</v>
      </c>
      <c r="G1529">
        <v>-6.6157923558520304</v>
      </c>
      <c r="H1529">
        <v>10.9940771351054</v>
      </c>
      <c r="I1529">
        <v>2.2156004940226799</v>
      </c>
      <c r="J1529">
        <v>-0.78993897212716002</v>
      </c>
      <c r="K1529">
        <v>124.768064270968</v>
      </c>
      <c r="L1529">
        <v>124.05221438159499</v>
      </c>
      <c r="M1529">
        <v>59.874228629326197</v>
      </c>
      <c r="N1529">
        <v>2.4570089500165802</v>
      </c>
      <c r="O1529">
        <v>7.6617761712382197</v>
      </c>
      <c r="P1529">
        <v>40.318249627051202</v>
      </c>
      <c r="Q1529">
        <v>-3.8681705594374997E-2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407</v>
      </c>
      <c r="E1530">
        <v>853.52217480000002</v>
      </c>
      <c r="F1530">
        <v>109.8</v>
      </c>
      <c r="G1530">
        <v>-24.992397515473499</v>
      </c>
      <c r="H1530">
        <v>-8.9368636878256602</v>
      </c>
      <c r="I1530">
        <v>-31.029126090315302</v>
      </c>
      <c r="J1530">
        <v>-2.3635087379055699</v>
      </c>
      <c r="K1530">
        <v>112.073340086668</v>
      </c>
      <c r="L1530">
        <v>119.946603970653</v>
      </c>
      <c r="M1530">
        <v>62.957702415368999</v>
      </c>
      <c r="N1530">
        <v>0.56014496721809304</v>
      </c>
      <c r="O1530">
        <v>50</v>
      </c>
      <c r="P1530">
        <v>12.5576627370579</v>
      </c>
      <c r="Q1530">
        <v>-6.1949432887599E-2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135</v>
      </c>
      <c r="E1531">
        <v>847.08853199999999</v>
      </c>
      <c r="F1531">
        <v>16.14</v>
      </c>
      <c r="G1531">
        <v>335.56416428110202</v>
      </c>
      <c r="H1531">
        <v>-14.478246082367599</v>
      </c>
      <c r="I1531">
        <v>19.318966828814599</v>
      </c>
      <c r="J1531">
        <v>-4.7390177241150804</v>
      </c>
      <c r="K1531">
        <v>17.033967973980602</v>
      </c>
      <c r="L1531">
        <v>13.5811866341431</v>
      </c>
      <c r="M1531">
        <v>42.044298646709002</v>
      </c>
      <c r="N1531">
        <v>0.60626111336787603</v>
      </c>
      <c r="O1531">
        <v>35.625774473358099</v>
      </c>
      <c r="P1531">
        <v>423.45945945945903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550</v>
      </c>
      <c r="E1532">
        <v>845.29214223999998</v>
      </c>
      <c r="F1532">
        <v>628.54999999999995</v>
      </c>
      <c r="G1532">
        <v>22.944464038056701</v>
      </c>
      <c r="H1532">
        <v>-4.7523398783018598</v>
      </c>
      <c r="I1532">
        <v>-5.2934272850770299</v>
      </c>
      <c r="J1532">
        <v>-2.4499958237683002</v>
      </c>
      <c r="K1532">
        <v>595.72347256907096</v>
      </c>
      <c r="L1532">
        <v>517.77528398365905</v>
      </c>
      <c r="M1532">
        <v>47.196075247854402</v>
      </c>
      <c r="N1532">
        <v>0.30173088145586602</v>
      </c>
      <c r="O1532">
        <v>18.2403945589054</v>
      </c>
      <c r="P1532">
        <v>90.527432555319706</v>
      </c>
      <c r="Q1532">
        <v>8.9185844809075002E-2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688</v>
      </c>
      <c r="E1533">
        <v>844.23245550000001</v>
      </c>
      <c r="F1533">
        <v>496.05</v>
      </c>
      <c r="G1533">
        <v>45.886913774954998</v>
      </c>
      <c r="H1533">
        <v>2.3768563593844299</v>
      </c>
      <c r="I1533">
        <v>-17.522088143825599</v>
      </c>
      <c r="J1533">
        <v>-1.8120702422974999</v>
      </c>
      <c r="K1533">
        <v>474.18210682458903</v>
      </c>
      <c r="L1533">
        <v>431.781988916194</v>
      </c>
      <c r="M1533">
        <v>52.959483265297798</v>
      </c>
      <c r="N1533">
        <v>1.0905014699940001</v>
      </c>
      <c r="O1533">
        <v>10.472734603366501</v>
      </c>
      <c r="P1533">
        <v>84.405204460966502</v>
      </c>
      <c r="Q1533">
        <v>6.1614931582147002E-2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E1534">
        <v>842.85730233100003</v>
      </c>
      <c r="F1534">
        <v>68.59</v>
      </c>
      <c r="G1534">
        <v>167.791709191282</v>
      </c>
      <c r="H1534">
        <v>9.6468287750388093</v>
      </c>
      <c r="I1534">
        <v>14.472751037187001</v>
      </c>
      <c r="J1534">
        <v>-6.8560134209454597</v>
      </c>
      <c r="K1534">
        <v>65.978715169657406</v>
      </c>
      <c r="L1534">
        <v>54.356418504779398</v>
      </c>
      <c r="M1534">
        <v>39.631579180586101</v>
      </c>
      <c r="N1534">
        <v>1.6978130189717</v>
      </c>
      <c r="O1534">
        <v>14.739757982213099</v>
      </c>
      <c r="P1534">
        <v>243.809523809523</v>
      </c>
      <c r="Q1534">
        <v>1.9906662638479001E-2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312</v>
      </c>
      <c r="E1535">
        <v>842.10299999999995</v>
      </c>
      <c r="F1535">
        <v>1559.45</v>
      </c>
      <c r="G1535">
        <v>126.45363037056801</v>
      </c>
      <c r="H1535">
        <v>-8.6508467386731205</v>
      </c>
      <c r="I1535">
        <v>26.0258666093141</v>
      </c>
      <c r="J1535">
        <v>-7.29775641037872</v>
      </c>
      <c r="K1535">
        <v>1658.8586176055001</v>
      </c>
      <c r="L1535">
        <v>1374.9602841322401</v>
      </c>
      <c r="M1535">
        <v>24.9325375709825</v>
      </c>
      <c r="N1535">
        <v>0.396868840876129</v>
      </c>
      <c r="O1535">
        <v>28.186219500464802</v>
      </c>
      <c r="P1535">
        <v>164.29116176595201</v>
      </c>
      <c r="Q1535">
        <v>0.14661190472287999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1429</v>
      </c>
      <c r="E1536">
        <v>841.22798318999901</v>
      </c>
      <c r="F1536">
        <v>557.54999999999995</v>
      </c>
      <c r="G1536">
        <v>55.955078997703502</v>
      </c>
      <c r="H1536">
        <v>-7.65730719695219</v>
      </c>
      <c r="I1536">
        <v>15.1864887783422</v>
      </c>
      <c r="J1536">
        <v>-4.3416226827450597</v>
      </c>
      <c r="K1536">
        <v>544.94416651712004</v>
      </c>
      <c r="L1536">
        <v>456.89413610417603</v>
      </c>
      <c r="M1536">
        <v>41.739888231186498</v>
      </c>
      <c r="N1536">
        <v>0.35548928290169102</v>
      </c>
      <c r="O1536">
        <v>13.3530625056048</v>
      </c>
      <c r="P1536">
        <v>86.971830985915403</v>
      </c>
      <c r="Q1536">
        <v>0.105154442030331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D1537" t="s">
        <v>630</v>
      </c>
      <c r="E1537">
        <v>840.63</v>
      </c>
      <c r="F1537">
        <v>280.20999999999998</v>
      </c>
      <c r="G1537">
        <v>41.014648398650003</v>
      </c>
      <c r="H1537">
        <v>8.4508023436712705</v>
      </c>
      <c r="I1537">
        <v>-16.838052429365799</v>
      </c>
      <c r="J1537">
        <v>14.371442612176301</v>
      </c>
      <c r="K1537">
        <v>252.24318285754401</v>
      </c>
      <c r="L1537">
        <v>254.23103347464701</v>
      </c>
      <c r="M1537">
        <v>71.096294761405602</v>
      </c>
      <c r="N1537">
        <v>3.9372414805601399</v>
      </c>
      <c r="O1537">
        <v>53.349273758966497</v>
      </c>
      <c r="P1537">
        <v>68.395432692307594</v>
      </c>
      <c r="Q1537">
        <v>8.1998969585823006E-2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262</v>
      </c>
      <c r="E1538">
        <v>836.90949999999998</v>
      </c>
      <c r="F1538">
        <v>340.9</v>
      </c>
      <c r="G1538">
        <v>-3.5235550171427201</v>
      </c>
      <c r="H1538">
        <v>35.475883118213801</v>
      </c>
      <c r="I1538">
        <v>6.4994528628412001</v>
      </c>
      <c r="J1538">
        <v>-9.8941510245989299</v>
      </c>
      <c r="M1538">
        <v>42.402237950982801</v>
      </c>
      <c r="O1538">
        <v>24.669991199765299</v>
      </c>
      <c r="P1538">
        <v>79.421052631578902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46</v>
      </c>
      <c r="E1539">
        <v>834.97088583999903</v>
      </c>
      <c r="F1539">
        <v>146.12</v>
      </c>
      <c r="G1539">
        <v>348.06798460988199</v>
      </c>
      <c r="H1539">
        <v>-9.8311783647232698</v>
      </c>
      <c r="I1539">
        <v>66.411936437905894</v>
      </c>
      <c r="J1539">
        <v>3.9225632141093101</v>
      </c>
      <c r="K1539">
        <v>134.818977221956</v>
      </c>
      <c r="L1539">
        <v>105.810265175124</v>
      </c>
      <c r="M1539">
        <v>59.0780803843139</v>
      </c>
      <c r="N1539">
        <v>1.3409156955916099</v>
      </c>
      <c r="O1539">
        <v>10.1697235149192</v>
      </c>
      <c r="P1539">
        <v>387.06666666666598</v>
      </c>
      <c r="Q1539">
        <v>8.8729234354818998E-2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1487</v>
      </c>
      <c r="E1540">
        <v>833.34883927700002</v>
      </c>
      <c r="F1540">
        <v>236.63</v>
      </c>
      <c r="G1540">
        <v>-10.876802410954401</v>
      </c>
      <c r="H1540">
        <v>-0.56813281607130695</v>
      </c>
      <c r="I1540">
        <v>-29.742448354390401</v>
      </c>
      <c r="J1540">
        <v>-1.4049527059825799</v>
      </c>
      <c r="K1540">
        <v>236.79846767215</v>
      </c>
      <c r="L1540">
        <v>241.20967615073599</v>
      </c>
      <c r="M1540">
        <v>44.102701546506196</v>
      </c>
      <c r="N1540">
        <v>1.3229899629117099</v>
      </c>
      <c r="O1540">
        <v>41.571229345391501</v>
      </c>
      <c r="P1540">
        <v>26.506281742849499</v>
      </c>
      <c r="Q1540">
        <v>4.2941011918198997E-2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553</v>
      </c>
      <c r="E1541">
        <v>833.32797300000004</v>
      </c>
      <c r="F1541">
        <v>248.4</v>
      </c>
      <c r="G1541">
        <v>61.188224431478801</v>
      </c>
      <c r="H1541">
        <v>22.2674088800972</v>
      </c>
      <c r="I1541">
        <v>23.7210181300883</v>
      </c>
      <c r="J1541">
        <v>0.260498460052287</v>
      </c>
      <c r="K1541">
        <v>214.88560611780301</v>
      </c>
      <c r="L1541">
        <v>182.79265884703</v>
      </c>
      <c r="M1541">
        <v>61.745835062990103</v>
      </c>
      <c r="N1541">
        <v>0.64873237745124801</v>
      </c>
      <c r="O1541">
        <v>5.8293075684379998</v>
      </c>
      <c r="P1541">
        <v>94.670846394984295</v>
      </c>
      <c r="Q1541">
        <v>7.5065256542518999E-2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400</v>
      </c>
      <c r="E1542">
        <v>833.13541530999998</v>
      </c>
      <c r="F1542">
        <v>69.739999999999995</v>
      </c>
      <c r="G1542">
        <v>420.017565906757</v>
      </c>
      <c r="H1542">
        <v>-16.452546451742499</v>
      </c>
      <c r="I1542">
        <v>380.461384719509</v>
      </c>
      <c r="J1542">
        <v>-5.9806508107263303</v>
      </c>
      <c r="K1542">
        <v>70.863832818834794</v>
      </c>
      <c r="L1542">
        <v>49.176941561204998</v>
      </c>
      <c r="M1542">
        <v>41.0362165639417</v>
      </c>
      <c r="N1542">
        <v>0.69396135768698997</v>
      </c>
      <c r="O1542">
        <v>34.026383710926297</v>
      </c>
      <c r="P1542">
        <v>671.46017699114998</v>
      </c>
      <c r="Q1542">
        <v>0.105335168095379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E1543">
        <v>832.31831475000001</v>
      </c>
      <c r="F1543">
        <v>2165.5500000000002</v>
      </c>
      <c r="G1543">
        <v>73.447960463088805</v>
      </c>
      <c r="H1543">
        <v>-20.412095023862602</v>
      </c>
      <c r="I1543">
        <v>85.825260756826395</v>
      </c>
      <c r="J1543">
        <v>-4.8568645530727999</v>
      </c>
      <c r="K1543">
        <v>2232.2759928699002</v>
      </c>
      <c r="L1543">
        <v>1794.7279459168899</v>
      </c>
      <c r="M1543">
        <v>42.717321723805803</v>
      </c>
      <c r="N1543">
        <v>0.490219861338273</v>
      </c>
      <c r="O1543">
        <v>29.297407125210601</v>
      </c>
      <c r="P1543">
        <v>116.55500000000001</v>
      </c>
      <c r="Q1543">
        <v>0.26242509327549901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508</v>
      </c>
      <c r="E1544">
        <v>830.56011576000003</v>
      </c>
      <c r="F1544">
        <v>135.6</v>
      </c>
      <c r="G1544">
        <v>-17.3584215129912</v>
      </c>
      <c r="H1544">
        <v>-2.7528198015141201</v>
      </c>
      <c r="I1544">
        <v>-36.1413365191056</v>
      </c>
      <c r="J1544">
        <v>-4.5278761766174096</v>
      </c>
      <c r="K1544">
        <v>136.75394152555401</v>
      </c>
      <c r="L1544">
        <v>143.396259400101</v>
      </c>
      <c r="M1544">
        <v>43.016048625320799</v>
      </c>
      <c r="N1544">
        <v>1.9858055663619001</v>
      </c>
      <c r="O1544">
        <v>49.336283185840699</v>
      </c>
      <c r="P1544">
        <v>20.694259012016001</v>
      </c>
      <c r="Q1544">
        <v>-0.12732885653437001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E1545">
        <v>828.9298771</v>
      </c>
      <c r="F1545">
        <v>30.23</v>
      </c>
      <c r="G1545">
        <v>-55.9884534510728</v>
      </c>
      <c r="H1545">
        <v>-4.5918874275268298</v>
      </c>
      <c r="I1545">
        <v>-52.602748705218801</v>
      </c>
      <c r="J1545">
        <v>-3.3981209292175101</v>
      </c>
      <c r="K1545">
        <v>31.7810915677575</v>
      </c>
      <c r="L1545">
        <v>37.326516245486303</v>
      </c>
      <c r="M1545">
        <v>27.597213704549699</v>
      </c>
      <c r="N1545">
        <v>0.403369372764667</v>
      </c>
      <c r="O1545">
        <v>95.170360568971205</v>
      </c>
      <c r="P1545">
        <v>15.9125766871165</v>
      </c>
      <c r="Q1545">
        <v>8.8595790466448998E-2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E1546">
        <v>828.69232</v>
      </c>
      <c r="F1546">
        <v>421.2</v>
      </c>
      <c r="G1546">
        <v>36.452466976676199</v>
      </c>
      <c r="H1546">
        <v>-3.6509103963752398</v>
      </c>
      <c r="I1546">
        <v>3.0587898140618299</v>
      </c>
      <c r="J1546">
        <v>-4.3480511080267199</v>
      </c>
      <c r="K1546">
        <v>397.87844965674799</v>
      </c>
      <c r="L1546">
        <v>346.50325405184401</v>
      </c>
      <c r="M1546">
        <v>52.4485275576397</v>
      </c>
      <c r="N1546">
        <v>0.67003590998931195</v>
      </c>
      <c r="O1546">
        <v>9.2117758784425501</v>
      </c>
      <c r="P1546">
        <v>86.289252543122501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D1547" t="s">
        <v>191</v>
      </c>
      <c r="E1547">
        <v>826.76862000000006</v>
      </c>
      <c r="F1547">
        <v>559.79999999999995</v>
      </c>
      <c r="G1547">
        <v>31.889661568625399</v>
      </c>
      <c r="H1547">
        <v>20.099065006121801</v>
      </c>
      <c r="I1547">
        <v>10.411911777905599</v>
      </c>
      <c r="J1547">
        <v>-8.3592563978987595</v>
      </c>
      <c r="K1547">
        <v>497.01783345446597</v>
      </c>
      <c r="L1547">
        <v>438.01197713299598</v>
      </c>
      <c r="M1547">
        <v>46.516214563861404</v>
      </c>
      <c r="N1547">
        <v>2.1805682135199098</v>
      </c>
      <c r="O1547">
        <v>16.112897463379699</v>
      </c>
      <c r="P1547">
        <v>59.897172236503799</v>
      </c>
      <c r="Q1547">
        <v>3.8092487748013999E-2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D1548" t="s">
        <v>407</v>
      </c>
      <c r="E1548">
        <v>824.05281200000002</v>
      </c>
      <c r="F1548">
        <v>79.150000000000006</v>
      </c>
      <c r="G1548">
        <v>68.648111261957098</v>
      </c>
      <c r="H1548">
        <v>0.50711842495207304</v>
      </c>
      <c r="I1548">
        <v>-4.2336034065241597</v>
      </c>
      <c r="J1548">
        <v>5.7399314584620802</v>
      </c>
      <c r="K1548">
        <v>68.851200475396794</v>
      </c>
      <c r="L1548">
        <v>65.117903695847104</v>
      </c>
      <c r="M1548">
        <v>74.604337429131803</v>
      </c>
      <c r="N1548">
        <v>1.4326265662700499</v>
      </c>
      <c r="O1548">
        <v>6.5698041692987701</v>
      </c>
      <c r="P1548">
        <v>105.584415584415</v>
      </c>
      <c r="Q1548">
        <v>7.3939060484610006E-2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D1549" t="s">
        <v>536</v>
      </c>
      <c r="E1549">
        <v>821.50798155999996</v>
      </c>
      <c r="F1549">
        <v>170.8</v>
      </c>
      <c r="G1549">
        <v>-48.762861964520098</v>
      </c>
      <c r="H1549">
        <v>-5.4273121928090502</v>
      </c>
      <c r="I1549">
        <v>-35.198122055399999</v>
      </c>
      <c r="J1549">
        <v>-1.8483832291322499</v>
      </c>
      <c r="K1549">
        <v>176.814788045992</v>
      </c>
      <c r="L1549">
        <v>193.00103066353901</v>
      </c>
      <c r="M1549">
        <v>42.031915108668997</v>
      </c>
      <c r="N1549">
        <v>1.22735392236759</v>
      </c>
      <c r="O1549">
        <v>68.091334894613496</v>
      </c>
      <c r="P1549">
        <v>11.780104712041799</v>
      </c>
      <c r="Q1549">
        <v>7.8810051506714995E-2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3256</v>
      </c>
      <c r="E1550">
        <v>819.33436097499998</v>
      </c>
      <c r="F1550">
        <v>327.85</v>
      </c>
      <c r="G1550">
        <v>193.031608401608</v>
      </c>
      <c r="H1550">
        <v>25.9979818720198</v>
      </c>
      <c r="I1550">
        <v>63.157860943549899</v>
      </c>
      <c r="J1550">
        <v>0.369225710383076</v>
      </c>
      <c r="K1550">
        <v>270.52140385083197</v>
      </c>
      <c r="M1550">
        <v>48.172251985402099</v>
      </c>
      <c r="N1550">
        <v>0.76412242686890497</v>
      </c>
      <c r="O1550">
        <v>28.107366173554901</v>
      </c>
      <c r="P1550">
        <v>245.105263157894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D1551" t="s">
        <v>1487</v>
      </c>
      <c r="E1551">
        <v>818.77321969499997</v>
      </c>
      <c r="F1551">
        <v>450.05</v>
      </c>
      <c r="G1551">
        <v>85.960672590654696</v>
      </c>
      <c r="H1551">
        <v>20.8263372031915</v>
      </c>
      <c r="I1551">
        <v>56.3503501595589</v>
      </c>
      <c r="J1551">
        <v>13.770749284033499</v>
      </c>
      <c r="K1551">
        <v>389.53195756807003</v>
      </c>
      <c r="L1551">
        <v>306.79134112778303</v>
      </c>
      <c r="M1551">
        <v>69.617155788745904</v>
      </c>
      <c r="N1551">
        <v>2.5217482035412102</v>
      </c>
      <c r="O1551">
        <v>5.5327185868236697</v>
      </c>
      <c r="P1551">
        <v>157.46567505720799</v>
      </c>
      <c r="Q1551">
        <v>9.4734049452940006E-2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130</v>
      </c>
      <c r="E1552">
        <v>814.57174144299995</v>
      </c>
      <c r="F1552">
        <v>246.97</v>
      </c>
      <c r="G1552">
        <v>-27.5747246077859</v>
      </c>
      <c r="H1552">
        <v>-2.6803160687780498</v>
      </c>
      <c r="I1552">
        <v>-17.551716727801999</v>
      </c>
      <c r="J1552">
        <v>1.07406506043993</v>
      </c>
      <c r="O1552">
        <v>10.539741669028601</v>
      </c>
      <c r="P1552">
        <v>9.2545896925458795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627</v>
      </c>
      <c r="E1553">
        <v>814.36367142200004</v>
      </c>
      <c r="F1553">
        <v>42.49</v>
      </c>
      <c r="G1553">
        <v>196.442967788065</v>
      </c>
      <c r="H1553">
        <v>11.4777772994592</v>
      </c>
      <c r="I1553">
        <v>108.075893965598</v>
      </c>
      <c r="J1553">
        <v>-0.97491177610846402</v>
      </c>
      <c r="K1553">
        <v>36.516228331958999</v>
      </c>
      <c r="L1553">
        <v>25.1799064330486</v>
      </c>
      <c r="M1553">
        <v>45.9532550390539</v>
      </c>
      <c r="N1553">
        <v>0.78215806406102995</v>
      </c>
      <c r="O1553">
        <v>21.4403389032713</v>
      </c>
      <c r="P1553">
        <v>239.92</v>
      </c>
      <c r="Q1553">
        <v>6.5387025760399994E-2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627</v>
      </c>
      <c r="E1554">
        <v>814.15290937500004</v>
      </c>
      <c r="F1554">
        <v>1393.65</v>
      </c>
      <c r="G1554">
        <v>-11.4806945810223</v>
      </c>
      <c r="H1554">
        <v>-12.597104309273099</v>
      </c>
      <c r="I1554">
        <v>-18.932119273030999</v>
      </c>
      <c r="J1554">
        <v>-1.66394178296203</v>
      </c>
      <c r="K1554">
        <v>1423.21440698784</v>
      </c>
      <c r="L1554">
        <v>1355.35290068411</v>
      </c>
      <c r="M1554">
        <v>36.688481113312598</v>
      </c>
      <c r="N1554">
        <v>0.55180780479110803</v>
      </c>
      <c r="O1554">
        <v>16.722276037742599</v>
      </c>
      <c r="P1554">
        <v>23.331858407079601</v>
      </c>
      <c r="Q1554">
        <v>-5.3483773762671001E-2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257</v>
      </c>
      <c r="E1555">
        <v>812.63250000000005</v>
      </c>
      <c r="F1555">
        <v>1805.85</v>
      </c>
      <c r="G1555">
        <v>140.38838987324999</v>
      </c>
      <c r="H1555">
        <v>-7.9470895730515503</v>
      </c>
      <c r="I1555">
        <v>31.731389626226701</v>
      </c>
      <c r="J1555">
        <v>-4.3521493188807803</v>
      </c>
      <c r="K1555">
        <v>1844.1525696705401</v>
      </c>
      <c r="L1555">
        <v>1476.8318996794501</v>
      </c>
      <c r="M1555">
        <v>26.756336652962499</v>
      </c>
      <c r="N1555">
        <v>0.201775534863885</v>
      </c>
      <c r="O1555">
        <v>16.2887282996926</v>
      </c>
      <c r="P1555">
        <v>176.30340817809699</v>
      </c>
      <c r="Q1555">
        <v>9.4576326788748999E-2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550</v>
      </c>
      <c r="E1556">
        <v>810.73309400000005</v>
      </c>
      <c r="F1556">
        <v>311.95</v>
      </c>
      <c r="G1556">
        <v>33.498308668077399</v>
      </c>
      <c r="H1556">
        <v>14.078689307566</v>
      </c>
      <c r="I1556">
        <v>-10.220550759247899</v>
      </c>
      <c r="J1556">
        <v>-1.4318400505753699</v>
      </c>
      <c r="K1556">
        <v>278.90312704283298</v>
      </c>
      <c r="L1556">
        <v>265.10500375680499</v>
      </c>
      <c r="M1556">
        <v>61.087904086156598</v>
      </c>
      <c r="N1556">
        <v>3.5385387614189501</v>
      </c>
      <c r="O1556">
        <v>14.7619810867126</v>
      </c>
      <c r="P1556">
        <v>61.715914981855803</v>
      </c>
      <c r="Q1556">
        <v>-1.0382136690391E-2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D1557" t="s">
        <v>407</v>
      </c>
      <c r="E1557">
        <v>808.21357945800003</v>
      </c>
      <c r="F1557">
        <v>63.71</v>
      </c>
      <c r="G1557">
        <v>-39.889385531559199</v>
      </c>
      <c r="H1557">
        <v>0.67117430222166796</v>
      </c>
      <c r="I1557">
        <v>-14.939765840898501</v>
      </c>
      <c r="J1557">
        <v>4.5870322569567401</v>
      </c>
      <c r="K1557">
        <v>59.677730174826102</v>
      </c>
      <c r="L1557">
        <v>63.434524543078197</v>
      </c>
      <c r="M1557">
        <v>76.965022029941096</v>
      </c>
      <c r="N1557">
        <v>1.0536064752049501</v>
      </c>
      <c r="O1557">
        <v>53.822005964526703</v>
      </c>
      <c r="P1557">
        <v>36.716738197424803</v>
      </c>
      <c r="Q1557">
        <v>1.7968320304284E-2</v>
      </c>
    </row>
    <row r="1558" spans="1:17" hidden="1" x14ac:dyDescent="0.3">
      <c r="A1558" t="s">
        <v>3271</v>
      </c>
      <c r="B1558" t="s">
        <v>3272</v>
      </c>
      <c r="C1558" t="str">
        <f>IFERROR(VLOOKUP(Table1[[#This Row],[Ticker]],[1]!Table1[[Symbol]:[Industry]],2,FALSE),"-")</f>
        <v>-</v>
      </c>
      <c r="D1558" t="s">
        <v>244</v>
      </c>
      <c r="E1558">
        <v>801.4740481</v>
      </c>
      <c r="F1558">
        <v>1314.5</v>
      </c>
      <c r="G1558">
        <v>58.9902484468669</v>
      </c>
      <c r="H1558">
        <v>12.836321770498101</v>
      </c>
      <c r="I1558">
        <v>-4.0534371235974396</v>
      </c>
      <c r="J1558">
        <v>-1.3327136684587599</v>
      </c>
      <c r="K1558">
        <v>1256.41650617087</v>
      </c>
      <c r="L1558">
        <v>1138.5122550861699</v>
      </c>
      <c r="M1558">
        <v>47.736991522964601</v>
      </c>
      <c r="N1558">
        <v>1.01016110945277</v>
      </c>
      <c r="O1558">
        <v>24.077596044123201</v>
      </c>
      <c r="P1558">
        <v>93.593519882179606</v>
      </c>
      <c r="Q1558">
        <v>5.4755752368768E-2</v>
      </c>
    </row>
    <row r="1559" spans="1:17" hidden="1" x14ac:dyDescent="0.3">
      <c r="A1559" t="s">
        <v>3273</v>
      </c>
      <c r="B1559" t="s">
        <v>3274</v>
      </c>
      <c r="C1559" t="str">
        <f>IFERROR(VLOOKUP(Table1[[#This Row],[Ticker]],[1]!Table1[[Symbol]:[Industry]],2,FALSE),"-")</f>
        <v>-</v>
      </c>
      <c r="D1559" t="s">
        <v>312</v>
      </c>
      <c r="E1559">
        <v>800.46316122999997</v>
      </c>
      <c r="F1559">
        <v>126.74</v>
      </c>
      <c r="G1559">
        <v>5384.8560897469397</v>
      </c>
      <c r="H1559">
        <v>16.250363206959399</v>
      </c>
      <c r="I1559">
        <v>189.47439925409</v>
      </c>
      <c r="J1559">
        <v>-1.9941643242398399</v>
      </c>
      <c r="K1559">
        <v>52.636117086373702</v>
      </c>
      <c r="L1559">
        <v>18.7472792673769</v>
      </c>
      <c r="M1559">
        <v>99.912193781301397</v>
      </c>
      <c r="N1559">
        <v>0.505878401074907</v>
      </c>
      <c r="O1559">
        <v>0</v>
      </c>
      <c r="P1559">
        <v>6237</v>
      </c>
      <c r="Q1559">
        <v>0.127612159316847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D1560" t="s">
        <v>119</v>
      </c>
      <c r="E1560">
        <v>799.58520583999996</v>
      </c>
      <c r="F1560">
        <v>619.9</v>
      </c>
      <c r="G1560">
        <v>92.601286883645997</v>
      </c>
      <c r="H1560">
        <v>-8.4389400997857908</v>
      </c>
      <c r="I1560">
        <v>71.364629734502302</v>
      </c>
      <c r="J1560">
        <v>-0.44144503312528699</v>
      </c>
      <c r="K1560">
        <v>620.35344874995701</v>
      </c>
      <c r="L1560">
        <v>489.41713560207899</v>
      </c>
      <c r="M1560">
        <v>39.849679007462697</v>
      </c>
      <c r="N1560">
        <v>0.25581213599820501</v>
      </c>
      <c r="O1560">
        <v>28.448136796257401</v>
      </c>
      <c r="P1560">
        <v>154.174326141753</v>
      </c>
      <c r="Q1560">
        <v>0.13600727127418299</v>
      </c>
    </row>
    <row r="1561" spans="1:17" hidden="1" x14ac:dyDescent="0.3">
      <c r="A1561" t="s">
        <v>3277</v>
      </c>
      <c r="B1561" t="s">
        <v>3278</v>
      </c>
      <c r="C1561" t="str">
        <f>IFERROR(VLOOKUP(Table1[[#This Row],[Ticker]],[1]!Table1[[Symbol]:[Industry]],2,FALSE),"-")</f>
        <v>-</v>
      </c>
      <c r="E1561">
        <v>797.93261301999996</v>
      </c>
      <c r="F1561">
        <v>302.95</v>
      </c>
      <c r="G1561">
        <v>39.967755225677401</v>
      </c>
      <c r="H1561">
        <v>-2.5518969104170299</v>
      </c>
      <c r="I1561">
        <v>-7.97400884540669</v>
      </c>
      <c r="J1561">
        <v>-7.7114992838373402</v>
      </c>
      <c r="K1561">
        <v>286.82203376084499</v>
      </c>
      <c r="L1561">
        <v>255.42753607927901</v>
      </c>
      <c r="M1561">
        <v>41.121891247096698</v>
      </c>
      <c r="N1561">
        <v>1.02270925110132</v>
      </c>
      <c r="O1561">
        <v>17.593662320514898</v>
      </c>
      <c r="P1561">
        <v>70.772266065388905</v>
      </c>
    </row>
    <row r="1562" spans="1:17" hidden="1" x14ac:dyDescent="0.3">
      <c r="A1562" t="s">
        <v>3279</v>
      </c>
      <c r="B1562" t="s">
        <v>3280</v>
      </c>
      <c r="C1562" t="str">
        <f>IFERROR(VLOOKUP(Table1[[#This Row],[Ticker]],[1]!Table1[[Symbol]:[Industry]],2,FALSE),"-")</f>
        <v>-</v>
      </c>
      <c r="D1562" t="s">
        <v>627</v>
      </c>
      <c r="E1562">
        <v>797.81151999999997</v>
      </c>
      <c r="F1562">
        <v>238.58</v>
      </c>
      <c r="G1562">
        <v>-15.5071819044301</v>
      </c>
      <c r="H1562">
        <v>7.1902391004384603</v>
      </c>
      <c r="I1562">
        <v>-15.185470425607001</v>
      </c>
      <c r="J1562">
        <v>0.79820855711609195</v>
      </c>
      <c r="K1562">
        <v>222.173838672861</v>
      </c>
      <c r="L1562">
        <v>216.90021350920901</v>
      </c>
      <c r="M1562">
        <v>54.007703487697903</v>
      </c>
      <c r="N1562">
        <v>1.8951255959581501</v>
      </c>
      <c r="O1562">
        <v>13.840221309414</v>
      </c>
      <c r="P1562">
        <v>34.790960451977398</v>
      </c>
      <c r="Q1562">
        <v>4.1623644517355E-2</v>
      </c>
    </row>
    <row r="1563" spans="1:17" hidden="1" x14ac:dyDescent="0.3">
      <c r="A1563" t="s">
        <v>3281</v>
      </c>
      <c r="B1563" t="s">
        <v>3282</v>
      </c>
      <c r="C1563" t="str">
        <f>IFERROR(VLOOKUP(Table1[[#This Row],[Ticker]],[1]!Table1[[Symbol]:[Industry]],2,FALSE),"-")</f>
        <v>-</v>
      </c>
      <c r="D1563" t="s">
        <v>62</v>
      </c>
      <c r="E1563">
        <v>797.43626256000005</v>
      </c>
      <c r="F1563">
        <v>134.96</v>
      </c>
      <c r="G1563">
        <v>32.454094023491599</v>
      </c>
      <c r="H1563">
        <v>13.2603137170933</v>
      </c>
      <c r="I1563">
        <v>10.8705445264264</v>
      </c>
      <c r="J1563">
        <v>3.9013580638198602</v>
      </c>
      <c r="K1563">
        <v>122.357499240465</v>
      </c>
      <c r="L1563">
        <v>107.723436065909</v>
      </c>
      <c r="M1563">
        <v>54.442962135231298</v>
      </c>
      <c r="N1563">
        <v>1.1835431525968201</v>
      </c>
      <c r="O1563">
        <v>9.06935388263188</v>
      </c>
      <c r="P1563">
        <v>64.886988393402504</v>
      </c>
      <c r="Q1563">
        <v>1.0786557175632001E-2</v>
      </c>
    </row>
    <row r="1564" spans="1:17" hidden="1" x14ac:dyDescent="0.3">
      <c r="A1564" t="s">
        <v>3283</v>
      </c>
      <c r="B1564" t="s">
        <v>3284</v>
      </c>
      <c r="C1564" t="str">
        <f>IFERROR(VLOOKUP(Table1[[#This Row],[Ticker]],[1]!Table1[[Symbol]:[Industry]],2,FALSE),"-")</f>
        <v>-</v>
      </c>
      <c r="D1564" t="s">
        <v>220</v>
      </c>
      <c r="E1564">
        <v>790.87615243000005</v>
      </c>
      <c r="F1564">
        <v>327.95</v>
      </c>
      <c r="G1564">
        <v>-25.149968317273999</v>
      </c>
      <c r="H1564">
        <v>3.6915925333724902</v>
      </c>
      <c r="I1564">
        <v>-15.1269604372901</v>
      </c>
      <c r="J1564">
        <v>1.4667851397724101</v>
      </c>
      <c r="O1564">
        <v>20.978807745083</v>
      </c>
      <c r="P1564">
        <v>10.420875420875401</v>
      </c>
    </row>
    <row r="1565" spans="1:17" hidden="1" x14ac:dyDescent="0.3">
      <c r="A1565" t="s">
        <v>3285</v>
      </c>
      <c r="B1565" t="s">
        <v>3286</v>
      </c>
      <c r="C1565" t="str">
        <f>IFERROR(VLOOKUP(Table1[[#This Row],[Ticker]],[1]!Table1[[Symbol]:[Industry]],2,FALSE),"-")</f>
        <v>-</v>
      </c>
      <c r="D1565" t="s">
        <v>926</v>
      </c>
      <c r="E1565">
        <v>787.16800000000001</v>
      </c>
      <c r="F1565">
        <v>2459.9</v>
      </c>
      <c r="G1565">
        <v>36.254799457577299</v>
      </c>
      <c r="H1565">
        <v>-8.1560205127749601</v>
      </c>
      <c r="I1565">
        <v>18.846719061393099</v>
      </c>
      <c r="J1565">
        <v>-3.1724430127644299</v>
      </c>
      <c r="K1565">
        <v>2311.2585127468401</v>
      </c>
      <c r="L1565">
        <v>1978.0858379198201</v>
      </c>
      <c r="M1565">
        <v>50.681967096098198</v>
      </c>
      <c r="N1565">
        <v>0.59200890315233701</v>
      </c>
      <c r="O1565">
        <v>6.8336111224033402</v>
      </c>
      <c r="P1565">
        <v>68.601782042494804</v>
      </c>
      <c r="Q1565">
        <v>-5.8791292732986E-2</v>
      </c>
    </row>
    <row r="1566" spans="1:17" hidden="1" x14ac:dyDescent="0.3">
      <c r="A1566" t="s">
        <v>3287</v>
      </c>
      <c r="B1566" t="s">
        <v>3288</v>
      </c>
      <c r="C1566" t="str">
        <f>IFERROR(VLOOKUP(Table1[[#This Row],[Ticker]],[1]!Table1[[Symbol]:[Industry]],2,FALSE),"-")</f>
        <v>-</v>
      </c>
      <c r="D1566" t="s">
        <v>257</v>
      </c>
      <c r="E1566">
        <v>786.29769269999997</v>
      </c>
      <c r="F1566">
        <v>425.1</v>
      </c>
      <c r="G1566">
        <v>94.851693448849801</v>
      </c>
      <c r="H1566">
        <v>-9.4334527728978905</v>
      </c>
      <c r="I1566">
        <v>3.3866765179498999</v>
      </c>
      <c r="J1566">
        <v>-3.9030879672941201</v>
      </c>
      <c r="K1566">
        <v>423.04094448737902</v>
      </c>
      <c r="L1566">
        <v>355.35246423729598</v>
      </c>
      <c r="M1566">
        <v>43.547828649218197</v>
      </c>
      <c r="N1566">
        <v>0.80167177820655999</v>
      </c>
      <c r="O1566">
        <v>11.9148435662197</v>
      </c>
      <c r="P1566">
        <v>142.77555682467101</v>
      </c>
      <c r="Q1566">
        <v>0.17597593330734301</v>
      </c>
    </row>
    <row r="1567" spans="1:17" hidden="1" x14ac:dyDescent="0.3">
      <c r="A1567" t="s">
        <v>3289</v>
      </c>
      <c r="B1567" t="s">
        <v>3290</v>
      </c>
      <c r="C1567" t="str">
        <f>IFERROR(VLOOKUP(Table1[[#This Row],[Ticker]],[1]!Table1[[Symbol]:[Industry]],2,FALSE),"-")</f>
        <v>-</v>
      </c>
      <c r="D1567" t="s">
        <v>444</v>
      </c>
      <c r="E1567">
        <v>785.47847137500003</v>
      </c>
      <c r="F1567">
        <v>601.25</v>
      </c>
      <c r="G1567">
        <v>47.5425279847761</v>
      </c>
      <c r="H1567">
        <v>30.882941506979499</v>
      </c>
      <c r="I1567">
        <v>66.200663264904406</v>
      </c>
      <c r="J1567">
        <v>-14.896686676496801</v>
      </c>
      <c r="K1567">
        <v>456.73375298527299</v>
      </c>
      <c r="L1567">
        <v>374.81506624385702</v>
      </c>
      <c r="M1567">
        <v>57.183687723673899</v>
      </c>
      <c r="N1567">
        <v>0.83731874421594199</v>
      </c>
      <c r="O1567">
        <v>16.332640332640299</v>
      </c>
      <c r="P1567">
        <v>125.060827250608</v>
      </c>
      <c r="Q1567">
        <v>8.2915352443239995E-3</v>
      </c>
    </row>
    <row r="1568" spans="1:17" hidden="1" x14ac:dyDescent="0.3">
      <c r="A1568" t="s">
        <v>3291</v>
      </c>
      <c r="B1568" t="s">
        <v>3292</v>
      </c>
      <c r="C1568" t="str">
        <f>IFERROR(VLOOKUP(Table1[[#This Row],[Ticker]],[1]!Table1[[Symbol]:[Industry]],2,FALSE),"-")</f>
        <v>-</v>
      </c>
      <c r="D1568" t="s">
        <v>135</v>
      </c>
      <c r="E1568">
        <v>784.29439614499995</v>
      </c>
      <c r="F1568">
        <v>375.05</v>
      </c>
      <c r="G1568">
        <v>86.3738361012296</v>
      </c>
      <c r="H1568">
        <v>2.5962206689489502</v>
      </c>
      <c r="I1568">
        <v>32.509849957037403</v>
      </c>
      <c r="J1568">
        <v>-1.09490718882995</v>
      </c>
      <c r="K1568">
        <v>355.39252401544599</v>
      </c>
      <c r="L1568">
        <v>284.32137930285</v>
      </c>
      <c r="M1568">
        <v>40.884613445706698</v>
      </c>
      <c r="N1568">
        <v>0.75577908959348095</v>
      </c>
      <c r="O1568">
        <v>11.571790427942901</v>
      </c>
      <c r="P1568">
        <v>131.084411583487</v>
      </c>
      <c r="Q1568">
        <v>6.1036549213819999E-2</v>
      </c>
    </row>
    <row r="1569" spans="1:17" hidden="1" x14ac:dyDescent="0.3">
      <c r="A1569" t="s">
        <v>3293</v>
      </c>
      <c r="B1569" t="s">
        <v>3294</v>
      </c>
      <c r="C1569" t="str">
        <f>IFERROR(VLOOKUP(Table1[[#This Row],[Ticker]],[1]!Table1[[Symbol]:[Industry]],2,FALSE),"-")</f>
        <v>-</v>
      </c>
      <c r="D1569" t="s">
        <v>590</v>
      </c>
      <c r="E1569">
        <v>779.89162227199995</v>
      </c>
      <c r="F1569">
        <v>313.51</v>
      </c>
      <c r="G1569">
        <v>23097.3842701012</v>
      </c>
      <c r="H1569">
        <v>46.214548834177499</v>
      </c>
      <c r="I1569">
        <v>8593.05542612934</v>
      </c>
      <c r="J1569">
        <v>6.2396270173330199</v>
      </c>
      <c r="K1569">
        <v>208.09795807834701</v>
      </c>
      <c r="L1569">
        <v>92.923213780453906</v>
      </c>
      <c r="M1569">
        <v>99.967976610897495</v>
      </c>
      <c r="N1569">
        <v>1.0872037914691901</v>
      </c>
      <c r="O1569">
        <v>0</v>
      </c>
      <c r="P1569">
        <v>24980.799999999999</v>
      </c>
      <c r="Q1569">
        <v>0.22755382850332501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E1570">
        <v>774.95039999999995</v>
      </c>
      <c r="F1570">
        <v>19.22</v>
      </c>
      <c r="G1570">
        <v>-72.431680875135797</v>
      </c>
      <c r="H1570">
        <v>-16.028238538601599</v>
      </c>
      <c r="I1570">
        <v>-42.979455396194901</v>
      </c>
      <c r="J1570">
        <v>-12.994164324239801</v>
      </c>
      <c r="K1570">
        <v>19.463484408887201</v>
      </c>
      <c r="L1570">
        <v>23.301326079796901</v>
      </c>
      <c r="M1570">
        <v>58.792762497213097</v>
      </c>
      <c r="N1570">
        <v>1.06507003601921</v>
      </c>
      <c r="O1570">
        <v>133.68886576482799</v>
      </c>
      <c r="P1570">
        <v>31.4188034188034</v>
      </c>
      <c r="Q1570">
        <v>0.191025928332267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62</v>
      </c>
      <c r="E1571">
        <v>774.51429510000003</v>
      </c>
      <c r="F1571">
        <v>356.1</v>
      </c>
      <c r="G1571">
        <v>11.911654628593199</v>
      </c>
      <c r="H1571">
        <v>-4.4450826145622697</v>
      </c>
      <c r="I1571">
        <v>-28.1906211937428</v>
      </c>
      <c r="J1571">
        <v>-3.83294043486061</v>
      </c>
      <c r="K1571">
        <v>334.04629020737201</v>
      </c>
      <c r="L1571">
        <v>344.473398827474</v>
      </c>
      <c r="M1571">
        <v>76.862298816840806</v>
      </c>
      <c r="N1571">
        <v>2.4138266564868101</v>
      </c>
      <c r="O1571">
        <v>34.512777309744401</v>
      </c>
      <c r="P1571">
        <v>42.954636692091498</v>
      </c>
      <c r="Q1571">
        <v>5.7559861122793002E-2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627</v>
      </c>
      <c r="E1572">
        <v>774.46993999999995</v>
      </c>
      <c r="F1572">
        <v>884.3</v>
      </c>
      <c r="G1572">
        <v>12.9196220532077</v>
      </c>
      <c r="H1572">
        <v>28.410417762067699</v>
      </c>
      <c r="I1572">
        <v>16.281810359265801</v>
      </c>
      <c r="J1572">
        <v>-4.6354686720659197</v>
      </c>
      <c r="K1572">
        <v>725.33009795391604</v>
      </c>
      <c r="L1572">
        <v>668.25397930000599</v>
      </c>
      <c r="M1572">
        <v>71.622415186306597</v>
      </c>
      <c r="N1572">
        <v>2.47272015492576</v>
      </c>
      <c r="O1572">
        <v>9.9174488295827192</v>
      </c>
      <c r="P1572">
        <v>80.285423037716598</v>
      </c>
      <c r="Q1572">
        <v>-5.9669689758071999E-2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343</v>
      </c>
      <c r="E1573">
        <v>770.90364899999997</v>
      </c>
      <c r="F1573">
        <v>98.83</v>
      </c>
      <c r="G1573">
        <v>100.83596922301</v>
      </c>
      <c r="H1573">
        <v>1.2465382069636499</v>
      </c>
      <c r="I1573">
        <v>39.837396779235902</v>
      </c>
      <c r="J1573">
        <v>0.76256968249415402</v>
      </c>
      <c r="K1573">
        <v>90.432564729640106</v>
      </c>
      <c r="L1573">
        <v>71.824155438110296</v>
      </c>
      <c r="M1573">
        <v>57.542542093741901</v>
      </c>
      <c r="N1573">
        <v>1.11854762910955</v>
      </c>
      <c r="O1573">
        <v>9.7035313164019108</v>
      </c>
      <c r="P1573">
        <v>156.03626943005099</v>
      </c>
      <c r="Q1573">
        <v>0.107475070207371</v>
      </c>
    </row>
    <row r="1574" spans="1:17" hidden="1" x14ac:dyDescent="0.3">
      <c r="A1574" t="s">
        <v>3303</v>
      </c>
      <c r="B1574" t="s">
        <v>3304</v>
      </c>
      <c r="C1574" t="str">
        <f>IFERROR(VLOOKUP(Table1[[#This Row],[Ticker]],[1]!Table1[[Symbol]:[Industry]],2,FALSE),"-")</f>
        <v>-</v>
      </c>
      <c r="D1574" t="s">
        <v>244</v>
      </c>
      <c r="E1574">
        <v>769.95949659999997</v>
      </c>
      <c r="F1574">
        <v>417.2</v>
      </c>
      <c r="G1574">
        <v>133.06978822938001</v>
      </c>
      <c r="H1574">
        <v>-4.1836512229416796</v>
      </c>
      <c r="I1574">
        <v>24.963008180910698</v>
      </c>
      <c r="J1574">
        <v>-6.9039610814903503</v>
      </c>
      <c r="K1574">
        <v>406.58814180589201</v>
      </c>
      <c r="L1574">
        <v>325.26718797963503</v>
      </c>
      <c r="M1574">
        <v>28.562018444005901</v>
      </c>
      <c r="N1574">
        <v>0.243213116201876</v>
      </c>
      <c r="O1574">
        <v>14.3216682646212</v>
      </c>
      <c r="P1574">
        <v>181.89189189189099</v>
      </c>
      <c r="Q1574">
        <v>0.120520246911231</v>
      </c>
    </row>
    <row r="1575" spans="1:17" hidden="1" x14ac:dyDescent="0.3">
      <c r="A1575" t="s">
        <v>3305</v>
      </c>
      <c r="B1575" t="s">
        <v>3306</v>
      </c>
      <c r="C1575" t="str">
        <f>IFERROR(VLOOKUP(Table1[[#This Row],[Ticker]],[1]!Table1[[Symbol]:[Industry]],2,FALSE),"-")</f>
        <v>-</v>
      </c>
      <c r="D1575" t="s">
        <v>1492</v>
      </c>
      <c r="E1575">
        <v>769.11529199999995</v>
      </c>
      <c r="F1575">
        <v>640.75</v>
      </c>
      <c r="G1575">
        <v>1.4534245054146799</v>
      </c>
      <c r="H1575">
        <v>3.0708900715728298</v>
      </c>
      <c r="I1575">
        <v>-8.7284092231840997</v>
      </c>
      <c r="J1575">
        <v>-5.96646753123692</v>
      </c>
      <c r="K1575">
        <v>604.04431683924201</v>
      </c>
      <c r="L1575">
        <v>577.05840344649096</v>
      </c>
      <c r="M1575">
        <v>45.6933698325875</v>
      </c>
      <c r="N1575">
        <v>1.3506820106072199</v>
      </c>
      <c r="O1575">
        <v>21.4202106905969</v>
      </c>
      <c r="P1575">
        <v>37.647690655209402</v>
      </c>
      <c r="Q1575">
        <v>-1.8695572041116E-2</v>
      </c>
    </row>
    <row r="1576" spans="1:17" hidden="1" x14ac:dyDescent="0.3">
      <c r="A1576" t="s">
        <v>3307</v>
      </c>
      <c r="B1576" t="s">
        <v>3308</v>
      </c>
      <c r="C1576" t="str">
        <f>IFERROR(VLOOKUP(Table1[[#This Row],[Ticker]],[1]!Table1[[Symbol]:[Industry]],2,FALSE),"-")</f>
        <v>-</v>
      </c>
      <c r="D1576" t="s">
        <v>926</v>
      </c>
      <c r="E1576">
        <v>766.41531999999995</v>
      </c>
      <c r="F1576">
        <v>490.6</v>
      </c>
      <c r="G1576">
        <v>-7.3618253918747101</v>
      </c>
      <c r="H1576">
        <v>0.139288964522533</v>
      </c>
      <c r="I1576">
        <v>-22.2679877009184</v>
      </c>
      <c r="J1576">
        <v>2.9058791351256499</v>
      </c>
      <c r="K1576">
        <v>463.39754446447603</v>
      </c>
      <c r="L1576">
        <v>459.99062548334501</v>
      </c>
      <c r="M1576">
        <v>71.444863349561302</v>
      </c>
      <c r="N1576">
        <v>1.2579369285061901</v>
      </c>
      <c r="O1576">
        <v>21.871178149205001</v>
      </c>
      <c r="P1576">
        <v>27.098445595854901</v>
      </c>
    </row>
    <row r="1577" spans="1:17" hidden="1" x14ac:dyDescent="0.3">
      <c r="A1577" t="s">
        <v>3309</v>
      </c>
      <c r="B1577" t="s">
        <v>3310</v>
      </c>
      <c r="C1577" t="str">
        <f>IFERROR(VLOOKUP(Table1[[#This Row],[Ticker]],[1]!Table1[[Symbol]:[Industry]],2,FALSE),"-")</f>
        <v>-</v>
      </c>
      <c r="D1577" t="s">
        <v>220</v>
      </c>
      <c r="E1577">
        <v>760.39077010000005</v>
      </c>
      <c r="F1577">
        <v>30.29</v>
      </c>
      <c r="G1577">
        <v>61.9754867048092</v>
      </c>
      <c r="H1577">
        <v>-12.912513038475</v>
      </c>
      <c r="I1577">
        <v>-60.959434080544597</v>
      </c>
      <c r="J1577">
        <v>-3.0009847204723799</v>
      </c>
      <c r="K1577">
        <v>32.142529610102102</v>
      </c>
      <c r="L1577">
        <v>31.7801242814812</v>
      </c>
      <c r="M1577">
        <v>33.5643339390489</v>
      </c>
      <c r="N1577">
        <v>1.19497401885662</v>
      </c>
      <c r="O1577">
        <v>138.956751403103</v>
      </c>
      <c r="P1577">
        <v>124.87008166295399</v>
      </c>
      <c r="Q1577">
        <v>0.14260828645065299</v>
      </c>
    </row>
    <row r="1578" spans="1:17" hidden="1" x14ac:dyDescent="0.3">
      <c r="A1578" t="s">
        <v>3311</v>
      </c>
      <c r="B1578" t="s">
        <v>3312</v>
      </c>
      <c r="C1578" t="str">
        <f>IFERROR(VLOOKUP(Table1[[#This Row],[Ticker]],[1]!Table1[[Symbol]:[Industry]],2,FALSE),"-")</f>
        <v>-</v>
      </c>
      <c r="E1578">
        <v>759.42980999999997</v>
      </c>
      <c r="F1578">
        <v>632.70000000000005</v>
      </c>
      <c r="G1578">
        <v>-8.7039818122858996</v>
      </c>
      <c r="H1578">
        <v>36.509564883602899</v>
      </c>
      <c r="I1578">
        <v>29.260062328827001</v>
      </c>
      <c r="J1578">
        <v>0.45744857898597102</v>
      </c>
      <c r="K1578">
        <v>509.64996018612402</v>
      </c>
      <c r="L1578">
        <v>441.93558899319299</v>
      </c>
      <c r="M1578">
        <v>62.665741803213997</v>
      </c>
      <c r="N1578">
        <v>1.44390473944824</v>
      </c>
      <c r="O1578">
        <v>5.8953690532637699</v>
      </c>
      <c r="P1578">
        <v>90.572289156626496</v>
      </c>
      <c r="Q1578">
        <v>0.114790207502038</v>
      </c>
    </row>
    <row r="1579" spans="1:17" hidden="1" x14ac:dyDescent="0.3">
      <c r="A1579" t="s">
        <v>3313</v>
      </c>
      <c r="B1579" t="s">
        <v>3314</v>
      </c>
      <c r="C1579" t="str">
        <f>IFERROR(VLOOKUP(Table1[[#This Row],[Ticker]],[1]!Table1[[Symbol]:[Industry]],2,FALSE),"-")</f>
        <v>-</v>
      </c>
      <c r="D1579" t="s">
        <v>168</v>
      </c>
      <c r="E1579">
        <v>758.1739632</v>
      </c>
      <c r="F1579">
        <v>304</v>
      </c>
      <c r="G1579">
        <v>-25.364418920761899</v>
      </c>
      <c r="H1579">
        <v>-9.0936540576048603</v>
      </c>
      <c r="I1579">
        <v>-23.013828056351699</v>
      </c>
      <c r="J1579">
        <v>-2.6353954880743999</v>
      </c>
      <c r="K1579">
        <v>315.02912848796302</v>
      </c>
      <c r="L1579">
        <v>312.70670459054702</v>
      </c>
      <c r="M1579">
        <v>36.010676674102598</v>
      </c>
      <c r="N1579">
        <v>0.57863724602229305</v>
      </c>
      <c r="O1579">
        <v>25</v>
      </c>
      <c r="P1579">
        <v>23.955147808358799</v>
      </c>
      <c r="Q1579">
        <v>-1.4744600213885E-2</v>
      </c>
    </row>
    <row r="1580" spans="1:17" hidden="1" x14ac:dyDescent="0.3">
      <c r="A1580" t="s">
        <v>3315</v>
      </c>
      <c r="B1580" t="s">
        <v>3316</v>
      </c>
      <c r="C1580" t="str">
        <f>IFERROR(VLOOKUP(Table1[[#This Row],[Ticker]],[1]!Table1[[Symbol]:[Industry]],2,FALSE),"-")</f>
        <v>-</v>
      </c>
      <c r="D1580" t="s">
        <v>46</v>
      </c>
      <c r="E1580">
        <v>750.95965339999998</v>
      </c>
      <c r="F1580">
        <v>262.89999999999998</v>
      </c>
      <c r="G1580">
        <v>-14.2511468105156</v>
      </c>
      <c r="H1580">
        <v>-3.3334897996614399</v>
      </c>
      <c r="I1580">
        <v>-17.201775516749699</v>
      </c>
      <c r="J1580">
        <v>-2.5075489960403399</v>
      </c>
      <c r="K1580">
        <v>253.688299268729</v>
      </c>
      <c r="L1580">
        <v>249.95505015309601</v>
      </c>
      <c r="M1580">
        <v>43.2314603481543</v>
      </c>
      <c r="N1580">
        <v>1.12163938208551</v>
      </c>
      <c r="O1580">
        <v>51.597565614301999</v>
      </c>
      <c r="P1580">
        <v>46.0555555555555</v>
      </c>
      <c r="Q1580">
        <v>8.6186188149883006E-2</v>
      </c>
    </row>
    <row r="1581" spans="1:17" hidden="1" x14ac:dyDescent="0.3">
      <c r="A1581" t="s">
        <v>3317</v>
      </c>
      <c r="B1581" t="s">
        <v>3318</v>
      </c>
      <c r="C1581" t="str">
        <f>IFERROR(VLOOKUP(Table1[[#This Row],[Ticker]],[1]!Table1[[Symbol]:[Industry]],2,FALSE),"-")</f>
        <v>-</v>
      </c>
      <c r="D1581" t="s">
        <v>382</v>
      </c>
      <c r="E1581">
        <v>749.59642625000004</v>
      </c>
      <c r="F1581">
        <v>306.25</v>
      </c>
      <c r="G1581">
        <v>-4.3635731309012797</v>
      </c>
      <c r="H1581">
        <v>6.5345006216121098</v>
      </c>
      <c r="I1581">
        <v>-5.2152057888321002</v>
      </c>
      <c r="J1581">
        <v>-4.5700905446246303</v>
      </c>
      <c r="K1581">
        <v>284.056535483787</v>
      </c>
      <c r="L1581">
        <v>254.40545999596401</v>
      </c>
      <c r="M1581">
        <v>46.066078341500798</v>
      </c>
      <c r="N1581">
        <v>0.97947208125232599</v>
      </c>
      <c r="O1581">
        <v>11.3469387755102</v>
      </c>
      <c r="P1581">
        <v>61.908538197197899</v>
      </c>
      <c r="Q1581">
        <v>9.5647030639124997E-2</v>
      </c>
    </row>
    <row r="1582" spans="1:17" hidden="1" x14ac:dyDescent="0.3">
      <c r="A1582" t="s">
        <v>3319</v>
      </c>
      <c r="B1582" t="s">
        <v>3320</v>
      </c>
      <c r="C1582" t="str">
        <f>IFERROR(VLOOKUP(Table1[[#This Row],[Ticker]],[1]!Table1[[Symbol]:[Industry]],2,FALSE),"-")</f>
        <v>-</v>
      </c>
      <c r="D1582" t="s">
        <v>173</v>
      </c>
      <c r="E1582">
        <v>749.34579071999997</v>
      </c>
      <c r="F1582">
        <v>138.55000000000001</v>
      </c>
      <c r="G1582">
        <v>-41.468812758551898</v>
      </c>
      <c r="H1582">
        <v>-6.6694586884824103</v>
      </c>
      <c r="I1582">
        <v>-19.273544606509699</v>
      </c>
      <c r="J1582">
        <v>-4.1967456934878804</v>
      </c>
      <c r="K1582">
        <v>141.878807135393</v>
      </c>
      <c r="L1582">
        <v>136.25519987165401</v>
      </c>
      <c r="M1582">
        <v>40.633116598059601</v>
      </c>
      <c r="N1582">
        <v>0.82238127396011995</v>
      </c>
      <c r="O1582">
        <v>34.157343919162699</v>
      </c>
      <c r="P1582">
        <v>114.972847168347</v>
      </c>
      <c r="Q1582">
        <v>8.5489264567729997E-2</v>
      </c>
    </row>
    <row r="1583" spans="1:17" hidden="1" x14ac:dyDescent="0.3">
      <c r="A1583" t="s">
        <v>3321</v>
      </c>
      <c r="B1583" t="s">
        <v>3322</v>
      </c>
      <c r="C1583" t="str">
        <f>IFERROR(VLOOKUP(Table1[[#This Row],[Ticker]],[1]!Table1[[Symbol]:[Industry]],2,FALSE),"-")</f>
        <v>-</v>
      </c>
      <c r="D1583" t="s">
        <v>46</v>
      </c>
      <c r="E1583">
        <v>748.636290304</v>
      </c>
      <c r="F1583">
        <v>68.209999999999994</v>
      </c>
      <c r="G1583">
        <v>208.784052236284</v>
      </c>
      <c r="H1583">
        <v>28.798616953028802</v>
      </c>
      <c r="I1583">
        <v>27.742634345960699</v>
      </c>
      <c r="J1583">
        <v>-11.994164324239801</v>
      </c>
      <c r="K1583">
        <v>60.3892992476923</v>
      </c>
      <c r="L1583">
        <v>48.138610459797498</v>
      </c>
      <c r="M1583">
        <v>41.776274926690803</v>
      </c>
      <c r="N1583">
        <v>1.6599403267489301</v>
      </c>
      <c r="O1583">
        <v>24.747104530127501</v>
      </c>
      <c r="P1583">
        <v>242.763819095477</v>
      </c>
      <c r="Q1583">
        <v>8.9211479867942006E-2</v>
      </c>
    </row>
    <row r="1584" spans="1:17" hidden="1" x14ac:dyDescent="0.3">
      <c r="A1584" t="s">
        <v>3323</v>
      </c>
      <c r="B1584" t="s">
        <v>3324</v>
      </c>
      <c r="C1584" t="str">
        <f>IFERROR(VLOOKUP(Table1[[#This Row],[Ticker]],[1]!Table1[[Symbol]:[Industry]],2,FALSE),"-")</f>
        <v>-</v>
      </c>
      <c r="D1584" t="s">
        <v>173</v>
      </c>
      <c r="E1584">
        <v>748.36097898000003</v>
      </c>
      <c r="F1584">
        <v>294.60000000000002</v>
      </c>
      <c r="G1584">
        <v>16.328821589112799</v>
      </c>
      <c r="H1584">
        <v>2.0747028706158801</v>
      </c>
      <c r="I1584">
        <v>23.472158340551498</v>
      </c>
      <c r="J1584">
        <v>-2.8794102258791798</v>
      </c>
      <c r="K1584">
        <v>281.99826110142101</v>
      </c>
      <c r="L1584">
        <v>252.01006552912901</v>
      </c>
      <c r="M1584">
        <v>54.061134677448003</v>
      </c>
      <c r="N1584">
        <v>2.8685227336194101</v>
      </c>
      <c r="O1584">
        <v>9.7080787508485997</v>
      </c>
      <c r="P1584">
        <v>61.336254107338398</v>
      </c>
      <c r="Q1584">
        <v>6.4449256003772007E-2</v>
      </c>
    </row>
    <row r="1585" spans="1:17" hidden="1" x14ac:dyDescent="0.3">
      <c r="A1585" t="s">
        <v>3325</v>
      </c>
      <c r="B1585" t="s">
        <v>3326</v>
      </c>
      <c r="C1585" t="str">
        <f>IFERROR(VLOOKUP(Table1[[#This Row],[Ticker]],[1]!Table1[[Symbol]:[Industry]],2,FALSE),"-")</f>
        <v>-</v>
      </c>
      <c r="D1585" t="s">
        <v>130</v>
      </c>
      <c r="E1585">
        <v>745.90200000000004</v>
      </c>
      <c r="F1585">
        <v>654.29999999999995</v>
      </c>
      <c r="G1585">
        <v>218.79907911841701</v>
      </c>
      <c r="H1585">
        <v>-19.423876674838599</v>
      </c>
      <c r="I1585">
        <v>46.139607246080899</v>
      </c>
      <c r="J1585">
        <v>-12.2909980973269</v>
      </c>
      <c r="K1585">
        <v>710.65478633452994</v>
      </c>
      <c r="L1585">
        <v>528.50365961392902</v>
      </c>
      <c r="M1585">
        <v>29.834051107163301</v>
      </c>
      <c r="N1585">
        <v>0.52147302372584803</v>
      </c>
      <c r="O1585">
        <v>45.346171480971996</v>
      </c>
      <c r="P1585">
        <v>255.59782608695599</v>
      </c>
      <c r="Q1585">
        <v>0.19026668020838</v>
      </c>
    </row>
    <row r="1586" spans="1:17" hidden="1" x14ac:dyDescent="0.3">
      <c r="A1586" t="s">
        <v>3327</v>
      </c>
      <c r="B1586" t="s">
        <v>3328</v>
      </c>
      <c r="C1586" t="str">
        <f>IFERROR(VLOOKUP(Table1[[#This Row],[Ticker]],[1]!Table1[[Symbol]:[Industry]],2,FALSE),"-")</f>
        <v>-</v>
      </c>
      <c r="D1586" t="s">
        <v>3329</v>
      </c>
      <c r="E1586">
        <v>745.07550000000003</v>
      </c>
      <c r="F1586">
        <v>301.64999999999998</v>
      </c>
      <c r="G1586">
        <v>-29.816788099849401</v>
      </c>
      <c r="H1586">
        <v>1.12385059788861</v>
      </c>
      <c r="I1586">
        <v>-19.7937802198655</v>
      </c>
      <c r="J1586">
        <v>-8.6608309909065095</v>
      </c>
      <c r="O1586">
        <v>26.902038786673302</v>
      </c>
      <c r="P1586">
        <v>5.8421052631578902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550</v>
      </c>
      <c r="E1587">
        <v>741.92375400000003</v>
      </c>
      <c r="F1587">
        <v>1009</v>
      </c>
      <c r="G1587">
        <v>-13.504939668374201</v>
      </c>
      <c r="H1587">
        <v>0.62471605815612397</v>
      </c>
      <c r="I1587">
        <v>-8.9636714596912892</v>
      </c>
      <c r="J1587">
        <v>-3.5063594461910599</v>
      </c>
      <c r="K1587">
        <v>948.26696180326906</v>
      </c>
      <c r="L1587">
        <v>859.61598553562305</v>
      </c>
      <c r="M1587">
        <v>48.5847180277391</v>
      </c>
      <c r="N1587">
        <v>0.43386811935063502</v>
      </c>
      <c r="O1587">
        <v>10.3072348860257</v>
      </c>
      <c r="P1587">
        <v>38.219178082191704</v>
      </c>
      <c r="Q1587">
        <v>8.7859945514957002E-2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191</v>
      </c>
      <c r="E1588">
        <v>741.75842116000001</v>
      </c>
      <c r="F1588">
        <v>959.6</v>
      </c>
      <c r="G1588">
        <v>-13.8023387557554</v>
      </c>
      <c r="H1588">
        <v>-2.8709206439414401</v>
      </c>
      <c r="I1588">
        <v>-7.7112255526851099</v>
      </c>
      <c r="J1588">
        <v>-6.0785954912901401</v>
      </c>
      <c r="K1588">
        <v>949.95848507996004</v>
      </c>
      <c r="L1588">
        <v>861.80734264375599</v>
      </c>
      <c r="M1588">
        <v>33.376415357256803</v>
      </c>
      <c r="N1588">
        <v>0.44217932883084099</v>
      </c>
      <c r="O1588">
        <v>13.948520216756901</v>
      </c>
      <c r="P1588">
        <v>49.249552842367201</v>
      </c>
      <c r="Q1588">
        <v>-5.1171720809027002E-2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550</v>
      </c>
      <c r="E1589">
        <v>741.64445439500003</v>
      </c>
      <c r="F1589">
        <v>404.45</v>
      </c>
      <c r="G1589">
        <v>-44.769502052563404</v>
      </c>
      <c r="H1589">
        <v>-6.9920693258482798</v>
      </c>
      <c r="I1589">
        <v>-22.546601389727002</v>
      </c>
      <c r="J1589">
        <v>-3.4281987410658399</v>
      </c>
      <c r="K1589">
        <v>394.556582649907</v>
      </c>
      <c r="L1589">
        <v>404.44518788648401</v>
      </c>
      <c r="M1589">
        <v>37.022514307304299</v>
      </c>
      <c r="N1589">
        <v>0.98892550049994099</v>
      </c>
      <c r="O1589">
        <v>28.5696625046359</v>
      </c>
      <c r="P1589">
        <v>29.881181759794401</v>
      </c>
      <c r="Q1589">
        <v>8.0525492084856001E-2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550</v>
      </c>
      <c r="E1590">
        <v>737.66432430999998</v>
      </c>
      <c r="F1590">
        <v>209.05</v>
      </c>
      <c r="G1590">
        <v>84.839022286710801</v>
      </c>
      <c r="H1590">
        <v>6.9790589312219504</v>
      </c>
      <c r="I1590">
        <v>7.8868895679787299</v>
      </c>
      <c r="J1590">
        <v>-6.6269076870717001</v>
      </c>
      <c r="K1590">
        <v>197.55112241164599</v>
      </c>
      <c r="L1590">
        <v>165.528645962139</v>
      </c>
      <c r="M1590">
        <v>36.160732272877098</v>
      </c>
      <c r="N1590">
        <v>0.634625550123324</v>
      </c>
      <c r="O1590">
        <v>12.8916527146615</v>
      </c>
      <c r="P1590">
        <v>115.515463917525</v>
      </c>
      <c r="Q1590">
        <v>0.106657338181346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163</v>
      </c>
      <c r="E1591">
        <v>737.62059999999997</v>
      </c>
      <c r="F1591">
        <v>42.86</v>
      </c>
      <c r="G1591">
        <v>637.05475909554104</v>
      </c>
      <c r="H1591">
        <v>-45.464428373206502</v>
      </c>
      <c r="I1591">
        <v>175.41512289331399</v>
      </c>
      <c r="J1591">
        <v>-3.43615689579326</v>
      </c>
      <c r="K1591">
        <v>57.151123362146102</v>
      </c>
      <c r="L1591">
        <v>37.353927703944201</v>
      </c>
      <c r="M1591">
        <v>13.131865012409</v>
      </c>
      <c r="N1591">
        <v>3.02708722584241</v>
      </c>
      <c r="O1591">
        <v>83.177788147456795</v>
      </c>
      <c r="P1591">
        <v>765.858585858585</v>
      </c>
      <c r="Q1591">
        <v>0.14849620999529201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E1592">
        <v>737.36883499999999</v>
      </c>
      <c r="F1592">
        <v>1283.05</v>
      </c>
      <c r="G1592">
        <v>14.760382883391999</v>
      </c>
      <c r="H1592">
        <v>49.825774226943999</v>
      </c>
      <c r="I1592">
        <v>24.783390763375898</v>
      </c>
      <c r="J1592">
        <v>13.7639568722973</v>
      </c>
      <c r="O1592">
        <v>10.5218035150617</v>
      </c>
      <c r="P1592">
        <v>47.349985644559197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363</v>
      </c>
      <c r="E1593">
        <v>736.72996320000004</v>
      </c>
      <c r="F1593">
        <v>75.959999999999994</v>
      </c>
      <c r="G1593">
        <v>-7.9024728772461099</v>
      </c>
      <c r="H1593">
        <v>12.1393276827871</v>
      </c>
      <c r="I1593">
        <v>-16.261567334711401</v>
      </c>
      <c r="J1593">
        <v>-3.5314627113366099</v>
      </c>
      <c r="K1593">
        <v>73.447022693232398</v>
      </c>
      <c r="L1593">
        <v>72.109283892503797</v>
      </c>
      <c r="M1593">
        <v>44.634213478174701</v>
      </c>
      <c r="N1593">
        <v>1.50833383682066</v>
      </c>
      <c r="O1593">
        <v>26.711427066877299</v>
      </c>
      <c r="P1593">
        <v>28.094435075885301</v>
      </c>
      <c r="Q1593">
        <v>3.676317363172E-3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627</v>
      </c>
      <c r="E1594">
        <v>736.015439808</v>
      </c>
      <c r="F1594">
        <v>51.06</v>
      </c>
      <c r="G1594">
        <v>141.75115007018201</v>
      </c>
      <c r="H1594">
        <v>-2.4374397246920201</v>
      </c>
      <c r="I1594">
        <v>72.164903253523804</v>
      </c>
      <c r="J1594">
        <v>2.8972592335579099</v>
      </c>
      <c r="K1594">
        <v>44.971873250278399</v>
      </c>
      <c r="L1594">
        <v>36.260351231553798</v>
      </c>
      <c r="M1594">
        <v>65.285834643070302</v>
      </c>
      <c r="N1594">
        <v>0.941187806556395</v>
      </c>
      <c r="O1594">
        <v>12.6909518213865</v>
      </c>
      <c r="P1594">
        <v>176</v>
      </c>
      <c r="Q1594">
        <v>6.5057057601684995E-2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191</v>
      </c>
      <c r="E1595">
        <v>735.13271999999995</v>
      </c>
      <c r="F1595">
        <v>131.18</v>
      </c>
      <c r="G1595">
        <v>-22.647984796627401</v>
      </c>
      <c r="H1595">
        <v>0.99437444464388203</v>
      </c>
      <c r="I1595">
        <v>-19.628811124366202</v>
      </c>
      <c r="J1595">
        <v>-4.0832004861761604</v>
      </c>
      <c r="K1595">
        <v>131.53055421132399</v>
      </c>
      <c r="L1595">
        <v>130.30621385650801</v>
      </c>
      <c r="M1595">
        <v>35.436020288448397</v>
      </c>
      <c r="N1595">
        <v>1.04795436779005</v>
      </c>
      <c r="O1595">
        <v>26.8486049702698</v>
      </c>
      <c r="P1595">
        <v>21.3506012950971</v>
      </c>
      <c r="Q1595">
        <v>2.7238199791774002E-2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550</v>
      </c>
      <c r="E1596">
        <v>735.09892373999901</v>
      </c>
      <c r="F1596">
        <v>168.43</v>
      </c>
      <c r="G1596">
        <v>-20.637882892906799</v>
      </c>
      <c r="H1596">
        <v>-5.23430839792728</v>
      </c>
      <c r="I1596">
        <v>-8.8531192548143292</v>
      </c>
      <c r="J1596">
        <v>-3.4252597306002599</v>
      </c>
      <c r="K1596">
        <v>167.80978843276799</v>
      </c>
      <c r="L1596">
        <v>164.318031325025</v>
      </c>
      <c r="M1596">
        <v>46.767585363546999</v>
      </c>
      <c r="N1596">
        <v>1.07974367227725</v>
      </c>
      <c r="O1596">
        <v>21.623226266104599</v>
      </c>
      <c r="P1596">
        <v>20.3071428571428</v>
      </c>
      <c r="Q1596">
        <v>-9.6495202987487996E-2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1429</v>
      </c>
      <c r="E1597">
        <v>734.24822200000006</v>
      </c>
      <c r="F1597">
        <v>136.6</v>
      </c>
      <c r="G1597">
        <v>51.433099285453203</v>
      </c>
      <c r="H1597">
        <v>-11.790588623065</v>
      </c>
      <c r="I1597">
        <v>-22.281529980063201</v>
      </c>
      <c r="J1597">
        <v>-6.5863507533008496</v>
      </c>
      <c r="K1597">
        <v>142.89586591982601</v>
      </c>
      <c r="L1597">
        <v>136.61236256205001</v>
      </c>
      <c r="M1597">
        <v>38.037712372615303</v>
      </c>
      <c r="N1597">
        <v>1.6558602968168199</v>
      </c>
      <c r="O1597">
        <v>38.286969253294203</v>
      </c>
      <c r="P1597">
        <v>81.8908122503329</v>
      </c>
      <c r="Q1597">
        <v>0.111679441477055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130</v>
      </c>
      <c r="E1598">
        <v>733.25988504999998</v>
      </c>
      <c r="F1598">
        <v>296.45</v>
      </c>
      <c r="G1598">
        <v>199.90534690799899</v>
      </c>
      <c r="H1598">
        <v>0.97932632944634201</v>
      </c>
      <c r="I1598">
        <v>194.70072527463901</v>
      </c>
      <c r="J1598">
        <v>-8.7162070868917407</v>
      </c>
      <c r="K1598">
        <v>279.80181794681499</v>
      </c>
      <c r="M1598">
        <v>35.513934345509497</v>
      </c>
      <c r="N1598">
        <v>0.84810952637244297</v>
      </c>
      <c r="O1598">
        <v>32.872322482712001</v>
      </c>
      <c r="P1598">
        <v>229.205996668517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550</v>
      </c>
      <c r="E1599">
        <v>731.31684912000003</v>
      </c>
      <c r="F1599">
        <v>231.24</v>
      </c>
      <c r="G1599">
        <v>-0.17739134331605999</v>
      </c>
      <c r="H1599">
        <v>8.7117293857674003</v>
      </c>
      <c r="I1599">
        <v>-5.0731240644267803</v>
      </c>
      <c r="J1599">
        <v>-9.7438209850206903</v>
      </c>
      <c r="K1599">
        <v>209.093188769802</v>
      </c>
      <c r="L1599">
        <v>196.103529107432</v>
      </c>
      <c r="M1599">
        <v>47.548868070081298</v>
      </c>
      <c r="N1599">
        <v>1.99730018268788</v>
      </c>
      <c r="O1599">
        <v>12.4372945857118</v>
      </c>
      <c r="P1599">
        <v>49.042861746696701</v>
      </c>
      <c r="Q1599">
        <v>1.2006921095039E-2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1501</v>
      </c>
      <c r="E1600">
        <v>730.88435038199998</v>
      </c>
      <c r="F1600">
        <v>99.42</v>
      </c>
      <c r="G1600">
        <v>29.643789573842898</v>
      </c>
      <c r="H1600">
        <v>-10.5377940254581</v>
      </c>
      <c r="I1600">
        <v>-19.3117353205892</v>
      </c>
      <c r="J1600">
        <v>-1.6897503211956999</v>
      </c>
      <c r="K1600">
        <v>100.797135905166</v>
      </c>
      <c r="L1600">
        <v>94.560695796351695</v>
      </c>
      <c r="M1600">
        <v>50.208903581444297</v>
      </c>
      <c r="N1600">
        <v>1.0399429613342399</v>
      </c>
      <c r="O1600">
        <v>28.696439348219599</v>
      </c>
      <c r="P1600">
        <v>65.7</v>
      </c>
      <c r="Q1600">
        <v>-1.4853493817611E-2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46</v>
      </c>
      <c r="E1601">
        <v>730.67</v>
      </c>
      <c r="F1601">
        <v>47.14</v>
      </c>
      <c r="G1601">
        <v>150.90224555466801</v>
      </c>
      <c r="H1601">
        <v>-0.222385961251163</v>
      </c>
      <c r="I1601">
        <v>36.508831147261901</v>
      </c>
      <c r="J1601">
        <v>-3.4665322145181698</v>
      </c>
      <c r="K1601">
        <v>45.4478706464458</v>
      </c>
      <c r="L1601">
        <v>34.537773243134303</v>
      </c>
      <c r="M1601">
        <v>35.665823816718799</v>
      </c>
      <c r="N1601">
        <v>0.49366451208272699</v>
      </c>
      <c r="O1601">
        <v>29.4017819261773</v>
      </c>
      <c r="Q1601">
        <v>9.8201542744619993E-2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83</v>
      </c>
      <c r="E1602">
        <v>724.14661240500004</v>
      </c>
      <c r="F1602">
        <v>80.45</v>
      </c>
      <c r="G1602">
        <v>7.9482780926026102</v>
      </c>
      <c r="H1602">
        <v>-16.178645668379701</v>
      </c>
      <c r="I1602">
        <v>-37.788647765723901</v>
      </c>
      <c r="J1602">
        <v>-3.07198026644049</v>
      </c>
      <c r="K1602">
        <v>89.066386366739295</v>
      </c>
      <c r="L1602">
        <v>90.461984295964996</v>
      </c>
      <c r="M1602">
        <v>29.6138415423104</v>
      </c>
      <c r="N1602">
        <v>1.36077893684953</v>
      </c>
      <c r="O1602">
        <v>73.151025481665599</v>
      </c>
      <c r="P1602">
        <v>38.946459412780598</v>
      </c>
      <c r="Q1602">
        <v>-1.8934826215724E-2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550</v>
      </c>
      <c r="E1603">
        <v>724.06300999999996</v>
      </c>
      <c r="F1603">
        <v>797.5</v>
      </c>
      <c r="G1603">
        <v>-16.1961968025396</v>
      </c>
      <c r="H1603">
        <v>-7.8895377115947696</v>
      </c>
      <c r="I1603">
        <v>-38.558340062629597</v>
      </c>
      <c r="J1603">
        <v>-4.0492929984684096</v>
      </c>
      <c r="K1603">
        <v>837.24212175265598</v>
      </c>
      <c r="L1603">
        <v>860.00314780169299</v>
      </c>
      <c r="M1603">
        <v>27.287575051077699</v>
      </c>
      <c r="N1603">
        <v>1.0716490295705401</v>
      </c>
      <c r="O1603">
        <v>48.463949843260103</v>
      </c>
      <c r="P1603">
        <v>14.369711745303301</v>
      </c>
      <c r="Q1603">
        <v>9.1693738601353006E-2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257</v>
      </c>
      <c r="E1604">
        <v>722.63616079500002</v>
      </c>
      <c r="F1604">
        <v>383.55</v>
      </c>
      <c r="G1604">
        <v>58.909041625980201</v>
      </c>
      <c r="H1604">
        <v>-10.577354221388401</v>
      </c>
      <c r="I1604">
        <v>68.932049505964102</v>
      </c>
      <c r="J1604">
        <v>-7.1582569883325</v>
      </c>
      <c r="K1604">
        <v>380.02493919646901</v>
      </c>
      <c r="M1604">
        <v>31.176032416325299</v>
      </c>
      <c r="N1604">
        <v>0.56087752385178602</v>
      </c>
      <c r="O1604">
        <v>27.753878242732299</v>
      </c>
      <c r="P1604">
        <v>96.692307692307693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80</v>
      </c>
      <c r="E1605">
        <v>722.21658879999995</v>
      </c>
      <c r="F1605">
        <v>805.7</v>
      </c>
      <c r="G1605">
        <v>37.798035365110202</v>
      </c>
      <c r="H1605">
        <v>-7.0260452416447299</v>
      </c>
      <c r="I1605">
        <v>16.396493203621102</v>
      </c>
      <c r="J1605">
        <v>-2.0728568181865699</v>
      </c>
      <c r="K1605">
        <v>807.30465708088298</v>
      </c>
      <c r="L1605">
        <v>684.70585350261297</v>
      </c>
      <c r="M1605">
        <v>31.499295542560301</v>
      </c>
      <c r="N1605">
        <v>0.39919678002046699</v>
      </c>
      <c r="O1605">
        <v>31.413677547474201</v>
      </c>
      <c r="P1605">
        <v>66.089466089466001</v>
      </c>
      <c r="Q1605">
        <v>2.9907150361594002E-2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410</v>
      </c>
      <c r="E1606">
        <v>721.96875</v>
      </c>
      <c r="F1606">
        <v>231.03</v>
      </c>
      <c r="G1606">
        <v>-20.829622229783901</v>
      </c>
      <c r="H1606">
        <v>-7.2504057945274596</v>
      </c>
      <c r="I1606">
        <v>-28.702301523123602</v>
      </c>
      <c r="J1606">
        <v>-3.95563085753259</v>
      </c>
      <c r="K1606">
        <v>224.466334342902</v>
      </c>
      <c r="L1606">
        <v>223.615216365972</v>
      </c>
      <c r="M1606">
        <v>56.287084562795101</v>
      </c>
      <c r="N1606">
        <v>1.23317500602917</v>
      </c>
      <c r="O1606">
        <v>23.7068778946457</v>
      </c>
      <c r="P1606">
        <v>22.692511949017501</v>
      </c>
      <c r="Q1606">
        <v>-9.4662404109653001E-2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232</v>
      </c>
      <c r="E1607">
        <v>721.95</v>
      </c>
      <c r="F1607">
        <v>240.65</v>
      </c>
      <c r="G1607">
        <v>126.48297843469101</v>
      </c>
      <c r="H1607">
        <v>5.9232579342063101</v>
      </c>
      <c r="I1607">
        <v>-9.2646187724255906</v>
      </c>
      <c r="J1607">
        <v>0.85689950554738703</v>
      </c>
      <c r="K1607">
        <v>219.075684670539</v>
      </c>
      <c r="M1607">
        <v>58.020839451684999</v>
      </c>
      <c r="N1607">
        <v>1.60714927260955</v>
      </c>
      <c r="O1607">
        <v>19.486289515149299</v>
      </c>
      <c r="P1607">
        <v>207.749714954963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220</v>
      </c>
      <c r="E1608">
        <v>718.70875550000005</v>
      </c>
      <c r="F1608">
        <v>152.44999999999999</v>
      </c>
      <c r="G1608">
        <v>152.31047957718101</v>
      </c>
      <c r="H1608">
        <v>26.8488505978886</v>
      </c>
      <c r="I1608">
        <v>26.787919126539599</v>
      </c>
      <c r="J1608">
        <v>-2.2771831921643599</v>
      </c>
      <c r="K1608">
        <v>134.46509466609899</v>
      </c>
      <c r="L1608">
        <v>107.321539710046</v>
      </c>
      <c r="M1608">
        <v>48.512953732686299</v>
      </c>
      <c r="N1608">
        <v>1.6841954540119699</v>
      </c>
      <c r="O1608">
        <v>15.447687766480801</v>
      </c>
      <c r="P1608">
        <v>186.02251407129401</v>
      </c>
      <c r="Q1608">
        <v>8.5143518807669002E-2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62</v>
      </c>
      <c r="E1609">
        <v>716.19175938000001</v>
      </c>
      <c r="F1609">
        <v>1254.9000000000001</v>
      </c>
      <c r="G1609">
        <v>61.426746375262397</v>
      </c>
      <c r="H1609">
        <v>-8.0415340174959997</v>
      </c>
      <c r="I1609">
        <v>0.56886968440282304</v>
      </c>
      <c r="J1609">
        <v>-5.3431722379914097</v>
      </c>
      <c r="K1609">
        <v>1249.66198212779</v>
      </c>
      <c r="L1609">
        <v>1107.08435777248</v>
      </c>
      <c r="M1609">
        <v>33.454989417097899</v>
      </c>
      <c r="N1609">
        <v>0.76298755947371499</v>
      </c>
      <c r="O1609">
        <v>28.1297314527053</v>
      </c>
      <c r="P1609">
        <v>90.064369556985994</v>
      </c>
      <c r="Q1609">
        <v>6.9239322616307997E-2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E1610">
        <v>715.78499999999997</v>
      </c>
      <c r="F1610">
        <v>71.400000000000006</v>
      </c>
      <c r="G1610">
        <v>1064.4213071382401</v>
      </c>
      <c r="H1610">
        <v>12.4428588623514</v>
      </c>
      <c r="I1610">
        <v>59.401433371574399</v>
      </c>
      <c r="J1610">
        <v>2.3574840274084998</v>
      </c>
      <c r="K1610">
        <v>60.075704492625498</v>
      </c>
      <c r="L1610">
        <v>42.355791357976798</v>
      </c>
      <c r="M1610">
        <v>65.074050412074897</v>
      </c>
      <c r="N1610">
        <v>1.2486173158317699</v>
      </c>
      <c r="O1610">
        <v>5.0420168067226703</v>
      </c>
      <c r="P1610">
        <v>1219.7781885397401</v>
      </c>
      <c r="Q1610">
        <v>0.206920605046815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1429</v>
      </c>
      <c r="E1611">
        <v>710.87555699999996</v>
      </c>
      <c r="F1611">
        <v>701.75</v>
      </c>
      <c r="G1611">
        <v>500.98380713824503</v>
      </c>
      <c r="H1611">
        <v>17.788366726920799</v>
      </c>
      <c r="I1611">
        <v>32.743131586277002</v>
      </c>
      <c r="J1611">
        <v>-8.3745324223993496</v>
      </c>
      <c r="K1611">
        <v>628.22336623293495</v>
      </c>
      <c r="L1611">
        <v>413.84474897527798</v>
      </c>
      <c r="M1611">
        <v>37.582632475079201</v>
      </c>
      <c r="N1611">
        <v>2.6681467181467098</v>
      </c>
      <c r="O1611">
        <v>19.3444959030993</v>
      </c>
      <c r="P1611">
        <v>526.5625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1148</v>
      </c>
      <c r="E1612">
        <v>704.00186411200002</v>
      </c>
      <c r="F1612">
        <v>69.34</v>
      </c>
      <c r="G1612">
        <v>37.288440005378597</v>
      </c>
      <c r="H1612">
        <v>-2.7523049413630298</v>
      </c>
      <c r="I1612">
        <v>-37.382066041522201</v>
      </c>
      <c r="J1612">
        <v>0.83144273977782002</v>
      </c>
      <c r="K1612">
        <v>71.198832137687504</v>
      </c>
      <c r="L1612">
        <v>74.959005582742606</v>
      </c>
      <c r="M1612">
        <v>48.3997877262766</v>
      </c>
      <c r="N1612">
        <v>1.46600303808358</v>
      </c>
      <c r="O1612">
        <v>107.23968849149099</v>
      </c>
      <c r="P1612">
        <v>62.961222091656801</v>
      </c>
      <c r="Q1612">
        <v>-9.053539749289E-3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97</v>
      </c>
      <c r="E1613">
        <v>703.63400000000001</v>
      </c>
      <c r="F1613">
        <v>59.63</v>
      </c>
      <c r="G1613">
        <v>44.792735709674297</v>
      </c>
      <c r="H1613">
        <v>-6.7106781760896901</v>
      </c>
      <c r="I1613">
        <v>6.2624968364114997</v>
      </c>
      <c r="J1613">
        <v>-3.16492866610302</v>
      </c>
      <c r="K1613">
        <v>60.655350972272302</v>
      </c>
      <c r="L1613">
        <v>55.670280684633703</v>
      </c>
      <c r="M1613">
        <v>48.1109668206851</v>
      </c>
      <c r="N1613">
        <v>1.0230016749811199</v>
      </c>
      <c r="O1613">
        <v>28.291128626530199</v>
      </c>
      <c r="P1613">
        <v>92.354838709677395</v>
      </c>
      <c r="Q1613">
        <v>7.3251861635040993E-2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363</v>
      </c>
      <c r="E1614">
        <v>702.12831352199998</v>
      </c>
      <c r="F1614">
        <v>11.74</v>
      </c>
      <c r="G1614">
        <v>7.8303980473366597</v>
      </c>
      <c r="H1614">
        <v>-17.467622850129299</v>
      </c>
      <c r="I1614">
        <v>-30.7903420214815</v>
      </c>
      <c r="J1614">
        <v>-5.04949050095329</v>
      </c>
      <c r="K1614">
        <v>11.7668705057135</v>
      </c>
      <c r="L1614">
        <v>11.126458907718799</v>
      </c>
      <c r="M1614">
        <v>35.0701434495382</v>
      </c>
      <c r="N1614">
        <v>0.92983987588703898</v>
      </c>
      <c r="O1614">
        <v>35.008517887563798</v>
      </c>
      <c r="P1614">
        <v>48.6075949367088</v>
      </c>
      <c r="Q1614">
        <v>-1.2994675992986E-2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553</v>
      </c>
      <c r="E1615">
        <v>701.64599999999996</v>
      </c>
      <c r="F1615">
        <v>1063.0999999999999</v>
      </c>
      <c r="G1615">
        <v>76.6084505387782</v>
      </c>
      <c r="H1615">
        <v>-7.2770609791396401</v>
      </c>
      <c r="I1615">
        <v>22.321236099871602</v>
      </c>
      <c r="J1615">
        <v>-2.9112150154840801</v>
      </c>
      <c r="K1615">
        <v>1032.65504714035</v>
      </c>
      <c r="L1615">
        <v>892.01515935555597</v>
      </c>
      <c r="M1615">
        <v>48.5250840143216</v>
      </c>
      <c r="N1615">
        <v>0.97080242751180001</v>
      </c>
      <c r="O1615">
        <v>10.996143354340999</v>
      </c>
      <c r="P1615">
        <v>112.619999999999</v>
      </c>
      <c r="Q1615">
        <v>6.7601798942137997E-2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627</v>
      </c>
      <c r="E1616">
        <v>700.54399999999998</v>
      </c>
      <c r="F1616">
        <v>134.72</v>
      </c>
      <c r="G1616">
        <v>13.3795330278795</v>
      </c>
      <c r="H1616">
        <v>-0.98204521478776297</v>
      </c>
      <c r="I1616">
        <v>13.7962113216382</v>
      </c>
      <c r="J1616">
        <v>7.1794883703709402</v>
      </c>
      <c r="K1616">
        <v>121.275209944365</v>
      </c>
      <c r="L1616">
        <v>108.043822275198</v>
      </c>
      <c r="M1616">
        <v>61.242133665997301</v>
      </c>
      <c r="N1616">
        <v>0.80693502808193296</v>
      </c>
      <c r="O1616">
        <v>8.5213776722090095</v>
      </c>
      <c r="P1616">
        <v>54.318442153493699</v>
      </c>
      <c r="Q1616">
        <v>8.1357163602002999E-2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72</v>
      </c>
      <c r="E1617">
        <v>698.83707149999998</v>
      </c>
      <c r="F1617">
        <v>109.25</v>
      </c>
      <c r="G1617">
        <v>-31.962583178806501</v>
      </c>
      <c r="H1617">
        <v>-6.9125130384750104</v>
      </c>
      <c r="I1617">
        <v>-10.102017028102299</v>
      </c>
      <c r="J1617">
        <v>-1.8089791390546499</v>
      </c>
      <c r="K1617">
        <v>110.150618911661</v>
      </c>
      <c r="L1617">
        <v>111.91943227934701</v>
      </c>
      <c r="M1617">
        <v>56.5643846087914</v>
      </c>
      <c r="N1617">
        <v>1.5790024790003601</v>
      </c>
      <c r="O1617">
        <v>28.421052631578899</v>
      </c>
      <c r="P1617">
        <v>24.218305855599699</v>
      </c>
      <c r="Q1617">
        <v>0.17691771306923401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3329</v>
      </c>
      <c r="E1618">
        <v>696.89836505999995</v>
      </c>
      <c r="F1618">
        <v>761.55</v>
      </c>
      <c r="G1618">
        <v>19.368014408896599</v>
      </c>
      <c r="H1618">
        <v>-7.3887355649911299</v>
      </c>
      <c r="I1618">
        <v>-7.3271622787219197</v>
      </c>
      <c r="J1618">
        <v>-2.2348303838209498</v>
      </c>
      <c r="K1618">
        <v>805.19475472410295</v>
      </c>
      <c r="L1618">
        <v>736.70422384447602</v>
      </c>
      <c r="M1618">
        <v>35.322827823887302</v>
      </c>
      <c r="N1618">
        <v>0.76061271341467196</v>
      </c>
      <c r="O1618">
        <v>32.492942026130898</v>
      </c>
      <c r="P1618">
        <v>54.707973590655101</v>
      </c>
      <c r="Q1618">
        <v>5.3476488046199998E-2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130</v>
      </c>
      <c r="E1619">
        <v>696.04743782000003</v>
      </c>
      <c r="F1619">
        <v>449.05</v>
      </c>
      <c r="G1619">
        <v>-34.891292260941299</v>
      </c>
      <c r="H1619">
        <v>-7.35025548399536</v>
      </c>
      <c r="I1619">
        <v>-35.681974558433403</v>
      </c>
      <c r="J1619">
        <v>-0.68660956339942503</v>
      </c>
      <c r="K1619">
        <v>464.14586280649598</v>
      </c>
      <c r="L1619">
        <v>490.63859823625501</v>
      </c>
      <c r="M1619">
        <v>45.153270929665901</v>
      </c>
      <c r="N1619">
        <v>0.50300169804737904</v>
      </c>
      <c r="O1619">
        <v>51.753702260327302</v>
      </c>
      <c r="P1619">
        <v>7.93173897368104</v>
      </c>
      <c r="Q1619">
        <v>8.7135298246445003E-2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191</v>
      </c>
      <c r="E1620">
        <v>695.48297290000005</v>
      </c>
      <c r="F1620">
        <v>199.4</v>
      </c>
      <c r="G1620">
        <v>289.66495561804498</v>
      </c>
      <c r="H1620">
        <v>-4.7675770747376198</v>
      </c>
      <c r="I1620">
        <v>6.7756033617879696</v>
      </c>
      <c r="J1620">
        <v>-6.6921509014210496</v>
      </c>
      <c r="K1620">
        <v>193.6095514205</v>
      </c>
      <c r="L1620">
        <v>160.77627777687999</v>
      </c>
      <c r="M1620">
        <v>51.320275977996999</v>
      </c>
      <c r="N1620">
        <v>0.90871310369237202</v>
      </c>
      <c r="O1620">
        <v>10.3309929789368</v>
      </c>
      <c r="Q1620">
        <v>0.133183735829876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E1621">
        <v>694.80930000000001</v>
      </c>
      <c r="F1621">
        <v>1161.5</v>
      </c>
      <c r="G1621">
        <v>289.020628930143</v>
      </c>
      <c r="H1621">
        <v>12.2651770268868</v>
      </c>
      <c r="I1621">
        <v>8.0212912923014006</v>
      </c>
      <c r="J1621">
        <v>2.36923090122434</v>
      </c>
      <c r="K1621">
        <v>975.71912575358704</v>
      </c>
      <c r="L1621">
        <v>749.76811364622495</v>
      </c>
      <c r="M1621">
        <v>55.572097572859001</v>
      </c>
      <c r="N1621">
        <v>0.72739248353351404</v>
      </c>
      <c r="O1621">
        <v>13.8183383555746</v>
      </c>
      <c r="P1621">
        <v>323.90510948905097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312</v>
      </c>
      <c r="E1622">
        <v>693.79947908500003</v>
      </c>
      <c r="F1622">
        <v>396.05</v>
      </c>
      <c r="G1622">
        <v>-21.2382091144908</v>
      </c>
      <c r="H1622">
        <v>27.498368619682399</v>
      </c>
      <c r="I1622">
        <v>16.5931305003785</v>
      </c>
      <c r="J1622">
        <v>2.9064979274157801</v>
      </c>
      <c r="K1622">
        <v>346.25932604351999</v>
      </c>
      <c r="L1622">
        <v>320.445331867645</v>
      </c>
      <c r="M1622">
        <v>68.975643983175502</v>
      </c>
      <c r="N1622">
        <v>1.1802058477866</v>
      </c>
      <c r="O1622">
        <v>13.352424701184299</v>
      </c>
      <c r="P1622">
        <v>60.344129554655801</v>
      </c>
      <c r="Q1622">
        <v>4.7526855533873001E-2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220</v>
      </c>
      <c r="E1623">
        <v>692.12</v>
      </c>
      <c r="F1623">
        <v>629.20000000000005</v>
      </c>
      <c r="G1623">
        <v>123.215296857502</v>
      </c>
      <c r="H1623">
        <v>5.5660827715021099</v>
      </c>
      <c r="I1623">
        <v>94.003016100661</v>
      </c>
      <c r="J1623">
        <v>12.925478532903</v>
      </c>
      <c r="K1623">
        <v>542.17505457831805</v>
      </c>
      <c r="L1623">
        <v>396.90103119743401</v>
      </c>
      <c r="M1623">
        <v>71.539546620820005</v>
      </c>
      <c r="N1623">
        <v>0.51541446229201304</v>
      </c>
      <c r="O1623">
        <v>5.8486967577876499</v>
      </c>
      <c r="P1623">
        <v>176.87568756875601</v>
      </c>
      <c r="Q1623">
        <v>0.24711043330591401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543</v>
      </c>
      <c r="E1624">
        <v>691.22760000000005</v>
      </c>
      <c r="F1624">
        <v>405.65</v>
      </c>
      <c r="G1624">
        <v>47.406381765111398</v>
      </c>
      <c r="H1624">
        <v>4.44973357100407</v>
      </c>
      <c r="I1624">
        <v>6.3343390566912099</v>
      </c>
      <c r="J1624">
        <v>-2.3770310387648301</v>
      </c>
      <c r="K1624">
        <v>372.55713117156301</v>
      </c>
      <c r="L1624">
        <v>319.36940074514303</v>
      </c>
      <c r="M1624">
        <v>46.212770900056903</v>
      </c>
      <c r="N1624">
        <v>1.0232899903830699</v>
      </c>
      <c r="O1624">
        <v>10.6865524466905</v>
      </c>
      <c r="P1624">
        <v>80.328961991553598</v>
      </c>
      <c r="Q1624">
        <v>6.4577449228584993E-2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410</v>
      </c>
      <c r="E1625">
        <v>690.76755000000003</v>
      </c>
      <c r="F1625">
        <v>262.35000000000002</v>
      </c>
      <c r="G1625">
        <v>-15.301265371211899</v>
      </c>
      <c r="H1625">
        <v>-5.3361734117152197</v>
      </c>
      <c r="I1625">
        <v>-46.334049097865197</v>
      </c>
      <c r="J1625">
        <v>-3.6286660965911599</v>
      </c>
      <c r="K1625">
        <v>259.66273588748101</v>
      </c>
      <c r="L1625">
        <v>285.29868741893898</v>
      </c>
      <c r="M1625">
        <v>64.688899492823097</v>
      </c>
      <c r="N1625">
        <v>0.65128537098005501</v>
      </c>
      <c r="O1625">
        <v>113.60777587192599</v>
      </c>
      <c r="P1625">
        <v>22.023255813953501</v>
      </c>
      <c r="Q1625">
        <v>9.0879246884226994E-2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819</v>
      </c>
      <c r="E1626">
        <v>689.35268114999997</v>
      </c>
      <c r="F1626">
        <v>289.5</v>
      </c>
      <c r="G1626">
        <v>15.813248530187099</v>
      </c>
      <c r="H1626">
        <v>-4.01752871245621</v>
      </c>
      <c r="I1626">
        <v>25.836256410171</v>
      </c>
      <c r="J1626">
        <v>-6.9002524071413998</v>
      </c>
      <c r="K1626">
        <v>267.57684012762701</v>
      </c>
      <c r="M1626">
        <v>43.2984252938775</v>
      </c>
      <c r="N1626">
        <v>0.45890410958904099</v>
      </c>
      <c r="O1626">
        <v>10.397236614853201</v>
      </c>
      <c r="P1626">
        <v>86.353395558416395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627</v>
      </c>
      <c r="E1627">
        <v>689.10303576599995</v>
      </c>
      <c r="F1627">
        <v>280.26</v>
      </c>
      <c r="G1627">
        <v>-2.3333102760022602</v>
      </c>
      <c r="H1627">
        <v>20.903293644801501</v>
      </c>
      <c r="I1627">
        <v>9.5045559820850993</v>
      </c>
      <c r="J1627">
        <v>-9.6757917055766001</v>
      </c>
      <c r="K1627">
        <v>246.40154662419201</v>
      </c>
      <c r="L1627">
        <v>227.018794624923</v>
      </c>
      <c r="M1627">
        <v>45.505915094133698</v>
      </c>
      <c r="N1627">
        <v>1.08417171073935</v>
      </c>
      <c r="O1627">
        <v>19.492614001284501</v>
      </c>
      <c r="P1627">
        <v>67.519426180514003</v>
      </c>
      <c r="Q1627">
        <v>2.2856612904614E-2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119</v>
      </c>
      <c r="E1628">
        <v>687.48</v>
      </c>
      <c r="F1628">
        <v>134.80000000000001</v>
      </c>
      <c r="G1628">
        <v>-26.8602746999087</v>
      </c>
      <c r="H1628">
        <v>0.445714940442625</v>
      </c>
      <c r="I1628">
        <v>-23.730071902751199</v>
      </c>
      <c r="J1628">
        <v>0.88194187045042804</v>
      </c>
      <c r="K1628">
        <v>133.22431483230599</v>
      </c>
      <c r="L1628">
        <v>137.88958535726201</v>
      </c>
      <c r="M1628">
        <v>51.2360086942534</v>
      </c>
      <c r="N1628">
        <v>1.3079043880102199</v>
      </c>
      <c r="O1628">
        <v>28.486646884272901</v>
      </c>
      <c r="P1628">
        <v>14.2372881355932</v>
      </c>
      <c r="Q1628">
        <v>-9.5477118772917993E-2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312</v>
      </c>
      <c r="E1629">
        <v>685.62</v>
      </c>
      <c r="F1629">
        <v>146.5</v>
      </c>
      <c r="G1629">
        <v>-17.976783203289301</v>
      </c>
      <c r="H1629">
        <v>-5.4112845372464999</v>
      </c>
      <c r="I1629">
        <v>-18.632099139891299</v>
      </c>
      <c r="J1629">
        <v>-7.2201983094915096</v>
      </c>
      <c r="K1629">
        <v>147.44165448901899</v>
      </c>
      <c r="L1629">
        <v>144.01918822111301</v>
      </c>
      <c r="M1629">
        <v>40.242816954517799</v>
      </c>
      <c r="N1629">
        <v>1.1967039044587799</v>
      </c>
      <c r="O1629">
        <v>20.136518771331001</v>
      </c>
      <c r="P1629">
        <v>26.021505376343999</v>
      </c>
      <c r="Q1629">
        <v>0.102982570311033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220</v>
      </c>
      <c r="E1630">
        <v>683.852622</v>
      </c>
      <c r="F1630">
        <v>663.4</v>
      </c>
      <c r="G1630">
        <v>52.403778967972102</v>
      </c>
      <c r="H1630">
        <v>5.8550277444983596</v>
      </c>
      <c r="I1630">
        <v>-0.11150156577796801</v>
      </c>
      <c r="J1630">
        <v>-1.3698146884438001</v>
      </c>
      <c r="K1630">
        <v>581.23435548132295</v>
      </c>
      <c r="L1630">
        <v>506.18048060293802</v>
      </c>
      <c r="M1630">
        <v>55.782191834812203</v>
      </c>
      <c r="N1630">
        <v>0.77716535433070799</v>
      </c>
      <c r="O1630">
        <v>14.380464274947199</v>
      </c>
      <c r="P1630">
        <v>98.081095606823595</v>
      </c>
      <c r="Q1630">
        <v>0.23364725530473399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130</v>
      </c>
      <c r="E1631">
        <v>679.96135530000004</v>
      </c>
      <c r="F1631">
        <v>210.75</v>
      </c>
      <c r="G1631">
        <v>185.032950469122</v>
      </c>
      <c r="H1631">
        <v>-23.067420749359901</v>
      </c>
      <c r="I1631">
        <v>-21.992976879661501</v>
      </c>
      <c r="J1631">
        <v>0.146537297789577</v>
      </c>
      <c r="K1631">
        <v>229.11219297315799</v>
      </c>
      <c r="L1631">
        <v>199.599531654055</v>
      </c>
      <c r="M1631">
        <v>29.862969671798599</v>
      </c>
      <c r="N1631">
        <v>1.1471468898535899</v>
      </c>
      <c r="O1631">
        <v>49.181494661921697</v>
      </c>
      <c r="P1631">
        <v>239.91935483870901</v>
      </c>
      <c r="Q1631">
        <v>0.13301873364981601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543</v>
      </c>
      <c r="E1632">
        <v>677.97875136000005</v>
      </c>
      <c r="F1632">
        <v>292.8</v>
      </c>
      <c r="G1632">
        <v>18.232702030190701</v>
      </c>
      <c r="H1632">
        <v>-6.0706051154311904</v>
      </c>
      <c r="I1632">
        <v>-32.077424112205001</v>
      </c>
      <c r="J1632">
        <v>-3.57055204853968</v>
      </c>
      <c r="K1632">
        <v>292.41099734058099</v>
      </c>
      <c r="L1632">
        <v>290.09218881671501</v>
      </c>
      <c r="M1632">
        <v>47.808664931495301</v>
      </c>
      <c r="N1632">
        <v>0.99092898983543498</v>
      </c>
      <c r="O1632">
        <v>48.1215846994535</v>
      </c>
      <c r="P1632">
        <v>44.592592592592602</v>
      </c>
      <c r="Q1632">
        <v>2.6290499185903999E-2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711</v>
      </c>
      <c r="E1633">
        <v>676.62342616799901</v>
      </c>
      <c r="F1633">
        <v>898.05</v>
      </c>
      <c r="G1633">
        <v>-2.7516395895118801</v>
      </c>
      <c r="H1633">
        <v>-0.56472006185188495</v>
      </c>
      <c r="I1633">
        <v>-0.86219839173200197</v>
      </c>
      <c r="J1633">
        <v>-0.153059206013134</v>
      </c>
      <c r="K1633">
        <v>851.17202457153405</v>
      </c>
      <c r="L1633">
        <v>795.60450907148595</v>
      </c>
      <c r="M1633">
        <v>64.306050640641899</v>
      </c>
      <c r="N1633">
        <v>1.41569736491881</v>
      </c>
      <c r="O1633">
        <v>0.35410055119426898</v>
      </c>
      <c r="P1633">
        <v>33.046415502451801</v>
      </c>
      <c r="Q1633">
        <v>2.0547319375944E-2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285</v>
      </c>
      <c r="E1634">
        <v>674.08350873500001</v>
      </c>
      <c r="F1634">
        <v>476.45</v>
      </c>
      <c r="G1634">
        <v>122.507742962249</v>
      </c>
      <c r="H1634">
        <v>42.722669088510301</v>
      </c>
      <c r="I1634">
        <v>41.507113765551203</v>
      </c>
      <c r="J1634">
        <v>1.76437781699023</v>
      </c>
      <c r="K1634">
        <v>370.30723709699703</v>
      </c>
      <c r="L1634">
        <v>292.28890181186603</v>
      </c>
      <c r="M1634">
        <v>62.437408391762801</v>
      </c>
      <c r="N1634">
        <v>2.6136188060619401</v>
      </c>
      <c r="O1634">
        <v>17.3155630181551</v>
      </c>
      <c r="P1634">
        <v>217.10482529118099</v>
      </c>
      <c r="Q1634">
        <v>0.117209875133602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382</v>
      </c>
      <c r="E1635">
        <v>672.1620633</v>
      </c>
      <c r="F1635">
        <v>464.1</v>
      </c>
      <c r="G1635">
        <v>126.99273570967399</v>
      </c>
      <c r="H1635">
        <v>-3.9532327354447001</v>
      </c>
      <c r="I1635">
        <v>93.781256831490794</v>
      </c>
      <c r="J1635">
        <v>3.73409654532538</v>
      </c>
      <c r="K1635">
        <v>433.84003083050499</v>
      </c>
      <c r="M1635">
        <v>48.692955180266303</v>
      </c>
      <c r="N1635">
        <v>0.79412969283276402</v>
      </c>
      <c r="O1635">
        <v>10.062486533074701</v>
      </c>
      <c r="P1635">
        <v>194.47969543147201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E1636">
        <v>670.88987614500002</v>
      </c>
      <c r="F1636">
        <v>232.35</v>
      </c>
      <c r="G1636">
        <v>41.099929806825301</v>
      </c>
      <c r="H1636">
        <v>17.8963440968773</v>
      </c>
      <c r="I1636">
        <v>32.2026616001056</v>
      </c>
      <c r="J1636">
        <v>4.5808356757601603</v>
      </c>
      <c r="K1636">
        <v>178.47641693022601</v>
      </c>
      <c r="L1636">
        <v>168.20967287565099</v>
      </c>
      <c r="M1636">
        <v>84.430336401965207</v>
      </c>
      <c r="N1636">
        <v>3.6476211786211299</v>
      </c>
      <c r="O1636">
        <v>3.2494082203572101</v>
      </c>
      <c r="P1636">
        <v>70.095168374816893</v>
      </c>
      <c r="Q1636">
        <v>-4.7095370697804999E-2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550</v>
      </c>
      <c r="E1637">
        <v>670.33958309599996</v>
      </c>
      <c r="F1637">
        <v>3.79</v>
      </c>
      <c r="G1637">
        <v>-10.7302080132693</v>
      </c>
      <c r="H1637">
        <v>-4.7498336126376897</v>
      </c>
      <c r="I1637">
        <v>-21.975438068190002</v>
      </c>
      <c r="J1637">
        <v>-2.7733851034606198</v>
      </c>
      <c r="K1637">
        <v>3.86475144686414</v>
      </c>
      <c r="L1637">
        <v>3.8285502061307599</v>
      </c>
      <c r="M1637">
        <v>40.1002170056192</v>
      </c>
      <c r="N1637">
        <v>1.2987377643698701</v>
      </c>
      <c r="O1637">
        <v>49.076517150395702</v>
      </c>
      <c r="P1637">
        <v>35.357142857142797</v>
      </c>
      <c r="Q1637">
        <v>6.2956995306695004E-2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285</v>
      </c>
      <c r="E1638">
        <v>670.14481520000004</v>
      </c>
      <c r="F1638">
        <v>3.92</v>
      </c>
      <c r="G1638">
        <v>22.3458354401325</v>
      </c>
      <c r="H1638">
        <v>-3.4812776072395701</v>
      </c>
      <c r="I1638">
        <v>-39.439180127401301</v>
      </c>
      <c r="J1638">
        <v>-3.2379454187671799</v>
      </c>
      <c r="K1638">
        <v>4.0078751273884201</v>
      </c>
      <c r="L1638">
        <v>3.8700767124807101</v>
      </c>
      <c r="M1638">
        <v>37.146934867218803</v>
      </c>
      <c r="N1638">
        <v>0.88008174399637296</v>
      </c>
      <c r="O1638">
        <v>69.642857142857096</v>
      </c>
      <c r="P1638">
        <v>78.181818181818102</v>
      </c>
      <c r="Q1638">
        <v>5.3988855925097001E-2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543</v>
      </c>
      <c r="E1639">
        <v>668.89735400999996</v>
      </c>
      <c r="F1639">
        <v>365.55</v>
      </c>
      <c r="G1639">
        <v>21.939466944541099</v>
      </c>
      <c r="H1639">
        <v>3.2238505978886098</v>
      </c>
      <c r="I1639">
        <v>-11.4400484109927</v>
      </c>
      <c r="J1639">
        <v>1.23796104304711</v>
      </c>
      <c r="K1639">
        <v>349.506904683443</v>
      </c>
      <c r="L1639">
        <v>335.65517086354799</v>
      </c>
      <c r="M1639">
        <v>58.6031397442515</v>
      </c>
      <c r="N1639">
        <v>0.75071414342083298</v>
      </c>
      <c r="O1639">
        <v>16.222131035425999</v>
      </c>
      <c r="P1639">
        <v>64.292134831460601</v>
      </c>
      <c r="Q1639">
        <v>7.4193172560529999E-3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627</v>
      </c>
      <c r="E1640">
        <v>667.87284511999997</v>
      </c>
      <c r="F1640">
        <v>74.23</v>
      </c>
      <c r="G1640">
        <v>139.528449995388</v>
      </c>
      <c r="H1640">
        <v>18.953358794609901</v>
      </c>
      <c r="I1640">
        <v>64.876983953572406</v>
      </c>
      <c r="J1640">
        <v>7.9115644647376699</v>
      </c>
      <c r="K1640">
        <v>65.001898236502996</v>
      </c>
      <c r="L1640">
        <v>54.191947701808097</v>
      </c>
      <c r="M1640">
        <v>71.7302471978184</v>
      </c>
      <c r="N1640">
        <v>1.1719533290028701</v>
      </c>
      <c r="O1640">
        <v>7.3689882796712904</v>
      </c>
      <c r="P1640">
        <v>178.432108027006</v>
      </c>
      <c r="Q1640">
        <v>0.11505062955848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83</v>
      </c>
      <c r="E1641">
        <v>667.73854100000005</v>
      </c>
      <c r="F1641">
        <v>598.45000000000005</v>
      </c>
      <c r="G1641">
        <v>54.677331234631303</v>
      </c>
      <c r="H1641">
        <v>-15.1720217521001</v>
      </c>
      <c r="I1641">
        <v>-46.446614019243597</v>
      </c>
      <c r="J1641">
        <v>-4.2055464380609804</v>
      </c>
      <c r="K1641">
        <v>656.45743126364005</v>
      </c>
      <c r="L1641">
        <v>642.67109076115503</v>
      </c>
      <c r="M1641">
        <v>38.088810868315498</v>
      </c>
      <c r="N1641">
        <v>1.3714143725833601</v>
      </c>
      <c r="O1641">
        <v>61.4337037346478</v>
      </c>
      <c r="P1641">
        <v>82.872421695951104</v>
      </c>
      <c r="Q1641">
        <v>0.22336353890535601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E1642">
        <v>664.27</v>
      </c>
      <c r="F1642">
        <v>734</v>
      </c>
      <c r="G1642">
        <v>31.026081674054701</v>
      </c>
      <c r="H1642">
        <v>12.2098110563854</v>
      </c>
      <c r="I1642">
        <v>15.985533656222501</v>
      </c>
      <c r="J1642">
        <v>3.3299736067946402</v>
      </c>
      <c r="K1642">
        <v>659.45133961324098</v>
      </c>
      <c r="L1642">
        <v>601.88265762309697</v>
      </c>
      <c r="M1642">
        <v>62.647703643460702</v>
      </c>
      <c r="N1642">
        <v>1.4735246345424999</v>
      </c>
      <c r="O1642">
        <v>18.392370572207</v>
      </c>
      <c r="P1642">
        <v>63.839285714285701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382</v>
      </c>
      <c r="E1643">
        <v>662.67257440000003</v>
      </c>
      <c r="F1643">
        <v>485.2</v>
      </c>
      <c r="G1643">
        <v>60.2149123459807</v>
      </c>
      <c r="H1643">
        <v>-4.5182674295972296</v>
      </c>
      <c r="I1643">
        <v>-5.6202595824273898</v>
      </c>
      <c r="J1643">
        <v>7.8186110061566296</v>
      </c>
      <c r="K1643">
        <v>500.71533104581198</v>
      </c>
      <c r="L1643">
        <v>445.116530680702</v>
      </c>
      <c r="M1643">
        <v>50.274996481790197</v>
      </c>
      <c r="N1643">
        <v>1.0968266744903199</v>
      </c>
      <c r="O1643">
        <v>37.757625721351999</v>
      </c>
      <c r="P1643">
        <v>103.737140457694</v>
      </c>
      <c r="Q1643">
        <v>0.22008481201232999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173</v>
      </c>
      <c r="E1644">
        <v>661.39212943999996</v>
      </c>
      <c r="F1644">
        <v>39.200000000000003</v>
      </c>
      <c r="G1644">
        <v>-11.5920688431441</v>
      </c>
      <c r="H1644">
        <v>-20.084660040409201</v>
      </c>
      <c r="I1644">
        <v>-37.916548519104403</v>
      </c>
      <c r="J1644">
        <v>-6.2046906400293098</v>
      </c>
      <c r="K1644">
        <v>45.727616718120203</v>
      </c>
      <c r="L1644">
        <v>45.920475100721703</v>
      </c>
      <c r="M1644">
        <v>27.040435362630099</v>
      </c>
      <c r="N1644">
        <v>0.59197552556633803</v>
      </c>
      <c r="O1644">
        <v>59.948979591836697</v>
      </c>
      <c r="P1644">
        <v>18.572292800967901</v>
      </c>
      <c r="Q1644">
        <v>0.142044577313409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553</v>
      </c>
      <c r="E1645">
        <v>660.81228969999995</v>
      </c>
      <c r="F1645">
        <v>24.37</v>
      </c>
      <c r="G1645">
        <v>84.507514034797495</v>
      </c>
      <c r="H1645">
        <v>11.2332845601527</v>
      </c>
      <c r="I1645">
        <v>-3.7666941560822398</v>
      </c>
      <c r="J1645">
        <v>1.13735968411088</v>
      </c>
      <c r="K1645">
        <v>21.360080198055901</v>
      </c>
      <c r="L1645">
        <v>17.879220979021198</v>
      </c>
      <c r="M1645">
        <v>59.698615624077199</v>
      </c>
      <c r="N1645">
        <v>2.3379292689796198</v>
      </c>
      <c r="O1645">
        <v>8.3299138284776308</v>
      </c>
      <c r="P1645">
        <v>152.53886010362601</v>
      </c>
      <c r="Q1645">
        <v>9.0190067879560003E-3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E1646">
        <v>659.486448</v>
      </c>
      <c r="F1646">
        <v>292.45</v>
      </c>
      <c r="G1646">
        <v>69.883143791099599</v>
      </c>
      <c r="H1646">
        <v>110.723850597888</v>
      </c>
      <c r="I1646">
        <v>79.906151671083506</v>
      </c>
      <c r="J1646">
        <v>12.1326432397201</v>
      </c>
      <c r="M1646">
        <v>72.536750594524307</v>
      </c>
      <c r="O1646">
        <v>10.9249444349461</v>
      </c>
      <c r="P1646">
        <v>105.22807017543801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363</v>
      </c>
      <c r="E1647">
        <v>657.23465471300005</v>
      </c>
      <c r="F1647">
        <v>73.010000000000005</v>
      </c>
      <c r="G1647">
        <v>0.84554956248819402</v>
      </c>
      <c r="H1647">
        <v>4.0208657667028396</v>
      </c>
      <c r="I1647">
        <v>10.868557442472101</v>
      </c>
      <c r="J1647">
        <v>-5.5768981371894704</v>
      </c>
      <c r="K1647">
        <v>61.546603010602503</v>
      </c>
      <c r="M1647">
        <v>74.993989455140905</v>
      </c>
      <c r="N1647">
        <v>2.5292116777387599</v>
      </c>
      <c r="O1647">
        <v>5.7389398712505102</v>
      </c>
      <c r="P1647">
        <v>62.244444444444397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343</v>
      </c>
      <c r="E1648">
        <v>656.60868000000005</v>
      </c>
      <c r="F1648">
        <v>178.5</v>
      </c>
      <c r="G1648">
        <v>-25.1002239622327</v>
      </c>
      <c r="H1648">
        <v>2.0864236973038199</v>
      </c>
      <c r="I1648">
        <v>-17.693842876507102</v>
      </c>
      <c r="J1648">
        <v>-0.32731306717926401</v>
      </c>
      <c r="K1648">
        <v>167.942745965114</v>
      </c>
      <c r="L1648">
        <v>176.41866260533499</v>
      </c>
      <c r="M1648">
        <v>49.985347075423199</v>
      </c>
      <c r="N1648">
        <v>1.490485055907</v>
      </c>
      <c r="O1648">
        <v>34.089635854341701</v>
      </c>
      <c r="P1648">
        <v>32.8125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917</v>
      </c>
      <c r="E1649">
        <v>656.02493564999997</v>
      </c>
      <c r="F1649">
        <v>351.75</v>
      </c>
      <c r="G1649">
        <v>-35.972273297367501</v>
      </c>
      <c r="H1649">
        <v>3.7351713526056001</v>
      </c>
      <c r="I1649">
        <v>-16.415324215141201</v>
      </c>
      <c r="J1649">
        <v>-0.689633534507751</v>
      </c>
      <c r="K1649">
        <v>336.04533082795001</v>
      </c>
      <c r="L1649">
        <v>331.24841845535599</v>
      </c>
      <c r="M1649">
        <v>45.473797597540802</v>
      </c>
      <c r="N1649">
        <v>0.58251612139555198</v>
      </c>
      <c r="O1649">
        <v>18.479033404406501</v>
      </c>
      <c r="P1649">
        <v>47.794117647058798</v>
      </c>
      <c r="Q1649">
        <v>5.3330313670982003E-2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59</v>
      </c>
      <c r="E1650">
        <v>655.19018001999996</v>
      </c>
      <c r="F1650">
        <v>31.4</v>
      </c>
      <c r="G1650">
        <v>97.908851622231495</v>
      </c>
      <c r="H1650">
        <v>-14.7271963743807</v>
      </c>
      <c r="I1650">
        <v>55.561481230763697</v>
      </c>
      <c r="J1650">
        <v>-4.6409547106103801</v>
      </c>
      <c r="K1650">
        <v>32.857175429981702</v>
      </c>
      <c r="L1650">
        <v>25.472375324289999</v>
      </c>
      <c r="M1650">
        <v>36.188858318575399</v>
      </c>
      <c r="N1650">
        <v>0.24211785082291601</v>
      </c>
      <c r="O1650">
        <v>54.777070063694197</v>
      </c>
      <c r="P1650">
        <v>148.22134387351699</v>
      </c>
      <c r="Q1650">
        <v>0.10340472250208101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E1651">
        <v>654.209745</v>
      </c>
      <c r="F1651">
        <v>1138.3499999999999</v>
      </c>
      <c r="G1651">
        <v>-25.977746788908401</v>
      </c>
      <c r="H1651">
        <v>25.745472219510201</v>
      </c>
      <c r="I1651">
        <v>-3.48026901248805</v>
      </c>
      <c r="J1651">
        <v>3.3927921974992898</v>
      </c>
      <c r="K1651">
        <v>1003.63837327309</v>
      </c>
      <c r="L1651">
        <v>1003.34209920339</v>
      </c>
      <c r="M1651">
        <v>57.491240055148602</v>
      </c>
      <c r="N1651">
        <v>2.0781970084007</v>
      </c>
      <c r="O1651">
        <v>61.796060580303198</v>
      </c>
      <c r="P1651">
        <v>42.116104868913801</v>
      </c>
      <c r="Q1651">
        <v>-7.8349557496341996E-2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257</v>
      </c>
      <c r="E1652">
        <v>653.86221039999998</v>
      </c>
      <c r="F1652">
        <v>3131.5</v>
      </c>
      <c r="G1652">
        <v>8.3892215767484295</v>
      </c>
      <c r="H1652">
        <v>-12.5549372808992</v>
      </c>
      <c r="I1652">
        <v>9.1729709439859608</v>
      </c>
      <c r="J1652">
        <v>-6.2856876273364799</v>
      </c>
      <c r="K1652">
        <v>3147.6084166413798</v>
      </c>
      <c r="L1652">
        <v>2787.8287004815702</v>
      </c>
      <c r="M1652">
        <v>47.0672712190404</v>
      </c>
      <c r="N1652">
        <v>0.50087436127606599</v>
      </c>
      <c r="O1652">
        <v>39.613603704295002</v>
      </c>
      <c r="P1652">
        <v>50.842967244701299</v>
      </c>
      <c r="Q1652">
        <v>1.1889603479999999E-4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1429</v>
      </c>
      <c r="E1653">
        <v>653.81978205999997</v>
      </c>
      <c r="F1653">
        <v>1089.7</v>
      </c>
      <c r="G1653">
        <v>10.2263918840084</v>
      </c>
      <c r="H1653">
        <v>3.9514989082146701</v>
      </c>
      <c r="I1653">
        <v>-11.7697904153623</v>
      </c>
      <c r="J1653">
        <v>-3.7082465111415801</v>
      </c>
      <c r="K1653">
        <v>1054.1579207831301</v>
      </c>
      <c r="L1653">
        <v>997.70867364559103</v>
      </c>
      <c r="M1653">
        <v>47.101805930386703</v>
      </c>
      <c r="N1653">
        <v>1.5122652250873001</v>
      </c>
      <c r="O1653">
        <v>14.4351656419198</v>
      </c>
      <c r="P1653">
        <v>40.6064516129032</v>
      </c>
      <c r="Q1653">
        <v>-8.5053946524549992E-3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1633</v>
      </c>
      <c r="E1654">
        <v>651.53970000000004</v>
      </c>
      <c r="F1654">
        <v>63.4</v>
      </c>
      <c r="G1654">
        <v>-0.40593866629520198</v>
      </c>
      <c r="H1654">
        <v>-2.01616570202988</v>
      </c>
      <c r="I1654">
        <v>4.4064720664794397</v>
      </c>
      <c r="J1654">
        <v>-0.30877106581286801</v>
      </c>
      <c r="K1654">
        <v>61.331734983918601</v>
      </c>
      <c r="L1654">
        <v>57.071975227983202</v>
      </c>
      <c r="M1654">
        <v>63.305866194264297</v>
      </c>
      <c r="N1654">
        <v>0.47432991105044597</v>
      </c>
      <c r="O1654">
        <v>1.81388012618295</v>
      </c>
      <c r="P1654">
        <v>31.6718587746625</v>
      </c>
      <c r="Q1654">
        <v>-3.0371808196612001E-2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348</v>
      </c>
      <c r="E1655">
        <v>650.59387628399998</v>
      </c>
      <c r="F1655">
        <v>132.84</v>
      </c>
      <c r="G1655">
        <v>93.629227930324902</v>
      </c>
      <c r="H1655">
        <v>23.7665046263246</v>
      </c>
      <c r="I1655">
        <v>37.662308097814403</v>
      </c>
      <c r="J1655">
        <v>1.1421993121237799</v>
      </c>
      <c r="K1655">
        <v>118.7341048916</v>
      </c>
      <c r="L1655">
        <v>99.329120753394903</v>
      </c>
      <c r="M1655">
        <v>49.4249227219047</v>
      </c>
      <c r="N1655">
        <v>0.90932945437451096</v>
      </c>
      <c r="O1655">
        <v>11.299307437518801</v>
      </c>
      <c r="P1655">
        <v>124.581572273879</v>
      </c>
      <c r="Q1655">
        <v>9.3060638749923E-2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1501</v>
      </c>
      <c r="E1656">
        <v>649.93953166999995</v>
      </c>
      <c r="F1656">
        <v>28.1</v>
      </c>
      <c r="G1656">
        <v>4.81573869277012</v>
      </c>
      <c r="H1656">
        <v>-2.3021717069440899</v>
      </c>
      <c r="I1656">
        <v>-22.8164110543775</v>
      </c>
      <c r="J1656">
        <v>2.3372857699221101</v>
      </c>
      <c r="K1656">
        <v>27.075534448785799</v>
      </c>
      <c r="L1656">
        <v>26.6761929841106</v>
      </c>
      <c r="M1656">
        <v>65.369579480652902</v>
      </c>
      <c r="N1656">
        <v>1.3248898288117501</v>
      </c>
      <c r="O1656">
        <v>31.3167259786476</v>
      </c>
      <c r="P1656">
        <v>36.739659367396598</v>
      </c>
      <c r="Q1656">
        <v>-3.6612475643998998E-2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21</v>
      </c>
      <c r="E1657">
        <v>649.63462559599998</v>
      </c>
      <c r="F1657">
        <v>38.380000000000003</v>
      </c>
      <c r="G1657">
        <v>-13.846524011681399</v>
      </c>
      <c r="H1657">
        <v>-2.6531099213109299</v>
      </c>
      <c r="I1657">
        <v>-43.0722100053774</v>
      </c>
      <c r="J1657">
        <v>-3.8814445724301101</v>
      </c>
      <c r="K1657">
        <v>38.2391739513102</v>
      </c>
      <c r="L1657">
        <v>40.884378802335803</v>
      </c>
      <c r="M1657">
        <v>51.405398735187497</v>
      </c>
      <c r="N1657">
        <v>1.4718282133070599</v>
      </c>
      <c r="O1657">
        <v>66.492965085982206</v>
      </c>
      <c r="P1657">
        <v>26.876033057851199</v>
      </c>
      <c r="Q1657">
        <v>2.7341475504332E-2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E1658">
        <v>648.301582005</v>
      </c>
      <c r="F1658">
        <v>673.35</v>
      </c>
      <c r="G1658">
        <v>248.50464047157899</v>
      </c>
      <c r="H1658">
        <v>35.100983192919998</v>
      </c>
      <c r="I1658">
        <v>-5.6209911042192804</v>
      </c>
      <c r="J1658">
        <v>-4.2858309909064998</v>
      </c>
      <c r="K1658">
        <v>593.18459175893599</v>
      </c>
      <c r="L1658">
        <v>486.54099476301798</v>
      </c>
      <c r="M1658">
        <v>50.615250833137097</v>
      </c>
      <c r="N1658">
        <v>1.97080673244341</v>
      </c>
      <c r="O1658">
        <v>14.947649810648199</v>
      </c>
      <c r="P1658">
        <v>351.91275167785199</v>
      </c>
    </row>
    <row r="1659" spans="1:17" hidden="1" x14ac:dyDescent="0.3">
      <c r="A1659" t="s">
        <v>3474</v>
      </c>
      <c r="B1659" t="s">
        <v>3475</v>
      </c>
      <c r="C1659" t="str">
        <f>IFERROR(VLOOKUP(Table1[[#This Row],[Ticker]],[1]!Table1[[Symbol]:[Industry]],2,FALSE),"-")</f>
        <v>-</v>
      </c>
      <c r="D1659" t="s">
        <v>97</v>
      </c>
      <c r="E1659">
        <v>648.17685449999999</v>
      </c>
      <c r="F1659">
        <v>310.55</v>
      </c>
      <c r="G1659">
        <v>832.90896145923296</v>
      </c>
      <c r="H1659">
        <v>-11.363105923850499</v>
      </c>
      <c r="I1659">
        <v>48.409468133330002</v>
      </c>
      <c r="J1659">
        <v>-3.4390312443919302</v>
      </c>
      <c r="K1659">
        <v>325.25596429952702</v>
      </c>
      <c r="L1659">
        <v>228.31396816902699</v>
      </c>
      <c r="M1659">
        <v>23.556900309596401</v>
      </c>
      <c r="N1659">
        <v>0.54302230443598498</v>
      </c>
      <c r="O1659">
        <v>27.7250040251167</v>
      </c>
      <c r="P1659">
        <v>858.48765432098696</v>
      </c>
    </row>
    <row r="1660" spans="1:17" hidden="1" x14ac:dyDescent="0.3">
      <c r="A1660" t="s">
        <v>3476</v>
      </c>
      <c r="B1660" t="s">
        <v>3477</v>
      </c>
      <c r="C1660" t="str">
        <f>IFERROR(VLOOKUP(Table1[[#This Row],[Ticker]],[1]!Table1[[Symbol]:[Industry]],2,FALSE),"-")</f>
        <v>-</v>
      </c>
      <c r="D1660" t="s">
        <v>160</v>
      </c>
      <c r="E1660">
        <v>646.9521416</v>
      </c>
      <c r="F1660">
        <v>98.72</v>
      </c>
      <c r="G1660">
        <v>-58.627183875657202</v>
      </c>
      <c r="H1660">
        <v>-5.6645182529379099</v>
      </c>
      <c r="I1660">
        <v>-40.993751447027101</v>
      </c>
      <c r="J1660">
        <v>-1.3907247184870499</v>
      </c>
      <c r="K1660">
        <v>101.900628963823</v>
      </c>
      <c r="L1660">
        <v>114.7793751669</v>
      </c>
      <c r="M1660">
        <v>51.293419490441998</v>
      </c>
      <c r="N1660">
        <v>1.08263568509865</v>
      </c>
      <c r="O1660">
        <v>57.972042139384101</v>
      </c>
      <c r="P1660">
        <v>8.3644346871569706</v>
      </c>
      <c r="Q1660">
        <v>2.0963055804645001E-2</v>
      </c>
    </row>
    <row r="1661" spans="1:17" hidden="1" x14ac:dyDescent="0.3">
      <c r="A1661" t="s">
        <v>3478</v>
      </c>
      <c r="B1661" t="s">
        <v>3479</v>
      </c>
      <c r="C1661" t="str">
        <f>IFERROR(VLOOKUP(Table1[[#This Row],[Ticker]],[1]!Table1[[Symbol]:[Industry]],2,FALSE),"-")</f>
        <v>-</v>
      </c>
      <c r="D1661" t="s">
        <v>135</v>
      </c>
      <c r="E1661">
        <v>645.31249944000001</v>
      </c>
      <c r="F1661">
        <v>45.78</v>
      </c>
      <c r="G1661">
        <v>211.03895419706899</v>
      </c>
      <c r="H1661">
        <v>4.7813879971981601</v>
      </c>
      <c r="I1661">
        <v>141.63532625418401</v>
      </c>
      <c r="J1661">
        <v>-4.2027532812950499</v>
      </c>
      <c r="K1661">
        <v>42.4853638163246</v>
      </c>
      <c r="L1661">
        <v>30.1763561259996</v>
      </c>
      <c r="M1661">
        <v>43.831355031379204</v>
      </c>
      <c r="N1661">
        <v>2.0167672208729499</v>
      </c>
      <c r="O1661">
        <v>15.7929226736566</v>
      </c>
      <c r="P1661">
        <v>256.26459143968799</v>
      </c>
      <c r="Q1661">
        <v>1.7617115801606999E-2</v>
      </c>
    </row>
    <row r="1662" spans="1:17" hidden="1" x14ac:dyDescent="0.3">
      <c r="A1662" t="s">
        <v>3480</v>
      </c>
      <c r="B1662" t="s">
        <v>3481</v>
      </c>
      <c r="C1662" t="str">
        <f>IFERROR(VLOOKUP(Table1[[#This Row],[Ticker]],[1]!Table1[[Symbol]:[Industry]],2,FALSE),"-")</f>
        <v>-</v>
      </c>
      <c r="D1662" t="s">
        <v>244</v>
      </c>
      <c r="E1662">
        <v>644.40039687499996</v>
      </c>
      <c r="F1662">
        <v>495.05</v>
      </c>
      <c r="G1662">
        <v>234.58864071409101</v>
      </c>
      <c r="H1662">
        <v>57.396264390992002</v>
      </c>
      <c r="I1662">
        <v>32.662877892481099</v>
      </c>
      <c r="J1662">
        <v>-5.7186541201581997</v>
      </c>
      <c r="K1662">
        <v>348.62967301070802</v>
      </c>
      <c r="L1662">
        <v>281.28457613154399</v>
      </c>
      <c r="M1662">
        <v>81.604138410971402</v>
      </c>
      <c r="N1662">
        <v>1.8027029114568101</v>
      </c>
      <c r="O1662">
        <v>0.33329966670032601</v>
      </c>
      <c r="P1662">
        <v>264.00735294117601</v>
      </c>
      <c r="Q1662">
        <v>0.114242758444503</v>
      </c>
    </row>
    <row r="1663" spans="1:17" hidden="1" x14ac:dyDescent="0.3">
      <c r="A1663" t="s">
        <v>3482</v>
      </c>
      <c r="B1663" t="s">
        <v>3483</v>
      </c>
      <c r="C1663" t="str">
        <f>IFERROR(VLOOKUP(Table1[[#This Row],[Ticker]],[1]!Table1[[Symbol]:[Industry]],2,FALSE),"-")</f>
        <v>-</v>
      </c>
      <c r="D1663" t="s">
        <v>62</v>
      </c>
      <c r="E1663">
        <v>641.16211323000005</v>
      </c>
      <c r="F1663">
        <v>28.59</v>
      </c>
      <c r="G1663">
        <v>7.0895205953223197</v>
      </c>
      <c r="H1663">
        <v>-20.3126457524763</v>
      </c>
      <c r="I1663">
        <v>-32.925627178302101</v>
      </c>
      <c r="J1663">
        <v>-6.23898169837606</v>
      </c>
      <c r="K1663">
        <v>31.869592976831601</v>
      </c>
      <c r="L1663">
        <v>31.1561486464309</v>
      </c>
      <c r="M1663">
        <v>18.2931925171311</v>
      </c>
      <c r="N1663">
        <v>1.92734218560933</v>
      </c>
      <c r="O1663">
        <v>59.846100034977198</v>
      </c>
      <c r="P1663">
        <v>34.225352112675999</v>
      </c>
      <c r="Q1663">
        <v>-4.4484134294251E-2</v>
      </c>
    </row>
    <row r="1664" spans="1:17" hidden="1" x14ac:dyDescent="0.3">
      <c r="A1664" t="s">
        <v>3484</v>
      </c>
      <c r="B1664" t="s">
        <v>3485</v>
      </c>
      <c r="C1664" t="str">
        <f>IFERROR(VLOOKUP(Table1[[#This Row],[Ticker]],[1]!Table1[[Symbol]:[Industry]],2,FALSE),"-")</f>
        <v>-</v>
      </c>
      <c r="E1664">
        <v>640.14631999999995</v>
      </c>
      <c r="F1664">
        <v>440</v>
      </c>
      <c r="G1664">
        <v>25.5461568720599</v>
      </c>
      <c r="H1664">
        <v>-5.7396232489443104</v>
      </c>
      <c r="I1664">
        <v>-27.8363867361562</v>
      </c>
      <c r="J1664">
        <v>-11.313557105983</v>
      </c>
      <c r="K1664">
        <v>464.78159659370198</v>
      </c>
      <c r="L1664">
        <v>439.92413205122301</v>
      </c>
      <c r="M1664">
        <v>35.190473650985702</v>
      </c>
      <c r="N1664">
        <v>0.53040581465778303</v>
      </c>
      <c r="O1664">
        <v>30</v>
      </c>
      <c r="P1664">
        <v>60</v>
      </c>
    </row>
    <row r="1665" spans="1:17" hidden="1" x14ac:dyDescent="0.3">
      <c r="A1665" t="s">
        <v>3486</v>
      </c>
      <c r="B1665" t="s">
        <v>3487</v>
      </c>
      <c r="C1665" t="str">
        <f>IFERROR(VLOOKUP(Table1[[#This Row],[Ticker]],[1]!Table1[[Symbol]:[Industry]],2,FALSE),"-")</f>
        <v>-</v>
      </c>
      <c r="D1665" t="s">
        <v>407</v>
      </c>
      <c r="E1665">
        <v>638.64018868000005</v>
      </c>
      <c r="F1665">
        <v>67.12</v>
      </c>
      <c r="G1665">
        <v>-19.877905460179399</v>
      </c>
      <c r="H1665">
        <v>-10.5516638338196</v>
      </c>
      <c r="I1665">
        <v>-35.095363715886798</v>
      </c>
      <c r="J1665">
        <v>-2.7034868488489798</v>
      </c>
      <c r="K1665">
        <v>70.0257366643919</v>
      </c>
      <c r="L1665">
        <v>70.802990351276094</v>
      </c>
      <c r="M1665">
        <v>42.378437903227599</v>
      </c>
      <c r="N1665">
        <v>0.63190686883096703</v>
      </c>
      <c r="O1665">
        <v>45.992252681763901</v>
      </c>
      <c r="P1665">
        <v>19.6434937611408</v>
      </c>
      <c r="Q1665">
        <v>-1.3196376219896E-2</v>
      </c>
    </row>
    <row r="1666" spans="1:17" hidden="1" x14ac:dyDescent="0.3">
      <c r="A1666" t="s">
        <v>3488</v>
      </c>
      <c r="B1666" t="s">
        <v>3489</v>
      </c>
      <c r="C1666" t="str">
        <f>IFERROR(VLOOKUP(Table1[[#This Row],[Ticker]],[1]!Table1[[Symbol]:[Industry]],2,FALSE),"-")</f>
        <v>-</v>
      </c>
      <c r="D1666" t="s">
        <v>312</v>
      </c>
      <c r="E1666">
        <v>638.565158</v>
      </c>
      <c r="F1666">
        <v>69.08</v>
      </c>
      <c r="G1666">
        <v>25.8295263163279</v>
      </c>
      <c r="H1666">
        <v>-6.7440393103682501</v>
      </c>
      <c r="I1666">
        <v>6.7639254653301704</v>
      </c>
      <c r="J1666">
        <v>-3.2530044939710998</v>
      </c>
      <c r="K1666">
        <v>72.331091257396494</v>
      </c>
      <c r="L1666">
        <v>67.368369214992299</v>
      </c>
      <c r="M1666">
        <v>33.7962073193831</v>
      </c>
      <c r="N1666">
        <v>0.64843730793479504</v>
      </c>
      <c r="O1666">
        <v>32.672264041690802</v>
      </c>
      <c r="P1666">
        <v>75.776081424936393</v>
      </c>
      <c r="Q1666">
        <v>5.7748445177461999E-2</v>
      </c>
    </row>
    <row r="1667" spans="1:17" hidden="1" x14ac:dyDescent="0.3">
      <c r="A1667" t="s">
        <v>3490</v>
      </c>
      <c r="B1667" t="s">
        <v>3491</v>
      </c>
      <c r="C1667" t="str">
        <f>IFERROR(VLOOKUP(Table1[[#This Row],[Ticker]],[1]!Table1[[Symbol]:[Industry]],2,FALSE),"-")</f>
        <v>-</v>
      </c>
      <c r="D1667" t="s">
        <v>244</v>
      </c>
      <c r="E1667">
        <v>637.96083300999999</v>
      </c>
      <c r="F1667">
        <v>197.35</v>
      </c>
      <c r="G1667">
        <v>18.157650911006101</v>
      </c>
      <c r="H1667">
        <v>-7.4972698780657598</v>
      </c>
      <c r="I1667">
        <v>-46.163983153359602</v>
      </c>
      <c r="J1667">
        <v>-2.13593647613857</v>
      </c>
      <c r="K1667">
        <v>208.18303822630401</v>
      </c>
      <c r="L1667">
        <v>217.01124377321301</v>
      </c>
      <c r="M1667">
        <v>49.8951050225605</v>
      </c>
      <c r="N1667">
        <v>0.68028688700427598</v>
      </c>
      <c r="O1667">
        <v>75.804408411451703</v>
      </c>
      <c r="P1667">
        <v>57.879999999999903</v>
      </c>
      <c r="Q1667">
        <v>3.2878449202175003E-2</v>
      </c>
    </row>
    <row r="1668" spans="1:17" hidden="1" x14ac:dyDescent="0.3">
      <c r="A1668" t="s">
        <v>3492</v>
      </c>
      <c r="B1668" t="s">
        <v>3493</v>
      </c>
      <c r="C1668" t="str">
        <f>IFERROR(VLOOKUP(Table1[[#This Row],[Ticker]],[1]!Table1[[Symbol]:[Industry]],2,FALSE),"-")</f>
        <v>-</v>
      </c>
      <c r="E1668">
        <v>637.28336117499998</v>
      </c>
      <c r="F1668">
        <v>676.75</v>
      </c>
      <c r="G1668">
        <v>81.188798736168096</v>
      </c>
      <c r="H1668">
        <v>-14.491454201073701</v>
      </c>
      <c r="I1668">
        <v>27.990820480102599</v>
      </c>
      <c r="J1668">
        <v>-8.0411441900116394</v>
      </c>
      <c r="K1668">
        <v>693.98889865709305</v>
      </c>
      <c r="L1668">
        <v>522.78644797741504</v>
      </c>
      <c r="M1668">
        <v>31.574045831309501</v>
      </c>
      <c r="N1668">
        <v>0.48308075096132003</v>
      </c>
      <c r="O1668">
        <v>32.988548208348703</v>
      </c>
      <c r="P1668">
        <v>144.225911223385</v>
      </c>
    </row>
    <row r="1669" spans="1:17" hidden="1" x14ac:dyDescent="0.3">
      <c r="A1669" t="s">
        <v>3494</v>
      </c>
      <c r="B1669" t="s">
        <v>3495</v>
      </c>
      <c r="C1669" t="str">
        <f>IFERROR(VLOOKUP(Table1[[#This Row],[Ticker]],[1]!Table1[[Symbol]:[Industry]],2,FALSE),"-")</f>
        <v>-</v>
      </c>
      <c r="D1669" t="s">
        <v>191</v>
      </c>
      <c r="E1669">
        <v>635.12059999999997</v>
      </c>
      <c r="F1669">
        <v>158.80000000000001</v>
      </c>
      <c r="G1669">
        <v>-19.037263811100001</v>
      </c>
      <c r="H1669">
        <v>-7.0987644584966301</v>
      </c>
      <c r="I1669">
        <v>-28.422625996859399</v>
      </c>
      <c r="J1669">
        <v>-2.513003113616</v>
      </c>
      <c r="K1669">
        <v>160.319103294878</v>
      </c>
      <c r="L1669">
        <v>155.83590784267</v>
      </c>
      <c r="M1669">
        <v>45.800307031032503</v>
      </c>
      <c r="N1669">
        <v>1.04124508632775</v>
      </c>
      <c r="O1669">
        <v>33.438287153652297</v>
      </c>
      <c r="P1669">
        <v>25.632911392404999</v>
      </c>
      <c r="Q1669">
        <v>-3.2631405281087003E-2</v>
      </c>
    </row>
    <row r="1670" spans="1:17" hidden="1" x14ac:dyDescent="0.3">
      <c r="A1670" t="s">
        <v>3496</v>
      </c>
      <c r="B1670" t="s">
        <v>3497</v>
      </c>
      <c r="C1670" t="str">
        <f>IFERROR(VLOOKUP(Table1[[#This Row],[Ticker]],[1]!Table1[[Symbol]:[Industry]],2,FALSE),"-")</f>
        <v>-</v>
      </c>
      <c r="D1670" t="s">
        <v>269</v>
      </c>
      <c r="E1670">
        <v>634.00212999999997</v>
      </c>
      <c r="F1670">
        <v>197.57</v>
      </c>
      <c r="G1670">
        <v>33.880548461893802</v>
      </c>
      <c r="H1670">
        <v>16.9916588985188</v>
      </c>
      <c r="I1670">
        <v>-19.015250092935698</v>
      </c>
      <c r="J1670">
        <v>3.8751658513252099</v>
      </c>
      <c r="K1670">
        <v>180.55734757693199</v>
      </c>
      <c r="L1670">
        <v>172.79075275538599</v>
      </c>
      <c r="M1670">
        <v>56.936552527251202</v>
      </c>
      <c r="N1670">
        <v>1.69526912766028</v>
      </c>
      <c r="O1670">
        <v>20.463633142683602</v>
      </c>
      <c r="P1670">
        <v>60.430369468128198</v>
      </c>
      <c r="Q1670">
        <v>2.2685425042384001E-2</v>
      </c>
    </row>
    <row r="1671" spans="1:17" hidden="1" x14ac:dyDescent="0.3">
      <c r="A1671" t="s">
        <v>3498</v>
      </c>
      <c r="B1671" t="s">
        <v>3499</v>
      </c>
      <c r="C1671" t="str">
        <f>IFERROR(VLOOKUP(Table1[[#This Row],[Ticker]],[1]!Table1[[Symbol]:[Industry]],2,FALSE),"-")</f>
        <v>-</v>
      </c>
      <c r="D1671" t="s">
        <v>130</v>
      </c>
      <c r="E1671">
        <v>633.89029000000005</v>
      </c>
      <c r="F1671">
        <v>550</v>
      </c>
      <c r="G1671">
        <v>-15.578692861754201</v>
      </c>
      <c r="H1671">
        <v>-5.2761494021113799</v>
      </c>
      <c r="I1671">
        <v>-19.9035110687268</v>
      </c>
      <c r="J1671">
        <v>-1.9941643242398399</v>
      </c>
      <c r="K1671">
        <v>553.50887997865004</v>
      </c>
      <c r="L1671">
        <v>524.097859688933</v>
      </c>
      <c r="M1671">
        <v>60.720766881890903</v>
      </c>
      <c r="N1671">
        <v>0</v>
      </c>
      <c r="O1671">
        <v>12.363636363636299</v>
      </c>
      <c r="P1671">
        <v>23.595505617977501</v>
      </c>
    </row>
    <row r="1672" spans="1:17" hidden="1" x14ac:dyDescent="0.3">
      <c r="A1672" t="s">
        <v>3500</v>
      </c>
      <c r="B1672" t="s">
        <v>3501</v>
      </c>
      <c r="C1672" t="str">
        <f>IFERROR(VLOOKUP(Table1[[#This Row],[Ticker]],[1]!Table1[[Symbol]:[Industry]],2,FALSE),"-")</f>
        <v>-</v>
      </c>
      <c r="D1672" t="s">
        <v>360</v>
      </c>
      <c r="E1672">
        <v>632.91046571999902</v>
      </c>
      <c r="F1672">
        <v>20.78</v>
      </c>
      <c r="G1672">
        <v>47.217917307737203</v>
      </c>
      <c r="H1672">
        <v>11.3714478518931</v>
      </c>
      <c r="I1672">
        <v>-21.315322169978899</v>
      </c>
      <c r="J1672">
        <v>-4.8063664214752997</v>
      </c>
      <c r="K1672">
        <v>20.545254135218102</v>
      </c>
      <c r="L1672">
        <v>18.783247700424798</v>
      </c>
      <c r="M1672">
        <v>54.305133877279999</v>
      </c>
      <c r="N1672">
        <v>4.7205262006297701</v>
      </c>
      <c r="O1672">
        <v>38.354186717997997</v>
      </c>
      <c r="P1672">
        <v>113.128205128205</v>
      </c>
      <c r="Q1672">
        <v>6.8490205802963999E-2</v>
      </c>
    </row>
    <row r="1673" spans="1:17" hidden="1" x14ac:dyDescent="0.3">
      <c r="A1673" t="s">
        <v>3502</v>
      </c>
      <c r="B1673" t="s">
        <v>2591</v>
      </c>
      <c r="C1673" t="str">
        <f>IFERROR(VLOOKUP(Table1[[#This Row],[Ticker]],[1]!Table1[[Symbol]:[Industry]],2,FALSE),"-")</f>
        <v>-</v>
      </c>
      <c r="D1673" t="s">
        <v>232</v>
      </c>
      <c r="E1673">
        <v>629.47644000000003</v>
      </c>
      <c r="F1673">
        <v>1570.55</v>
      </c>
      <c r="G1673">
        <v>524.61795379525199</v>
      </c>
      <c r="H1673">
        <v>11.2613280211276</v>
      </c>
      <c r="I1673">
        <v>76.091660960877604</v>
      </c>
      <c r="J1673">
        <v>-3.29754227197725</v>
      </c>
      <c r="K1673">
        <v>1357.13951217412</v>
      </c>
      <c r="L1673">
        <v>890.75022162918594</v>
      </c>
      <c r="M1673">
        <v>51.594900932686301</v>
      </c>
      <c r="N1673">
        <v>0.712014631401238</v>
      </c>
      <c r="O1673">
        <v>20.215847951354601</v>
      </c>
      <c r="P1673">
        <v>669.87745098039204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135</v>
      </c>
      <c r="E1674">
        <v>629.39569697699994</v>
      </c>
      <c r="F1674">
        <v>24.17</v>
      </c>
      <c r="G1674">
        <v>119.80201779814401</v>
      </c>
      <c r="H1674">
        <v>-20.729754093384201</v>
      </c>
      <c r="I1674">
        <v>45.577648351562999</v>
      </c>
      <c r="J1674">
        <v>-8.3015037737811195</v>
      </c>
      <c r="K1674">
        <v>26.829427257459098</v>
      </c>
      <c r="L1674">
        <v>23.625640990041902</v>
      </c>
      <c r="M1674">
        <v>34.728278958727401</v>
      </c>
      <c r="N1674">
        <v>1.2310940247355</v>
      </c>
      <c r="O1674">
        <v>79.768307819610996</v>
      </c>
      <c r="P1674">
        <v>158.50267379679099</v>
      </c>
      <c r="Q1674">
        <v>0.113172302948941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543</v>
      </c>
      <c r="E1675">
        <v>626.8838184</v>
      </c>
      <c r="F1675">
        <v>45.36</v>
      </c>
      <c r="G1675">
        <v>-30.384569042236901</v>
      </c>
      <c r="H1675">
        <v>-2.8539271798891499</v>
      </c>
      <c r="I1675">
        <v>-37.950894562608603</v>
      </c>
      <c r="J1675">
        <v>0.17830297791046601</v>
      </c>
      <c r="K1675">
        <v>45.287406158124398</v>
      </c>
      <c r="L1675">
        <v>46.515905408276197</v>
      </c>
      <c r="M1675">
        <v>47.061454195532697</v>
      </c>
      <c r="N1675">
        <v>1.7246591601212899</v>
      </c>
      <c r="O1675">
        <v>40.211640211640201</v>
      </c>
      <c r="P1675">
        <v>14.6902654867256</v>
      </c>
      <c r="Q1675">
        <v>0.124816908451003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550</v>
      </c>
      <c r="E1676">
        <v>626.83523148500001</v>
      </c>
      <c r="F1676">
        <v>711.65</v>
      </c>
      <c r="G1676">
        <v>-90.892345998285606</v>
      </c>
      <c r="H1676">
        <v>-2.9282537853344701</v>
      </c>
      <c r="I1676">
        <v>-15.6679735634251</v>
      </c>
      <c r="J1676">
        <v>-4.5344841138155303</v>
      </c>
      <c r="K1676">
        <v>686.28169023912801</v>
      </c>
      <c r="L1676">
        <v>663.63890565158499</v>
      </c>
      <c r="M1676">
        <v>54.717841830407899</v>
      </c>
      <c r="N1676">
        <v>0.67299615036812199</v>
      </c>
      <c r="O1676">
        <v>13.819995784444499</v>
      </c>
      <c r="P1676">
        <v>29.827601933777199</v>
      </c>
      <c r="Q1676">
        <v>-0.100107497401783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627</v>
      </c>
      <c r="E1677">
        <v>626.72041999999999</v>
      </c>
      <c r="F1677">
        <v>410.05</v>
      </c>
      <c r="G1677">
        <v>257.64560620366598</v>
      </c>
      <c r="H1677">
        <v>2.9015711387772201</v>
      </c>
      <c r="I1677">
        <v>234.91440048831501</v>
      </c>
      <c r="J1677">
        <v>-6.5829875863933998</v>
      </c>
      <c r="K1677">
        <v>343.760283428641</v>
      </c>
      <c r="L1677">
        <v>198.215730017059</v>
      </c>
      <c r="M1677">
        <v>34.582102828158703</v>
      </c>
      <c r="N1677">
        <v>5.7731410219865803E-2</v>
      </c>
      <c r="O1677">
        <v>26.813803194732301</v>
      </c>
      <c r="P1677">
        <v>382.41176470588198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926</v>
      </c>
      <c r="E1678">
        <v>625.34773365000001</v>
      </c>
      <c r="F1678">
        <v>250.15</v>
      </c>
      <c r="G1678">
        <v>82.879640471579094</v>
      </c>
      <c r="H1678">
        <v>68.667512569719605</v>
      </c>
      <c r="I1678">
        <v>52.725512461889203</v>
      </c>
      <c r="J1678">
        <v>-3.9782913083668201</v>
      </c>
      <c r="K1678">
        <v>187.63284508108899</v>
      </c>
      <c r="L1678">
        <v>151.374378823733</v>
      </c>
      <c r="M1678">
        <v>57.533384646120503</v>
      </c>
      <c r="N1678">
        <v>2.2097908745247099</v>
      </c>
      <c r="O1678">
        <v>18.648810713571802</v>
      </c>
      <c r="P1678">
        <v>123.34821428571399</v>
      </c>
      <c r="Q1678">
        <v>5.2732887774914999E-2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21</v>
      </c>
      <c r="E1679">
        <v>624.853262696</v>
      </c>
      <c r="F1679">
        <v>200.72</v>
      </c>
      <c r="G1679">
        <v>29.717245242694499</v>
      </c>
      <c r="H1679">
        <v>28.015241326365398</v>
      </c>
      <c r="I1679">
        <v>-12.7541484900929</v>
      </c>
      <c r="J1679">
        <v>16.233044322376699</v>
      </c>
      <c r="K1679">
        <v>168.15609878386601</v>
      </c>
      <c r="L1679">
        <v>160.389127506991</v>
      </c>
      <c r="M1679">
        <v>79.028713565265406</v>
      </c>
      <c r="N1679">
        <v>2.8942133226448901</v>
      </c>
      <c r="O1679">
        <v>7.31367078517337</v>
      </c>
      <c r="P1679">
        <v>68.530646515533107</v>
      </c>
      <c r="Q1679">
        <v>-9.6789071864139993E-3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410</v>
      </c>
      <c r="E1680">
        <v>623.85749999999996</v>
      </c>
      <c r="F1680">
        <v>457.5</v>
      </c>
      <c r="G1680">
        <v>-17.166370586872699</v>
      </c>
      <c r="H1680">
        <v>-23.206216880859898</v>
      </c>
      <c r="I1680">
        <v>21.728636098499699</v>
      </c>
      <c r="J1680">
        <v>-23.652186743513699</v>
      </c>
      <c r="K1680">
        <v>522.96189324702095</v>
      </c>
      <c r="L1680">
        <v>456.40180254802601</v>
      </c>
      <c r="M1680">
        <v>63.720929559376501</v>
      </c>
      <c r="N1680">
        <v>1.73876946768148</v>
      </c>
      <c r="O1680">
        <v>38.688524590163901</v>
      </c>
      <c r="P1680">
        <v>43.754909662215198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135</v>
      </c>
      <c r="E1681">
        <v>621.79645095000001</v>
      </c>
      <c r="F1681">
        <v>329.75</v>
      </c>
      <c r="G1681">
        <v>133.04875811863701</v>
      </c>
      <c r="H1681">
        <v>-13.8511459332616</v>
      </c>
      <c r="I1681">
        <v>-25.742257227446402</v>
      </c>
      <c r="J1681">
        <v>-1.2295214124796301</v>
      </c>
      <c r="K1681">
        <v>351.28315540269102</v>
      </c>
      <c r="L1681">
        <v>306.73360157177399</v>
      </c>
      <c r="M1681">
        <v>29.864458785110401</v>
      </c>
      <c r="N1681">
        <v>0.998631195851718</v>
      </c>
      <c r="O1681">
        <v>37.680060652009097</v>
      </c>
      <c r="P1681">
        <v>199.772727272727</v>
      </c>
      <c r="Q1681">
        <v>0.213534918922759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688</v>
      </c>
      <c r="E1682">
        <v>621.21627103999901</v>
      </c>
      <c r="F1682">
        <v>24.16</v>
      </c>
      <c r="G1682">
        <v>16.538954197069199</v>
      </c>
      <c r="H1682">
        <v>9.67160162015122</v>
      </c>
      <c r="I1682">
        <v>7.08390892685913</v>
      </c>
      <c r="J1682">
        <v>8.0058356757601601</v>
      </c>
      <c r="K1682">
        <v>21.762977767786101</v>
      </c>
      <c r="L1682">
        <v>20.577630153065002</v>
      </c>
      <c r="M1682">
        <v>62.3179420058717</v>
      </c>
      <c r="N1682">
        <v>2.17217341307992</v>
      </c>
      <c r="O1682">
        <v>17.963576158940398</v>
      </c>
      <c r="P1682">
        <v>57.394136807817503</v>
      </c>
      <c r="Q1682">
        <v>6.6537685663174001E-2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269</v>
      </c>
      <c r="E1683">
        <v>620.46021499999995</v>
      </c>
      <c r="F1683">
        <v>135.05000000000001</v>
      </c>
      <c r="G1683">
        <v>-18.054807511435701</v>
      </c>
      <c r="H1683">
        <v>9.2577489029733595</v>
      </c>
      <c r="I1683">
        <v>-7.4291837808095398</v>
      </c>
      <c r="J1683">
        <v>-6.0750727699460096</v>
      </c>
      <c r="K1683">
        <v>125.577096670695</v>
      </c>
      <c r="L1683">
        <v>124.497957939733</v>
      </c>
      <c r="M1683">
        <v>58.690436205689103</v>
      </c>
      <c r="N1683">
        <v>1.85322493594441</v>
      </c>
      <c r="O1683">
        <v>13.217326915957001</v>
      </c>
      <c r="P1683">
        <v>35.049999999999997</v>
      </c>
      <c r="Q1683">
        <v>3.2958081328802999E-2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62</v>
      </c>
      <c r="E1684">
        <v>618.49696622399995</v>
      </c>
      <c r="F1684">
        <v>188.88</v>
      </c>
      <c r="G1684">
        <v>270.81165341316699</v>
      </c>
      <c r="H1684">
        <v>14.917600597888599</v>
      </c>
      <c r="I1684">
        <v>14.4821807669388</v>
      </c>
      <c r="J1684">
        <v>12.523789585127099</v>
      </c>
      <c r="K1684">
        <v>160.53074013636501</v>
      </c>
      <c r="L1684">
        <v>133.29208662213901</v>
      </c>
      <c r="M1684">
        <v>77.686702979798696</v>
      </c>
      <c r="N1684">
        <v>1.98904660728941</v>
      </c>
      <c r="O1684">
        <v>7.0997458703938996</v>
      </c>
      <c r="P1684">
        <v>305.32188841201702</v>
      </c>
      <c r="Q1684">
        <v>6.4376889658597003E-2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191</v>
      </c>
      <c r="E1685">
        <v>618.31875000000002</v>
      </c>
      <c r="F1685">
        <v>235.55</v>
      </c>
      <c r="G1685">
        <v>51.593176261976502</v>
      </c>
      <c r="H1685">
        <v>36.938178602625101</v>
      </c>
      <c r="I1685">
        <v>52.394404144789398</v>
      </c>
      <c r="J1685">
        <v>4.7613912313156996</v>
      </c>
      <c r="K1685">
        <v>196.55800796252501</v>
      </c>
      <c r="L1685">
        <v>160.56616930825601</v>
      </c>
      <c r="M1685">
        <v>55.402876809268001</v>
      </c>
      <c r="N1685">
        <v>1.09244849268086</v>
      </c>
      <c r="O1685">
        <v>11.9507535555083</v>
      </c>
      <c r="P1685">
        <v>91.504065040650403</v>
      </c>
      <c r="Q1685">
        <v>6.1253488799310002E-2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312</v>
      </c>
      <c r="E1686">
        <v>617.45258076000005</v>
      </c>
      <c r="F1686">
        <v>471.3</v>
      </c>
      <c r="G1686">
        <v>-20.973210673317801</v>
      </c>
      <c r="H1686">
        <v>4.0261761792839597</v>
      </c>
      <c r="I1686">
        <v>-19.908805225301499</v>
      </c>
      <c r="J1686">
        <v>2.6828958093904398</v>
      </c>
      <c r="K1686">
        <v>448.54190841011302</v>
      </c>
      <c r="L1686">
        <v>447.55751324069001</v>
      </c>
      <c r="M1686">
        <v>62.644344703856603</v>
      </c>
      <c r="N1686">
        <v>1.2261003275911999</v>
      </c>
      <c r="O1686">
        <v>15.425419053681299</v>
      </c>
      <c r="P1686">
        <v>20.198928844682399</v>
      </c>
      <c r="Q1686">
        <v>-3.5162378913714001E-2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407</v>
      </c>
      <c r="E1687">
        <v>617.04990710000004</v>
      </c>
      <c r="F1687">
        <v>582.35</v>
      </c>
      <c r="G1687">
        <v>58.825993648695402</v>
      </c>
      <c r="H1687">
        <v>16.405358156389301</v>
      </c>
      <c r="I1687">
        <v>27.739098482796599</v>
      </c>
      <c r="J1687">
        <v>-2.5694604325308701</v>
      </c>
      <c r="K1687">
        <v>536.97859564258397</v>
      </c>
      <c r="L1687">
        <v>463.96303486951001</v>
      </c>
      <c r="M1687">
        <v>52.150009968634699</v>
      </c>
      <c r="N1687">
        <v>0.85294937865981202</v>
      </c>
      <c r="O1687">
        <v>8.1737786554477498</v>
      </c>
      <c r="P1687">
        <v>90.934426229508205</v>
      </c>
      <c r="Q1687">
        <v>4.4491326322574999E-2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2884</v>
      </c>
      <c r="E1688">
        <v>614.64678398000001</v>
      </c>
      <c r="F1688">
        <v>15.13</v>
      </c>
      <c r="G1688">
        <v>-10.2201383727649</v>
      </c>
      <c r="H1688">
        <v>-12.639569829664801</v>
      </c>
      <c r="I1688">
        <v>-43.336114576042299</v>
      </c>
      <c r="J1688">
        <v>-2.8836179455867299</v>
      </c>
      <c r="K1688">
        <v>19.4867230519298</v>
      </c>
      <c r="L1688">
        <v>18.869364303576599</v>
      </c>
      <c r="M1688">
        <v>28.609449855198399</v>
      </c>
      <c r="N1688">
        <v>0.917078556539349</v>
      </c>
      <c r="O1688">
        <v>586.71513549239899</v>
      </c>
      <c r="P1688">
        <v>32.139737991266301</v>
      </c>
      <c r="Q1688">
        <v>-8.5262439546422E-2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285</v>
      </c>
      <c r="E1689">
        <v>612.13425838000001</v>
      </c>
      <c r="F1689">
        <v>544.29999999999995</v>
      </c>
      <c r="G1689">
        <v>-18.131542312038601</v>
      </c>
      <c r="H1689">
        <v>-14.733055161703801</v>
      </c>
      <c r="I1689">
        <v>-6.5288969942739801</v>
      </c>
      <c r="J1689">
        <v>-1.81234614242165</v>
      </c>
      <c r="K1689">
        <v>551.47252342606203</v>
      </c>
      <c r="L1689">
        <v>525.02781163997702</v>
      </c>
      <c r="M1689">
        <v>41.874834114726497</v>
      </c>
      <c r="N1689">
        <v>1.01788315954863</v>
      </c>
      <c r="O1689">
        <v>56.382001577322697</v>
      </c>
      <c r="P1689">
        <v>32.918192918192901</v>
      </c>
      <c r="Q1689">
        <v>0.123267915954675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21</v>
      </c>
      <c r="E1690">
        <v>610.60176320000005</v>
      </c>
      <c r="F1690">
        <v>416</v>
      </c>
      <c r="G1690">
        <v>65.597777726480999</v>
      </c>
      <c r="H1690">
        <v>7.4400668141048296</v>
      </c>
      <c r="I1690">
        <v>31.7009521863712</v>
      </c>
      <c r="J1690">
        <v>10.2971657780757</v>
      </c>
      <c r="K1690">
        <v>357.06112437737602</v>
      </c>
      <c r="L1690">
        <v>307.426557390629</v>
      </c>
      <c r="M1690">
        <v>78.460294630501593</v>
      </c>
      <c r="N1690">
        <v>0.75027555110220401</v>
      </c>
      <c r="O1690">
        <v>8.1009615384615294</v>
      </c>
      <c r="P1690">
        <v>122.87704259308801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160</v>
      </c>
      <c r="E1691">
        <v>610.15992000000006</v>
      </c>
      <c r="F1691">
        <v>51</v>
      </c>
      <c r="G1691">
        <v>26.207021423960001</v>
      </c>
      <c r="H1691">
        <v>-5.5820767443675798</v>
      </c>
      <c r="I1691">
        <v>-20.760145948312999</v>
      </c>
      <c r="J1691">
        <v>-2.7176982160905698</v>
      </c>
      <c r="K1691">
        <v>50.885209816480803</v>
      </c>
      <c r="L1691">
        <v>48.7051658153175</v>
      </c>
      <c r="M1691">
        <v>40.048541564811501</v>
      </c>
      <c r="N1691">
        <v>2.3102586220499299</v>
      </c>
      <c r="O1691">
        <v>41.862745098039198</v>
      </c>
      <c r="P1691">
        <v>66.6666666666666</v>
      </c>
      <c r="Q1691">
        <v>2.5338480937925002E-2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46</v>
      </c>
      <c r="E1692">
        <v>608.79822121400002</v>
      </c>
      <c r="F1692">
        <v>160.46</v>
      </c>
      <c r="G1692">
        <v>124.94433602193</v>
      </c>
      <c r="H1692">
        <v>27.989076531090902</v>
      </c>
      <c r="I1692">
        <v>-2.23647594222227</v>
      </c>
      <c r="J1692">
        <v>-7.04455626152986</v>
      </c>
      <c r="K1692">
        <v>137.583487477717</v>
      </c>
      <c r="L1692">
        <v>113.839412304555</v>
      </c>
      <c r="M1692">
        <v>53.3289698776913</v>
      </c>
      <c r="N1692">
        <v>3.9185843586273399</v>
      </c>
      <c r="O1692">
        <v>15.2312102704723</v>
      </c>
      <c r="P1692">
        <v>183.498233215547</v>
      </c>
      <c r="Q1692">
        <v>7.4545732125235006E-2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46</v>
      </c>
      <c r="E1693">
        <v>608.62620000000004</v>
      </c>
      <c r="F1693">
        <v>164.85</v>
      </c>
      <c r="G1693">
        <v>43.532919776735604</v>
      </c>
      <c r="H1693">
        <v>-11.6189294291019</v>
      </c>
      <c r="I1693">
        <v>-4.3583831267956104</v>
      </c>
      <c r="J1693">
        <v>-0.53217602014627396</v>
      </c>
      <c r="K1693">
        <v>169.0277174181</v>
      </c>
      <c r="L1693">
        <v>142.102369687687</v>
      </c>
      <c r="M1693">
        <v>37.754565304013902</v>
      </c>
      <c r="N1693">
        <v>0.658524398784744</v>
      </c>
      <c r="O1693">
        <v>32.302092811646901</v>
      </c>
      <c r="P1693">
        <v>87.244434348023603</v>
      </c>
      <c r="Q1693">
        <v>8.7738300890474005E-2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62</v>
      </c>
      <c r="E1694">
        <v>606.14361499999995</v>
      </c>
      <c r="F1694">
        <v>288.05</v>
      </c>
      <c r="G1694">
        <v>-34.134248417309699</v>
      </c>
      <c r="H1694">
        <v>-7.6080182767311699</v>
      </c>
      <c r="I1694">
        <v>-25.0450801113853</v>
      </c>
      <c r="J1694">
        <v>-6.9283748505556302</v>
      </c>
      <c r="K1694">
        <v>285.39462022004602</v>
      </c>
      <c r="M1694">
        <v>45.010861421945798</v>
      </c>
      <c r="N1694">
        <v>1.09033309709425</v>
      </c>
      <c r="O1694">
        <v>26.366950182259998</v>
      </c>
      <c r="P1694">
        <v>28.593749999999901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160</v>
      </c>
      <c r="E1695">
        <v>604.77818494500002</v>
      </c>
      <c r="F1695">
        <v>88.11</v>
      </c>
      <c r="G1695">
        <v>-0.36315520187738998</v>
      </c>
      <c r="H1695">
        <v>-3.6517839198778801</v>
      </c>
      <c r="I1695">
        <v>-0.32900669057589599</v>
      </c>
      <c r="J1695">
        <v>-9.5372677725156905</v>
      </c>
      <c r="K1695">
        <v>86.522117219384</v>
      </c>
      <c r="L1695">
        <v>78.963787169115903</v>
      </c>
      <c r="M1695">
        <v>39.537600182115298</v>
      </c>
      <c r="N1695">
        <v>2.0196580887073998</v>
      </c>
      <c r="O1695">
        <v>20.871637725570299</v>
      </c>
      <c r="P1695">
        <v>53.590935502614698</v>
      </c>
      <c r="Q1695">
        <v>0.114178002832383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781</v>
      </c>
      <c r="E1696">
        <v>604.080465</v>
      </c>
      <c r="F1696">
        <v>109.42</v>
      </c>
      <c r="G1696">
        <v>-20.609391250088802</v>
      </c>
      <c r="H1696">
        <v>-16.917479375284199</v>
      </c>
      <c r="I1696">
        <v>11.1758415412781</v>
      </c>
      <c r="J1696">
        <v>-4.9495214670969796</v>
      </c>
      <c r="K1696">
        <v>118.001269196208</v>
      </c>
      <c r="L1696">
        <v>109.27989129765</v>
      </c>
      <c r="M1696">
        <v>31.853165560194199</v>
      </c>
      <c r="N1696">
        <v>0.36001425739093501</v>
      </c>
      <c r="O1696">
        <v>38.4116249314567</v>
      </c>
      <c r="P1696">
        <v>36.792099012376497</v>
      </c>
      <c r="Q1696">
        <v>-3.2764108875560999E-2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643</v>
      </c>
      <c r="E1697">
        <v>603.1419472</v>
      </c>
      <c r="F1697">
        <v>426.4</v>
      </c>
      <c r="G1697">
        <v>386.92130713824503</v>
      </c>
      <c r="H1697">
        <v>-16.691628017182602</v>
      </c>
      <c r="I1697">
        <v>122.656605521022</v>
      </c>
      <c r="J1697">
        <v>-3.1081804661063899</v>
      </c>
      <c r="K1697">
        <v>413.30817920131398</v>
      </c>
      <c r="L1697">
        <v>278.28993285432199</v>
      </c>
      <c r="M1697">
        <v>37.283391740055002</v>
      </c>
      <c r="N1697">
        <v>0.84115905506295496</v>
      </c>
      <c r="O1697">
        <v>19.066604127579701</v>
      </c>
      <c r="P1697">
        <v>436.68974197608497</v>
      </c>
      <c r="Q1697">
        <v>0.19139340352711401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348</v>
      </c>
      <c r="E1698">
        <v>601.14625260000003</v>
      </c>
      <c r="F1698">
        <v>286.7</v>
      </c>
      <c r="G1698">
        <v>171.21219740739599</v>
      </c>
      <c r="H1698">
        <v>13.925332384264401</v>
      </c>
      <c r="I1698">
        <v>-19.733492468401298</v>
      </c>
      <c r="J1698">
        <v>-3.3061425147322399</v>
      </c>
      <c r="K1698">
        <v>275.18004545557801</v>
      </c>
      <c r="L1698">
        <v>248.93199999999999</v>
      </c>
      <c r="M1698">
        <v>43.444465160513403</v>
      </c>
      <c r="N1698">
        <v>0.60202829859900997</v>
      </c>
      <c r="O1698">
        <v>23.822811301011502</v>
      </c>
      <c r="P1698">
        <v>225.24106636415101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21</v>
      </c>
      <c r="E1699">
        <v>600.86911279100002</v>
      </c>
      <c r="F1699">
        <v>151.66999999999999</v>
      </c>
      <c r="G1699">
        <v>76.378697284717106</v>
      </c>
      <c r="H1699">
        <v>65.619286761955607</v>
      </c>
      <c r="I1699">
        <v>26.857460558135699</v>
      </c>
      <c r="J1699">
        <v>7.57691501497046</v>
      </c>
      <c r="K1699">
        <v>114.68088940936499</v>
      </c>
      <c r="L1699">
        <v>89.678991122279996</v>
      </c>
      <c r="M1699">
        <v>96.201080309724702</v>
      </c>
      <c r="N1699">
        <v>1.1735278332915899</v>
      </c>
      <c r="O1699">
        <v>1.3384321223709399</v>
      </c>
      <c r="P1699">
        <v>165.62171628721501</v>
      </c>
      <c r="Q1699">
        <v>7.8586577830769999E-2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382</v>
      </c>
      <c r="E1700">
        <v>600.86455759</v>
      </c>
      <c r="F1700">
        <v>38.26</v>
      </c>
      <c r="G1700">
        <v>44.088712903212397</v>
      </c>
      <c r="H1700">
        <v>-3.86516941237304</v>
      </c>
      <c r="I1700">
        <v>-10.589978534582301</v>
      </c>
      <c r="J1700">
        <v>0.94854400909349801</v>
      </c>
      <c r="K1700">
        <v>38.474950081292398</v>
      </c>
      <c r="L1700">
        <v>35.856915656432598</v>
      </c>
      <c r="M1700">
        <v>45.1441605186481</v>
      </c>
      <c r="N1700">
        <v>0.62509308438574396</v>
      </c>
      <c r="O1700">
        <v>28.855201254573899</v>
      </c>
      <c r="P1700">
        <v>78.368298368298298</v>
      </c>
      <c r="Q1700">
        <v>2.0706644223507001E-2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191</v>
      </c>
      <c r="E1701">
        <v>600.574344</v>
      </c>
      <c r="F1701">
        <v>493.05</v>
      </c>
      <c r="G1701">
        <v>45.144991348772002</v>
      </c>
      <c r="H1701">
        <v>-13.6118033518004</v>
      </c>
      <c r="I1701">
        <v>-21.435230653241099</v>
      </c>
      <c r="J1701">
        <v>-1.35209339068909</v>
      </c>
      <c r="K1701">
        <v>516.95058879009002</v>
      </c>
      <c r="L1701">
        <v>473.56656415068397</v>
      </c>
      <c r="M1701">
        <v>48.479020669085202</v>
      </c>
      <c r="N1701">
        <v>1.31677520999488</v>
      </c>
      <c r="O1701">
        <v>29.976675793529999</v>
      </c>
      <c r="P1701">
        <v>82.882047477744706</v>
      </c>
      <c r="Q1701">
        <v>0.14454077620287201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711</v>
      </c>
      <c r="E1702">
        <v>599.22049201000004</v>
      </c>
      <c r="F1702">
        <v>77.56</v>
      </c>
      <c r="G1702">
        <v>40.502677587924502</v>
      </c>
      <c r="H1702">
        <v>-2.0528687026464199</v>
      </c>
      <c r="I1702">
        <v>20.681799648477298</v>
      </c>
      <c r="J1702">
        <v>-1.40922027540973</v>
      </c>
      <c r="K1702">
        <v>74.023480953306404</v>
      </c>
      <c r="L1702">
        <v>63.3729236370813</v>
      </c>
      <c r="M1702">
        <v>47.3837917882664</v>
      </c>
      <c r="N1702">
        <v>1.44482378970557</v>
      </c>
      <c r="O1702">
        <v>3.91954615781329</v>
      </c>
      <c r="P1702">
        <v>72.931995540691105</v>
      </c>
      <c r="Q1702">
        <v>1.14306047313E-3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62</v>
      </c>
      <c r="E1703">
        <v>598.1327</v>
      </c>
      <c r="F1703">
        <v>137.66</v>
      </c>
      <c r="G1703">
        <v>-43.418143771930303</v>
      </c>
      <c r="H1703">
        <v>-8.2829521231998005</v>
      </c>
      <c r="I1703">
        <v>-41.763136067270104</v>
      </c>
      <c r="J1703">
        <v>1.5497717687158701</v>
      </c>
      <c r="K1703">
        <v>145.594734927914</v>
      </c>
      <c r="M1703">
        <v>39.035669067105196</v>
      </c>
      <c r="N1703">
        <v>1.19225455092134</v>
      </c>
      <c r="O1703">
        <v>56.145576056951803</v>
      </c>
      <c r="P1703">
        <v>6.4655839133797199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285</v>
      </c>
      <c r="E1704">
        <v>597.74410181799999</v>
      </c>
      <c r="F1704">
        <v>232.51</v>
      </c>
      <c r="G1704">
        <v>441.51886811385498</v>
      </c>
      <c r="H1704">
        <v>28.0189325651017</v>
      </c>
      <c r="I1704">
        <v>251.758691005591</v>
      </c>
      <c r="J1704">
        <v>-7.2272645573400602</v>
      </c>
      <c r="K1704">
        <v>230.350528520849</v>
      </c>
      <c r="L1704">
        <v>163.83917929528999</v>
      </c>
      <c r="M1704">
        <v>39.880026269932102</v>
      </c>
      <c r="N1704">
        <v>1.8781920743748901</v>
      </c>
      <c r="O1704">
        <v>31.177153670809801</v>
      </c>
      <c r="P1704">
        <v>501.57826649417802</v>
      </c>
      <c r="Q1704">
        <v>0.14604610494335901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410</v>
      </c>
      <c r="E1705">
        <v>596.43230208</v>
      </c>
      <c r="F1705">
        <v>119.97</v>
      </c>
      <c r="G1705">
        <v>60.710127014022099</v>
      </c>
      <c r="H1705">
        <v>-3.36706627566672</v>
      </c>
      <c r="I1705">
        <v>-2.0014966239851701</v>
      </c>
      <c r="J1705">
        <v>-2.1702649531706499</v>
      </c>
      <c r="K1705">
        <v>111.01667055287599</v>
      </c>
      <c r="L1705">
        <v>97.997573276171195</v>
      </c>
      <c r="M1705">
        <v>57.961713903307697</v>
      </c>
      <c r="N1705">
        <v>2.9725553142819598</v>
      </c>
      <c r="O1705">
        <v>14.1868800533466</v>
      </c>
      <c r="P1705">
        <v>99.95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191</v>
      </c>
      <c r="E1706">
        <v>595.53576120000002</v>
      </c>
      <c r="F1706">
        <v>766.55</v>
      </c>
      <c r="G1706">
        <v>-5.5931859894901201</v>
      </c>
      <c r="H1706">
        <v>-1.87035303188851</v>
      </c>
      <c r="I1706">
        <v>-12.2495918825592</v>
      </c>
      <c r="J1706">
        <v>1.0670674632677399</v>
      </c>
      <c r="K1706">
        <v>693.254666678474</v>
      </c>
      <c r="L1706">
        <v>542.79544946107296</v>
      </c>
      <c r="M1706">
        <v>72.794479082948499</v>
      </c>
      <c r="N1706">
        <v>1</v>
      </c>
      <c r="Q1706">
        <v>-5.0546889445763001E-2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627</v>
      </c>
      <c r="E1707">
        <v>595.17918924799994</v>
      </c>
      <c r="F1707">
        <v>117.32</v>
      </c>
      <c r="G1707">
        <v>33.499273239940599</v>
      </c>
      <c r="H1707">
        <v>20.9253196430092</v>
      </c>
      <c r="I1707">
        <v>17.384824933243799</v>
      </c>
      <c r="J1707">
        <v>-0.62026007609419398</v>
      </c>
      <c r="K1707">
        <v>102.234457230866</v>
      </c>
      <c r="L1707">
        <v>88.028429763261101</v>
      </c>
      <c r="M1707">
        <v>58.594698580215699</v>
      </c>
      <c r="N1707">
        <v>1.41298504379495</v>
      </c>
      <c r="O1707">
        <v>6.7933856120013703</v>
      </c>
      <c r="P1707">
        <v>85.779889152810696</v>
      </c>
      <c r="Q1707">
        <v>2.8210898936097999E-2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62</v>
      </c>
      <c r="E1708">
        <v>595.106853</v>
      </c>
      <c r="F1708">
        <v>468.05</v>
      </c>
      <c r="G1708">
        <v>-60.481335420864099</v>
      </c>
      <c r="H1708">
        <v>-6.0366452870993896</v>
      </c>
      <c r="I1708">
        <v>-32.072228279728002</v>
      </c>
      <c r="J1708">
        <v>-0.20978565130469401</v>
      </c>
      <c r="K1708">
        <v>480.60671889094101</v>
      </c>
      <c r="L1708">
        <v>535.00618428820701</v>
      </c>
      <c r="M1708">
        <v>43.528413448905503</v>
      </c>
      <c r="N1708">
        <v>0.77962684224134704</v>
      </c>
      <c r="O1708">
        <v>80.536267492789193</v>
      </c>
      <c r="P1708">
        <v>31.678154452102898</v>
      </c>
      <c r="Q1708">
        <v>-1.7438376723522001E-2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46</v>
      </c>
      <c r="E1709">
        <v>593.33916781000005</v>
      </c>
      <c r="F1709">
        <v>241.1</v>
      </c>
      <c r="G1709">
        <v>188.96794771228301</v>
      </c>
      <c r="H1709">
        <v>8.9418600765615999</v>
      </c>
      <c r="I1709">
        <v>-55.2806849817703</v>
      </c>
      <c r="J1709">
        <v>-7.4287336787621001</v>
      </c>
      <c r="K1709">
        <v>226.787916970591</v>
      </c>
      <c r="M1709">
        <v>55.777314932050203</v>
      </c>
      <c r="N1709">
        <v>1.52620667827187</v>
      </c>
      <c r="O1709">
        <v>93.052675238490195</v>
      </c>
      <c r="P1709">
        <v>230.27397260273901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135</v>
      </c>
      <c r="E1710">
        <v>590.76724917599995</v>
      </c>
      <c r="F1710">
        <v>44.01</v>
      </c>
      <c r="G1710">
        <v>20.149783959437801</v>
      </c>
      <c r="H1710">
        <v>-4.66666858947029</v>
      </c>
      <c r="I1710">
        <v>8.9421933774941706</v>
      </c>
      <c r="J1710">
        <v>-4.0381203681958802</v>
      </c>
      <c r="K1710">
        <v>44.769585035620899</v>
      </c>
      <c r="L1710">
        <v>41.419984343563797</v>
      </c>
      <c r="M1710">
        <v>40.650387415019203</v>
      </c>
      <c r="N1710">
        <v>0.699871782869806</v>
      </c>
      <c r="O1710">
        <v>34.060440808907003</v>
      </c>
      <c r="P1710">
        <v>68.944337811900098</v>
      </c>
      <c r="Q1710">
        <v>7.7898329889001999E-2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627</v>
      </c>
      <c r="E1711">
        <v>590.34</v>
      </c>
      <c r="F1711">
        <v>491.95</v>
      </c>
      <c r="G1711">
        <v>159.77513544451</v>
      </c>
      <c r="H1711">
        <v>17.162337560797098</v>
      </c>
      <c r="I1711">
        <v>43.061113341621599</v>
      </c>
      <c r="J1711">
        <v>-1.5523085299036199</v>
      </c>
      <c r="K1711">
        <v>448.42065669521099</v>
      </c>
      <c r="L1711">
        <v>347.922944487969</v>
      </c>
      <c r="M1711">
        <v>47.695006360262603</v>
      </c>
      <c r="N1711">
        <v>0.66420591336011903</v>
      </c>
      <c r="O1711">
        <v>13.5277975404004</v>
      </c>
      <c r="P1711">
        <v>231.39104075446201</v>
      </c>
      <c r="Q1711">
        <v>4.7925270998814003E-2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1832</v>
      </c>
      <c r="E1712">
        <v>589.20148800000004</v>
      </c>
      <c r="F1712">
        <v>433.9</v>
      </c>
      <c r="G1712">
        <v>-27.930442608575401</v>
      </c>
      <c r="H1712">
        <v>7.1128944731105204</v>
      </c>
      <c r="I1712">
        <v>-20.485571046625701</v>
      </c>
      <c r="J1712">
        <v>-1.27825523333075</v>
      </c>
      <c r="K1712">
        <v>424.11776138055097</v>
      </c>
      <c r="L1712">
        <v>427.67621551191502</v>
      </c>
      <c r="M1712">
        <v>51.400210072763997</v>
      </c>
      <c r="N1712">
        <v>1.7078313253012001</v>
      </c>
      <c r="O1712">
        <v>36.771145425213199</v>
      </c>
      <c r="P1712">
        <v>38.118733089288497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E1713">
        <v>586.14124049999998</v>
      </c>
      <c r="F1713">
        <v>509</v>
      </c>
      <c r="G1713">
        <v>61.303628883433198</v>
      </c>
      <c r="H1713">
        <v>-3.6143703209774598</v>
      </c>
      <c r="I1713">
        <v>15.074367629547501</v>
      </c>
      <c r="J1713">
        <v>-3.88095677707003</v>
      </c>
      <c r="K1713">
        <v>516.62291922243799</v>
      </c>
      <c r="L1713">
        <v>405.35045645527998</v>
      </c>
      <c r="M1713">
        <v>41.238543492188803</v>
      </c>
      <c r="N1713">
        <v>0.388503996954701</v>
      </c>
      <c r="O1713">
        <v>21.218074656188598</v>
      </c>
      <c r="P1713">
        <v>174.689692390717</v>
      </c>
      <c r="Q1713">
        <v>0.20018346159508099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119</v>
      </c>
      <c r="E1714">
        <v>585.55075999999997</v>
      </c>
      <c r="F1714">
        <v>1906.4</v>
      </c>
      <c r="G1714">
        <v>47.1415789389252</v>
      </c>
      <c r="H1714">
        <v>11.228465982504</v>
      </c>
      <c r="I1714">
        <v>15.748123820488701</v>
      </c>
      <c r="J1714">
        <v>1.76272055779232</v>
      </c>
      <c r="K1714">
        <v>1691.96780844092</v>
      </c>
      <c r="L1714">
        <v>1468.8937954236701</v>
      </c>
      <c r="M1714">
        <v>75.551743737504196</v>
      </c>
      <c r="N1714">
        <v>2.1841798116655999</v>
      </c>
      <c r="O1714">
        <v>12.7255560218212</v>
      </c>
      <c r="P1714">
        <v>94.530612244897895</v>
      </c>
      <c r="Q1714">
        <v>9.1537210297402999E-2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1844</v>
      </c>
      <c r="E1715">
        <v>583.29600000000005</v>
      </c>
      <c r="F1715">
        <v>182.28</v>
      </c>
      <c r="G1715">
        <v>18.005395361955799</v>
      </c>
      <c r="H1715">
        <v>-2.25173208801592</v>
      </c>
      <c r="I1715">
        <v>-19.187723046797998</v>
      </c>
      <c r="J1715">
        <v>-2.16086684091009</v>
      </c>
      <c r="K1715">
        <v>176.84743771168701</v>
      </c>
      <c r="L1715">
        <v>170.80418487784499</v>
      </c>
      <c r="M1715">
        <v>58.253840004842502</v>
      </c>
      <c r="N1715">
        <v>1.7952926644352001</v>
      </c>
      <c r="O1715">
        <v>30.019749835418001</v>
      </c>
      <c r="P1715">
        <v>58.2291666666666</v>
      </c>
      <c r="Q1715">
        <v>0.10461315570454301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21</v>
      </c>
      <c r="E1716">
        <v>582.35137199999997</v>
      </c>
      <c r="F1716">
        <v>555.70000000000005</v>
      </c>
      <c r="G1716">
        <v>56.917202047933699</v>
      </c>
      <c r="H1716">
        <v>-8.8866436861808005</v>
      </c>
      <c r="I1716">
        <v>66.940209927917707</v>
      </c>
      <c r="J1716">
        <v>-9.3898659677290901</v>
      </c>
      <c r="K1716">
        <v>532.71140361956395</v>
      </c>
      <c r="M1716">
        <v>43.697133390018898</v>
      </c>
      <c r="N1716">
        <v>0.55944570135746596</v>
      </c>
      <c r="O1716">
        <v>36.764441245276203</v>
      </c>
      <c r="P1716">
        <v>112.830333205668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269</v>
      </c>
      <c r="E1717">
        <v>581.31576585000005</v>
      </c>
      <c r="F1717">
        <v>590.4</v>
      </c>
      <c r="G1717">
        <v>-12.804658506624699</v>
      </c>
      <c r="H1717">
        <v>5.6555160198452903</v>
      </c>
      <c r="I1717">
        <v>-1.49076998949829</v>
      </c>
      <c r="J1717">
        <v>-9.8636014462742594</v>
      </c>
      <c r="K1717">
        <v>560.79013947893395</v>
      </c>
      <c r="L1717">
        <v>535.93244121348505</v>
      </c>
      <c r="M1717">
        <v>48.6568952034728</v>
      </c>
      <c r="N1717">
        <v>1.59639987161976</v>
      </c>
      <c r="O1717">
        <v>17.4457994579945</v>
      </c>
      <c r="P1717">
        <v>32.3470073974445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46</v>
      </c>
      <c r="E1718">
        <v>578.26559999999995</v>
      </c>
      <c r="F1718">
        <v>325.60000000000002</v>
      </c>
      <c r="G1718">
        <v>148.14976447326001</v>
      </c>
      <c r="H1718">
        <v>-14.7287492100411</v>
      </c>
      <c r="I1718">
        <v>158.172772353244</v>
      </c>
      <c r="J1718">
        <v>-1.6902129564586801</v>
      </c>
      <c r="K1718">
        <v>319.15387095425399</v>
      </c>
      <c r="M1718">
        <v>43.2949606489817</v>
      </c>
      <c r="N1718">
        <v>0.61814177012414895</v>
      </c>
      <c r="O1718">
        <v>52.579852579852499</v>
      </c>
      <c r="P1718">
        <v>239.166666666666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257</v>
      </c>
      <c r="E1719">
        <v>577.93710413999997</v>
      </c>
      <c r="F1719">
        <v>1467.4</v>
      </c>
      <c r="G1719">
        <v>217.552372261594</v>
      </c>
      <c r="H1719">
        <v>-3.916215902527</v>
      </c>
      <c r="I1719">
        <v>0.16074116758700799</v>
      </c>
      <c r="J1719">
        <v>-6.6720880265537801</v>
      </c>
      <c r="K1719">
        <v>1480.3837099330101</v>
      </c>
      <c r="L1719">
        <v>1183.98585011605</v>
      </c>
      <c r="M1719">
        <v>22.681022544056098</v>
      </c>
      <c r="N1719">
        <v>0.59765002887463103</v>
      </c>
      <c r="O1719">
        <v>13.7385852528281</v>
      </c>
      <c r="P1719">
        <v>244.86486486486399</v>
      </c>
      <c r="Q1719">
        <v>0.16141325554667299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257</v>
      </c>
      <c r="E1720">
        <v>576.51975000000004</v>
      </c>
      <c r="F1720">
        <v>1439.5</v>
      </c>
      <c r="G1720">
        <v>40.789408842955297</v>
      </c>
      <c r="H1720">
        <v>-1.2459677399743501</v>
      </c>
      <c r="I1720">
        <v>-21.645648122325401</v>
      </c>
      <c r="J1720">
        <v>-2.2068354044031202</v>
      </c>
      <c r="K1720">
        <v>1420.28576694245</v>
      </c>
      <c r="L1720">
        <v>1315.3200482632501</v>
      </c>
      <c r="M1720">
        <v>45.934800578445099</v>
      </c>
      <c r="N1720">
        <v>2.8303179022555698</v>
      </c>
      <c r="O1720">
        <v>15.3838138242445</v>
      </c>
      <c r="P1720">
        <v>70.355029585798803</v>
      </c>
      <c r="Q1720">
        <v>7.6429559663584001E-2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627</v>
      </c>
      <c r="E1721">
        <v>575.49833892000004</v>
      </c>
      <c r="F1721">
        <v>133.19999999999999</v>
      </c>
      <c r="G1721">
        <v>-20.282250174007199</v>
      </c>
      <c r="H1721">
        <v>-3.3335313507067199</v>
      </c>
      <c r="I1721">
        <v>-10.9620454057985</v>
      </c>
      <c r="J1721">
        <v>-4.1877127113366104</v>
      </c>
      <c r="K1721">
        <v>130.976684562701</v>
      </c>
      <c r="L1721">
        <v>128.142629298076</v>
      </c>
      <c r="M1721">
        <v>42.009200072745998</v>
      </c>
      <c r="N1721">
        <v>1.1523281440566799</v>
      </c>
      <c r="O1721">
        <v>21.546546546546502</v>
      </c>
      <c r="P1721">
        <v>26.136363636363601</v>
      </c>
      <c r="Q1721">
        <v>-1.566256809617E-3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627</v>
      </c>
      <c r="E1722">
        <v>574.20803520000004</v>
      </c>
      <c r="F1722">
        <v>315.2</v>
      </c>
      <c r="G1722">
        <v>218.15086002810301</v>
      </c>
      <c r="H1722">
        <v>39.362702100804697</v>
      </c>
      <c r="I1722">
        <v>137.82052080601099</v>
      </c>
      <c r="J1722">
        <v>12.3320768105119</v>
      </c>
      <c r="K1722">
        <v>250.06437000506301</v>
      </c>
      <c r="L1722">
        <v>175.43782604286099</v>
      </c>
      <c r="M1722">
        <v>66.376995828878705</v>
      </c>
      <c r="N1722">
        <v>1.1591644204851701</v>
      </c>
      <c r="O1722">
        <v>6.5989847715736101</v>
      </c>
      <c r="P1722">
        <v>274.79191438763303</v>
      </c>
      <c r="Q1722">
        <v>0.22590512852839301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1208</v>
      </c>
      <c r="E1723">
        <v>574.0083085</v>
      </c>
      <c r="F1723">
        <v>1912.15</v>
      </c>
      <c r="G1723">
        <v>104.495907066052</v>
      </c>
      <c r="H1723">
        <v>54.944690907224498</v>
      </c>
      <c r="I1723">
        <v>70.804628843092004</v>
      </c>
      <c r="J1723">
        <v>-15.9277831679229</v>
      </c>
      <c r="K1723">
        <v>1554.47227814898</v>
      </c>
      <c r="L1723">
        <v>1216.4844441338601</v>
      </c>
      <c r="M1723">
        <v>52.163013988808103</v>
      </c>
      <c r="N1723">
        <v>2.49528985800724</v>
      </c>
      <c r="O1723">
        <v>24.8855999790811</v>
      </c>
      <c r="P1723">
        <v>189.74164709447601</v>
      </c>
      <c r="Q1723">
        <v>0.101364591135458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E1724">
        <v>572.79750000000001</v>
      </c>
      <c r="F1724">
        <v>132.5</v>
      </c>
      <c r="G1724">
        <v>-3.96327294436094</v>
      </c>
      <c r="H1724">
        <v>2.3413546497524802</v>
      </c>
      <c r="I1724">
        <v>-6.2773344663063897</v>
      </c>
      <c r="J1724">
        <v>-4.3471055007104198</v>
      </c>
      <c r="K1724">
        <v>123.92974836362001</v>
      </c>
      <c r="L1724">
        <v>115.892679748942</v>
      </c>
      <c r="M1724">
        <v>57.438474955521102</v>
      </c>
      <c r="N1724">
        <v>1.05740800422695</v>
      </c>
      <c r="O1724">
        <v>19.999999999999901</v>
      </c>
      <c r="P1724">
        <v>59.063625450179998</v>
      </c>
      <c r="Q1724">
        <v>0.114584211772672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732</v>
      </c>
      <c r="E1725">
        <v>572.03440632000002</v>
      </c>
      <c r="F1725">
        <v>391.95</v>
      </c>
      <c r="G1725">
        <v>-51.105958679728701</v>
      </c>
      <c r="H1725">
        <v>4.3094859570046298</v>
      </c>
      <c r="I1725">
        <v>-17.727156340811799</v>
      </c>
      <c r="J1725">
        <v>-4.7637721673770903</v>
      </c>
      <c r="K1725">
        <v>385.70051030606601</v>
      </c>
      <c r="L1725">
        <v>399.58762232405701</v>
      </c>
      <c r="M1725">
        <v>40.6581689853505</v>
      </c>
      <c r="N1725">
        <v>0.79592501542918903</v>
      </c>
      <c r="O1725">
        <v>37.517540502615098</v>
      </c>
      <c r="P1725">
        <v>29.7847682119205</v>
      </c>
      <c r="Q1725">
        <v>-1.0551297205380001E-2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977</v>
      </c>
      <c r="E1726">
        <v>572.02757725000004</v>
      </c>
      <c r="F1726">
        <v>50.45</v>
      </c>
      <c r="G1726">
        <v>78.259690976629599</v>
      </c>
      <c r="H1726">
        <v>8.3184215260847694</v>
      </c>
      <c r="I1726">
        <v>32.826667959406102</v>
      </c>
      <c r="J1726">
        <v>0.73796792679956102</v>
      </c>
      <c r="K1726">
        <v>43.314679845814901</v>
      </c>
      <c r="L1726">
        <v>38.166845334784597</v>
      </c>
      <c r="M1726">
        <v>59.661528538224402</v>
      </c>
      <c r="N1726">
        <v>2.34476005928467</v>
      </c>
      <c r="O1726">
        <v>8.0277502477700704</v>
      </c>
      <c r="P1726">
        <v>107.61316872427901</v>
      </c>
      <c r="Q1726">
        <v>5.5288675327650999E-2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391</v>
      </c>
      <c r="E1727">
        <v>571.86864000000003</v>
      </c>
      <c r="F1727">
        <v>43.2</v>
      </c>
      <c r="G1727">
        <v>2.4213071382457598</v>
      </c>
      <c r="H1727">
        <v>-7.2716142547190898</v>
      </c>
      <c r="I1727">
        <v>-22.351801486624598</v>
      </c>
      <c r="J1727">
        <v>-10.056278767975201</v>
      </c>
      <c r="K1727">
        <v>43.952125133486497</v>
      </c>
      <c r="L1727">
        <v>42.164914358511503</v>
      </c>
      <c r="M1727">
        <v>25.9776526140726</v>
      </c>
      <c r="N1727">
        <v>1.1340914273396701</v>
      </c>
      <c r="O1727">
        <v>25.231481481481399</v>
      </c>
      <c r="P1727">
        <v>34.5794392523364</v>
      </c>
      <c r="Q1727">
        <v>3.2636454604108002E-2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77</v>
      </c>
      <c r="E1728">
        <v>569.54729919600004</v>
      </c>
      <c r="F1728">
        <v>193.89</v>
      </c>
      <c r="G1728">
        <v>-21.083947510097001</v>
      </c>
      <c r="H1728">
        <v>-8.2290030001262604</v>
      </c>
      <c r="I1728">
        <v>-23.599317896164401</v>
      </c>
      <c r="J1728">
        <v>-3.1916178408121798</v>
      </c>
      <c r="K1728">
        <v>192.36846321962901</v>
      </c>
      <c r="L1728">
        <v>194.56750188040201</v>
      </c>
      <c r="M1728">
        <v>39.7440924612891</v>
      </c>
      <c r="N1728">
        <v>0.81955618742019998</v>
      </c>
      <c r="O1728">
        <v>19.629686935891399</v>
      </c>
      <c r="P1728">
        <v>25.657809462086799</v>
      </c>
      <c r="Q1728">
        <v>-0.12649523542365301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257</v>
      </c>
      <c r="E1729">
        <v>565.68179885999996</v>
      </c>
      <c r="F1729">
        <v>524.29999999999995</v>
      </c>
      <c r="G1729">
        <v>146.50226199034699</v>
      </c>
      <c r="H1729">
        <v>-21.122920295129301</v>
      </c>
      <c r="I1729">
        <v>91.800455022184494</v>
      </c>
      <c r="J1729">
        <v>-0.20208511631905801</v>
      </c>
      <c r="K1729">
        <v>545.34008877341705</v>
      </c>
      <c r="L1729">
        <v>428.44074392203697</v>
      </c>
      <c r="M1729">
        <v>32.977976434548502</v>
      </c>
      <c r="N1729">
        <v>0.34557071873981599</v>
      </c>
      <c r="O1729">
        <v>27.5987030326149</v>
      </c>
      <c r="P1729">
        <v>184.01950162513501</v>
      </c>
      <c r="Q1729">
        <v>0.109101311079756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130</v>
      </c>
      <c r="E1730">
        <v>564.95862499999998</v>
      </c>
      <c r="F1730">
        <v>2860.55</v>
      </c>
      <c r="G1730">
        <v>137.95543271307599</v>
      </c>
      <c r="H1730">
        <v>18.083850597888599</v>
      </c>
      <c r="I1730">
        <v>-24.333349373632</v>
      </c>
      <c r="J1730">
        <v>-2.6789100869517002</v>
      </c>
      <c r="K1730">
        <v>2708.5561861851202</v>
      </c>
      <c r="L1730">
        <v>2589.5064751171999</v>
      </c>
      <c r="M1730">
        <v>51.431790381563999</v>
      </c>
      <c r="N1730">
        <v>0.98675296278479896</v>
      </c>
      <c r="O1730">
        <v>39.794794707311503</v>
      </c>
      <c r="P1730">
        <v>174.72268907563</v>
      </c>
      <c r="Q1730">
        <v>0.109334536747176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E1731">
        <v>563.54239487500001</v>
      </c>
      <c r="F1731">
        <v>66.25</v>
      </c>
      <c r="G1731">
        <v>948.16522934245904</v>
      </c>
      <c r="H1731">
        <v>15.6977769782567</v>
      </c>
      <c r="I1731">
        <v>48.958841961363497</v>
      </c>
      <c r="J1731">
        <v>35.239415493072002</v>
      </c>
      <c r="K1731">
        <v>53.867513859330202</v>
      </c>
      <c r="L1731">
        <v>42.354664772843698</v>
      </c>
      <c r="M1731">
        <v>88.682091976549799</v>
      </c>
      <c r="N1731">
        <v>2.1705066098721701</v>
      </c>
      <c r="O1731">
        <v>1.90188679245284</v>
      </c>
      <c r="P1731">
        <v>973.74392220421396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312</v>
      </c>
      <c r="E1732">
        <v>560.88692000000003</v>
      </c>
      <c r="F1732">
        <v>108.52</v>
      </c>
      <c r="G1732">
        <v>56.961256675672097</v>
      </c>
      <c r="H1732">
        <v>-12.437187922389599</v>
      </c>
      <c r="I1732">
        <v>-41.957855208965903</v>
      </c>
      <c r="J1732">
        <v>-5.8430219692310503</v>
      </c>
      <c r="K1732">
        <v>116.157144753715</v>
      </c>
      <c r="L1732">
        <v>109.301156543763</v>
      </c>
      <c r="M1732">
        <v>27.572407972473101</v>
      </c>
      <c r="N1732">
        <v>1.14518404648757</v>
      </c>
      <c r="O1732">
        <v>61.0762992996682</v>
      </c>
      <c r="P1732">
        <v>88.730434782608697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627</v>
      </c>
      <c r="E1733">
        <v>558.66761087999998</v>
      </c>
      <c r="F1733">
        <v>163.19999999999999</v>
      </c>
      <c r="G1733">
        <v>-22.580901760460399</v>
      </c>
      <c r="H1733">
        <v>4.4872033213153797</v>
      </c>
      <c r="I1733">
        <v>-12.1336317498311</v>
      </c>
      <c r="J1733">
        <v>-3.0901200095099401</v>
      </c>
      <c r="K1733">
        <v>155.447377772685</v>
      </c>
      <c r="L1733">
        <v>151.23426297965099</v>
      </c>
      <c r="M1733">
        <v>49.565727711096301</v>
      </c>
      <c r="N1733">
        <v>1.7918247775996801</v>
      </c>
      <c r="O1733">
        <v>10.294117647058799</v>
      </c>
      <c r="P1733">
        <v>22.6606538895151</v>
      </c>
      <c r="Q1733">
        <v>3.7341159212676001E-2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62</v>
      </c>
      <c r="E1734">
        <v>558.01294074999998</v>
      </c>
      <c r="F1734">
        <v>177.95</v>
      </c>
      <c r="G1734">
        <v>76.398558487523701</v>
      </c>
      <c r="H1734">
        <v>-2.3055695677783299</v>
      </c>
      <c r="I1734">
        <v>9.4894549545460904</v>
      </c>
      <c r="J1734">
        <v>-3.52380103552091</v>
      </c>
      <c r="K1734">
        <v>176.014622903982</v>
      </c>
      <c r="L1734">
        <v>146.862610048021</v>
      </c>
      <c r="M1734">
        <v>39.6642495215008</v>
      </c>
      <c r="N1734">
        <v>0.467233581084322</v>
      </c>
      <c r="O1734">
        <v>22.883728865600801</v>
      </c>
      <c r="P1734">
        <v>117.408027389277</v>
      </c>
      <c r="Q1734">
        <v>0.115186331826426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476</v>
      </c>
      <c r="E1735">
        <v>557.23751803999903</v>
      </c>
      <c r="F1735">
        <v>456.4</v>
      </c>
      <c r="G1735">
        <v>96.351771519475903</v>
      </c>
      <c r="H1735">
        <v>-3.25821218238044</v>
      </c>
      <c r="I1735">
        <v>18.109566153095699</v>
      </c>
      <c r="J1735">
        <v>-3.6916951884373699</v>
      </c>
      <c r="K1735">
        <v>444.34880055873799</v>
      </c>
      <c r="L1735">
        <v>362.11930580651</v>
      </c>
      <c r="M1735">
        <v>40.348331350824701</v>
      </c>
      <c r="N1735">
        <v>0.84019663774874198</v>
      </c>
      <c r="O1735">
        <v>11.8865030674846</v>
      </c>
      <c r="P1735">
        <v>146.702702702702</v>
      </c>
      <c r="Q1735">
        <v>5.5669106563892998E-2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49</v>
      </c>
      <c r="E1736">
        <v>556.55790533100003</v>
      </c>
      <c r="F1736">
        <v>47.61</v>
      </c>
      <c r="G1736">
        <v>-29.8802003994426</v>
      </c>
      <c r="H1736">
        <v>-6.9924642571123599</v>
      </c>
      <c r="I1736">
        <v>-54.004295195086399</v>
      </c>
      <c r="J1736">
        <v>1.08880691515598</v>
      </c>
      <c r="K1736">
        <v>54.3486466862919</v>
      </c>
      <c r="L1736">
        <v>62.559045230647897</v>
      </c>
      <c r="M1736">
        <v>42.872053744904697</v>
      </c>
      <c r="N1736">
        <v>1.53149769373855</v>
      </c>
      <c r="O1736">
        <v>82.944759504305793</v>
      </c>
      <c r="P1736">
        <v>3.3651758575770701</v>
      </c>
      <c r="Q1736">
        <v>-6.7037555915788999E-2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550</v>
      </c>
      <c r="E1737">
        <v>556.22606399999995</v>
      </c>
      <c r="F1737">
        <v>149.91</v>
      </c>
      <c r="G1737">
        <v>-31.485044857737101</v>
      </c>
      <c r="H1737">
        <v>-8.9812776072395799</v>
      </c>
      <c r="I1737">
        <v>-21.462036977753201</v>
      </c>
      <c r="J1737">
        <v>-6.9182149571512301</v>
      </c>
      <c r="M1737">
        <v>34.294926197538999</v>
      </c>
      <c r="O1737">
        <v>15.9629110799813</v>
      </c>
      <c r="P1737">
        <v>4.2634580609263999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21</v>
      </c>
      <c r="E1738">
        <v>555.706358464</v>
      </c>
      <c r="F1738">
        <v>16.88</v>
      </c>
      <c r="G1738">
        <v>-5.0072642903256703</v>
      </c>
      <c r="H1738">
        <v>-10.7556014569059</v>
      </c>
      <c r="I1738">
        <v>-40.029957912419</v>
      </c>
      <c r="J1738">
        <v>1.60943927936377</v>
      </c>
      <c r="K1738">
        <v>17.300189108233202</v>
      </c>
      <c r="L1738">
        <v>17.6864892915155</v>
      </c>
      <c r="M1738">
        <v>46.579012890326403</v>
      </c>
      <c r="N1738">
        <v>1.3160321008442399</v>
      </c>
      <c r="O1738">
        <v>56.3981042654028</v>
      </c>
      <c r="P1738">
        <v>23.2116788321167</v>
      </c>
      <c r="Q1738">
        <v>1.3455064995240001E-3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312</v>
      </c>
      <c r="E1739">
        <v>555.58144110000001</v>
      </c>
      <c r="F1739">
        <v>209.4</v>
      </c>
      <c r="G1739">
        <v>-36.774621614934901</v>
      </c>
      <c r="H1739">
        <v>-19.694392893876401</v>
      </c>
      <c r="I1739">
        <v>-55.735659271157502</v>
      </c>
      <c r="J1739">
        <v>-2.5403269382215998</v>
      </c>
      <c r="K1739">
        <v>234.906385251839</v>
      </c>
      <c r="L1739">
        <v>244.90147935725301</v>
      </c>
      <c r="M1739">
        <v>35.160850239093797</v>
      </c>
      <c r="N1739">
        <v>0.86478756363029896</v>
      </c>
      <c r="O1739">
        <v>77.650429799426902</v>
      </c>
      <c r="P1739">
        <v>12.1585431173004</v>
      </c>
      <c r="Q1739">
        <v>0.12734531089826101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46</v>
      </c>
      <c r="E1740">
        <v>555.21036500000002</v>
      </c>
      <c r="F1740">
        <v>549.54999999999995</v>
      </c>
      <c r="G1740">
        <v>864.60148731842503</v>
      </c>
      <c r="H1740">
        <v>-10.251149402111301</v>
      </c>
      <c r="I1740">
        <v>-15.0895058227209</v>
      </c>
      <c r="J1740">
        <v>-7.1272758051050698</v>
      </c>
      <c r="K1740">
        <v>552.56114155879402</v>
      </c>
      <c r="L1740">
        <v>460.15024225800897</v>
      </c>
      <c r="M1740">
        <v>37.704604814396497</v>
      </c>
      <c r="N1740">
        <v>0.87007189934092199</v>
      </c>
      <c r="O1740">
        <v>35.383495587298697</v>
      </c>
      <c r="P1740">
        <v>988.21782178217802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21</v>
      </c>
      <c r="E1741">
        <v>554.03578900000002</v>
      </c>
      <c r="F1741">
        <v>298</v>
      </c>
      <c r="G1741">
        <v>138.138121297537</v>
      </c>
      <c r="H1741">
        <v>-6.1582947796695997</v>
      </c>
      <c r="I1741">
        <v>-7.2314392529444396</v>
      </c>
      <c r="J1741">
        <v>4.6092512355324402</v>
      </c>
      <c r="K1741">
        <v>263.666636357502</v>
      </c>
      <c r="L1741">
        <v>239.77903123013499</v>
      </c>
      <c r="M1741">
        <v>76.248336066301405</v>
      </c>
      <c r="N1741">
        <v>1.1406246746486199</v>
      </c>
      <c r="O1741">
        <v>12.5503355704697</v>
      </c>
      <c r="P1741">
        <v>170.66303360581199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21</v>
      </c>
      <c r="E1742">
        <v>552.13480895999999</v>
      </c>
      <c r="F1742">
        <v>277.39</v>
      </c>
      <c r="G1742">
        <v>236.07710896353899</v>
      </c>
      <c r="H1742">
        <v>14.8102142342522</v>
      </c>
      <c r="I1742">
        <v>90.835684065848696</v>
      </c>
      <c r="J1742">
        <v>12.0282784897437</v>
      </c>
      <c r="K1742">
        <v>213.517542528978</v>
      </c>
      <c r="L1742">
        <v>160.26925209215099</v>
      </c>
      <c r="M1742">
        <v>85.767208555997101</v>
      </c>
      <c r="N1742">
        <v>0.71887822335821405</v>
      </c>
      <c r="O1742">
        <v>0</v>
      </c>
      <c r="P1742">
        <v>268.13536828135301</v>
      </c>
      <c r="Q1742">
        <v>6.8017155689850006E-2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550</v>
      </c>
      <c r="E1743">
        <v>550.86935997</v>
      </c>
      <c r="F1743">
        <v>739.3</v>
      </c>
      <c r="G1743">
        <v>71.069797629002494</v>
      </c>
      <c r="H1743">
        <v>18.803452587938299</v>
      </c>
      <c r="I1743">
        <v>67.258360517735099</v>
      </c>
      <c r="J1743">
        <v>2.67847137805451</v>
      </c>
      <c r="K1743">
        <v>624.70768748936302</v>
      </c>
      <c r="L1743">
        <v>527.67472600579902</v>
      </c>
      <c r="M1743">
        <v>76.297949562182097</v>
      </c>
      <c r="N1743">
        <v>1.3782640251078799</v>
      </c>
      <c r="O1743">
        <v>4.1525767618017104</v>
      </c>
      <c r="P1743">
        <v>126.327873871115</v>
      </c>
      <c r="Q1743">
        <v>4.6787048526561001E-2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627</v>
      </c>
      <c r="E1744">
        <v>548.10469480799998</v>
      </c>
      <c r="F1744">
        <v>21.01</v>
      </c>
      <c r="G1744">
        <v>-15.3252815557113</v>
      </c>
      <c r="H1744">
        <v>-10.841599090446101</v>
      </c>
      <c r="I1744">
        <v>-44.933836242274502</v>
      </c>
      <c r="J1744">
        <v>-2.6033489540430201</v>
      </c>
      <c r="K1744">
        <v>21.690087186289201</v>
      </c>
      <c r="L1744">
        <v>23.1440065734255</v>
      </c>
      <c r="M1744">
        <v>34.675294358725303</v>
      </c>
      <c r="N1744">
        <v>0.64076945491908399</v>
      </c>
      <c r="O1744">
        <v>68.4911946692051</v>
      </c>
      <c r="P1744">
        <v>10.2887139107611</v>
      </c>
      <c r="Q1744">
        <v>4.2460433216775E-2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330</v>
      </c>
      <c r="E1745">
        <v>547.65405386999998</v>
      </c>
      <c r="F1745">
        <v>493.7</v>
      </c>
      <c r="G1745">
        <v>-3.07248938780883</v>
      </c>
      <c r="H1745">
        <v>-1.94656100460346</v>
      </c>
      <c r="I1745">
        <v>-45.052293335929498</v>
      </c>
      <c r="J1745">
        <v>-9.4831913908089494</v>
      </c>
      <c r="K1745">
        <v>507.83591390904797</v>
      </c>
      <c r="L1745">
        <v>529.74049915670196</v>
      </c>
      <c r="M1745">
        <v>40.422273018667298</v>
      </c>
      <c r="N1745">
        <v>0.881178562357124</v>
      </c>
      <c r="O1745">
        <v>73.334008507190603</v>
      </c>
      <c r="P1745">
        <v>29.257756250818101</v>
      </c>
      <c r="Q1745">
        <v>0.26113786307072701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E1746">
        <v>546.77009059199997</v>
      </c>
      <c r="F1746">
        <v>39.96</v>
      </c>
      <c r="G1746">
        <v>205.273250893415</v>
      </c>
      <c r="H1746">
        <v>-27.405502635942199</v>
      </c>
      <c r="I1746">
        <v>-18.800237039881601</v>
      </c>
      <c r="J1746">
        <v>-15.994164324239801</v>
      </c>
      <c r="K1746">
        <v>45.476531902249803</v>
      </c>
      <c r="L1746">
        <v>39.443103585191402</v>
      </c>
      <c r="M1746">
        <v>26.7257630247394</v>
      </c>
      <c r="N1746">
        <v>1.02996912518454</v>
      </c>
      <c r="O1746">
        <v>42.392392392392303</v>
      </c>
      <c r="P1746">
        <v>230.52109181141401</v>
      </c>
      <c r="Q1746">
        <v>0.28118110324822898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1501</v>
      </c>
      <c r="E1747">
        <v>541.9665</v>
      </c>
      <c r="F1747">
        <v>52.2</v>
      </c>
      <c r="G1747">
        <v>191.553749422571</v>
      </c>
      <c r="H1747">
        <v>56.697909440027097</v>
      </c>
      <c r="I1747">
        <v>250.76010449191301</v>
      </c>
      <c r="J1747">
        <v>3.97706614248892</v>
      </c>
      <c r="K1747">
        <v>37.490632385496397</v>
      </c>
      <c r="L1747">
        <v>25.003385096637398</v>
      </c>
      <c r="M1747">
        <v>98.437037052272103</v>
      </c>
      <c r="N1747">
        <v>2.0602807189854002</v>
      </c>
      <c r="O1747">
        <v>0</v>
      </c>
      <c r="P1747">
        <v>449.47368421052602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550</v>
      </c>
      <c r="E1748">
        <v>540.573915876</v>
      </c>
      <c r="F1748">
        <v>123.72</v>
      </c>
      <c r="G1748">
        <v>-23.372992737838398</v>
      </c>
      <c r="H1748">
        <v>4.1765019513170198</v>
      </c>
      <c r="I1748">
        <v>-25.5120168594995</v>
      </c>
      <c r="J1748">
        <v>-4.1468360799650199</v>
      </c>
      <c r="K1748">
        <v>123.36158304248001</v>
      </c>
      <c r="L1748">
        <v>123.682635326474</v>
      </c>
      <c r="M1748">
        <v>38.431957584590897</v>
      </c>
      <c r="N1748">
        <v>1.36005957128572</v>
      </c>
      <c r="O1748">
        <v>26.899450371807198</v>
      </c>
      <c r="P1748">
        <v>21.831610044313098</v>
      </c>
      <c r="Q1748">
        <v>-4.0502324608204E-2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E1749">
        <v>540.44604631499999</v>
      </c>
      <c r="F1749">
        <v>36.15</v>
      </c>
      <c r="G1749">
        <v>671.74087386180395</v>
      </c>
      <c r="H1749">
        <v>31.5436113080391</v>
      </c>
      <c r="I1749">
        <v>438.04308990337501</v>
      </c>
      <c r="J1749">
        <v>4.0800427373998902</v>
      </c>
      <c r="K1749">
        <v>26.142872800900498</v>
      </c>
      <c r="L1749">
        <v>15.096233013989799</v>
      </c>
      <c r="M1749">
        <v>95.010483837013098</v>
      </c>
      <c r="N1749">
        <v>0.45398499825997601</v>
      </c>
      <c r="O1749">
        <v>0</v>
      </c>
      <c r="P1749">
        <v>1293.41985890669</v>
      </c>
      <c r="Q1749">
        <v>0.16811377983936199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732</v>
      </c>
      <c r="E1750">
        <v>540.37934159999998</v>
      </c>
      <c r="F1750">
        <v>75.2</v>
      </c>
      <c r="G1750">
        <v>266.087973804912</v>
      </c>
      <c r="H1750">
        <v>-19.647610330763701</v>
      </c>
      <c r="I1750">
        <v>76.771680747129906</v>
      </c>
      <c r="J1750">
        <v>-2.4942301223711598</v>
      </c>
      <c r="K1750">
        <v>74.439817258683107</v>
      </c>
      <c r="L1750">
        <v>56.150634775232298</v>
      </c>
      <c r="M1750">
        <v>47.172883559613702</v>
      </c>
      <c r="N1750">
        <v>0.96092318853470604</v>
      </c>
      <c r="O1750">
        <v>18.218085106382901</v>
      </c>
      <c r="P1750">
        <v>342.35294117646998</v>
      </c>
      <c r="Q1750">
        <v>8.9614890443247996E-2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926</v>
      </c>
      <c r="E1751">
        <v>540.12175672499995</v>
      </c>
      <c r="F1751">
        <v>297.45</v>
      </c>
      <c r="G1751">
        <v>17.4949002118388</v>
      </c>
      <c r="H1751">
        <v>7.1677363942614098</v>
      </c>
      <c r="I1751">
        <v>27.517908091822701</v>
      </c>
      <c r="J1751">
        <v>-5.6557027857782902</v>
      </c>
      <c r="M1751">
        <v>36.761489745966998</v>
      </c>
      <c r="O1751">
        <v>34.241048915784098</v>
      </c>
      <c r="P1751">
        <v>50.227272727272698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244</v>
      </c>
      <c r="E1752">
        <v>539.89642407999997</v>
      </c>
      <c r="F1752">
        <v>322.39999999999998</v>
      </c>
      <c r="G1752">
        <v>-15.675846432574</v>
      </c>
      <c r="H1752">
        <v>3.6312734502655899</v>
      </c>
      <c r="I1752">
        <v>-8.3926469229370202</v>
      </c>
      <c r="J1752">
        <v>0.27713893390552102</v>
      </c>
      <c r="K1752">
        <v>304.89506497702899</v>
      </c>
      <c r="L1752">
        <v>300.42064990962001</v>
      </c>
      <c r="M1752">
        <v>56.980714541413299</v>
      </c>
      <c r="N1752">
        <v>1.3988710878885</v>
      </c>
      <c r="O1752">
        <v>11.2903225806451</v>
      </c>
      <c r="P1752">
        <v>22.352941176470502</v>
      </c>
      <c r="Q1752">
        <v>1.8622507255289002E-2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E1753">
        <v>538.39499999999998</v>
      </c>
      <c r="F1753">
        <v>138.05000000000001</v>
      </c>
      <c r="G1753">
        <v>210.71850567661301</v>
      </c>
      <c r="H1753">
        <v>0.77088307269266798</v>
      </c>
      <c r="I1753">
        <v>8.2448710221755199</v>
      </c>
      <c r="J1753">
        <v>-3.9610380302439698</v>
      </c>
      <c r="K1753">
        <v>177.56826010453801</v>
      </c>
      <c r="L1753">
        <v>147.94830098270199</v>
      </c>
      <c r="M1753">
        <v>38.167154658455999</v>
      </c>
      <c r="N1753">
        <v>0.54662439007903796</v>
      </c>
      <c r="O1753">
        <v>199.384281057587</v>
      </c>
      <c r="P1753">
        <v>263.28947368421001</v>
      </c>
      <c r="Q1753">
        <v>0.205116031256388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220</v>
      </c>
      <c r="E1754">
        <v>535.50900000000001</v>
      </c>
      <c r="F1754">
        <v>897</v>
      </c>
      <c r="G1754">
        <v>468.461042237583</v>
      </c>
      <c r="H1754">
        <v>5.7436076232905098</v>
      </c>
      <c r="I1754">
        <v>183.44431501822899</v>
      </c>
      <c r="J1754">
        <v>-0.75199780678236305</v>
      </c>
      <c r="K1754">
        <v>756.70655032791501</v>
      </c>
      <c r="L1754">
        <v>448.952224768669</v>
      </c>
      <c r="M1754">
        <v>48.574504793421802</v>
      </c>
      <c r="N1754">
        <v>0.78709677419354795</v>
      </c>
      <c r="O1754">
        <v>22.313266443701199</v>
      </c>
      <c r="P1754">
        <v>586.04206500956002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127</v>
      </c>
      <c r="E1755">
        <v>534.84353999999996</v>
      </c>
      <c r="F1755">
        <v>346.5</v>
      </c>
      <c r="G1755">
        <v>-7.6212460532435902</v>
      </c>
      <c r="H1755">
        <v>7.9847201631060001</v>
      </c>
      <c r="I1755">
        <v>74.5677718083531</v>
      </c>
      <c r="J1755">
        <v>-2.6073268804463998</v>
      </c>
      <c r="K1755">
        <v>310.67443912898602</v>
      </c>
      <c r="L1755">
        <v>240.88711744121099</v>
      </c>
      <c r="M1755">
        <v>42.365868809794001</v>
      </c>
      <c r="N1755">
        <v>0.70598006644518196</v>
      </c>
      <c r="O1755">
        <v>15.642135642135599</v>
      </c>
      <c r="P1755">
        <v>163.49809885931501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627</v>
      </c>
      <c r="E1756">
        <v>531.84975999999995</v>
      </c>
      <c r="F1756">
        <v>752.05</v>
      </c>
      <c r="G1756">
        <v>149.89749761443599</v>
      </c>
      <c r="H1756">
        <v>-6.0659150832026798</v>
      </c>
      <c r="I1756">
        <v>159.92050549442001</v>
      </c>
      <c r="J1756">
        <v>-9.2999333204588908</v>
      </c>
      <c r="K1756">
        <v>600.30657204526904</v>
      </c>
      <c r="M1756">
        <v>57.418286278305899</v>
      </c>
      <c r="N1756">
        <v>0.74544502617801001</v>
      </c>
      <c r="O1756">
        <v>11.0298517385812</v>
      </c>
      <c r="P1756">
        <v>189.24999999999901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E1757">
        <v>531.474914635</v>
      </c>
      <c r="F1757">
        <v>39.97</v>
      </c>
      <c r="G1757">
        <v>-34.114161969305698</v>
      </c>
      <c r="H1757">
        <v>-8.8208805330493991</v>
      </c>
      <c r="I1757">
        <v>-28.9655636646125</v>
      </c>
      <c r="J1757">
        <v>-4.1707356130635098</v>
      </c>
      <c r="K1757">
        <v>40.975780057961899</v>
      </c>
      <c r="L1757">
        <v>41.713560336933597</v>
      </c>
      <c r="M1757">
        <v>35.780559864224102</v>
      </c>
      <c r="N1757">
        <v>0.53157222862790299</v>
      </c>
      <c r="O1757">
        <v>30.2977232924693</v>
      </c>
      <c r="P1757">
        <v>21.1212121212121</v>
      </c>
      <c r="Q1757">
        <v>-1.3331722711875001E-2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191</v>
      </c>
      <c r="E1758">
        <v>529.09</v>
      </c>
      <c r="F1758">
        <v>168.5</v>
      </c>
      <c r="G1758">
        <v>-2.31607398830872</v>
      </c>
      <c r="H1758">
        <v>3.8639779864236399</v>
      </c>
      <c r="I1758">
        <v>-20.169327778260499</v>
      </c>
      <c r="J1758">
        <v>-8.0522783593275609</v>
      </c>
      <c r="K1758">
        <v>159.56564908103201</v>
      </c>
      <c r="L1758">
        <v>150.90730892606899</v>
      </c>
      <c r="M1758">
        <v>53.0215908041056</v>
      </c>
      <c r="N1758">
        <v>2.5080568496794799</v>
      </c>
      <c r="O1758">
        <v>21.186943620177999</v>
      </c>
      <c r="P1758">
        <v>45.258620689655103</v>
      </c>
      <c r="Q1758">
        <v>5.7656418781730001E-2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348</v>
      </c>
      <c r="E1759">
        <v>528.70785695999996</v>
      </c>
      <c r="F1759">
        <v>86.4</v>
      </c>
      <c r="G1759">
        <v>-10.5780273486436</v>
      </c>
      <c r="H1759">
        <v>-4.9888261059385197</v>
      </c>
      <c r="I1759">
        <v>-34.543026753922199</v>
      </c>
      <c r="J1759">
        <v>-4.8767464054863501</v>
      </c>
      <c r="K1759">
        <v>87.733217935094899</v>
      </c>
      <c r="L1759">
        <v>91.362952284698906</v>
      </c>
      <c r="M1759">
        <v>34.888829523329399</v>
      </c>
      <c r="N1759">
        <v>1.2898084217475501</v>
      </c>
      <c r="O1759">
        <v>55.5555555555555</v>
      </c>
      <c r="P1759">
        <v>19.916724496877102</v>
      </c>
      <c r="Q1759">
        <v>2.2792523867465001E-2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62</v>
      </c>
      <c r="E1760">
        <v>527.66088638999997</v>
      </c>
      <c r="F1760">
        <v>328.1</v>
      </c>
      <c r="G1760">
        <v>52.301491470042997</v>
      </c>
      <c r="H1760">
        <v>-5.3657016409173499</v>
      </c>
      <c r="I1760">
        <v>-32.397656848453799</v>
      </c>
      <c r="J1760">
        <v>-5.46929049583321</v>
      </c>
      <c r="K1760">
        <v>340.69913398346603</v>
      </c>
      <c r="L1760">
        <v>329.43643753406099</v>
      </c>
      <c r="M1760">
        <v>34.296084817518803</v>
      </c>
      <c r="N1760">
        <v>1.04114671163575</v>
      </c>
      <c r="O1760">
        <v>43.249009448338903</v>
      </c>
      <c r="Q1760">
        <v>4.1140475540030003E-2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135</v>
      </c>
      <c r="E1761">
        <v>527.00439686999903</v>
      </c>
      <c r="F1761">
        <v>12.11</v>
      </c>
      <c r="G1761">
        <v>34.818658131623202</v>
      </c>
      <c r="H1761">
        <v>-17.481716853931498</v>
      </c>
      <c r="I1761">
        <v>-16.698542124627402</v>
      </c>
      <c r="J1761">
        <v>-3.5941643242398298</v>
      </c>
      <c r="K1761">
        <v>13.1152110103005</v>
      </c>
      <c r="L1761">
        <v>12.5172552598713</v>
      </c>
      <c r="M1761">
        <v>34.501730123247597</v>
      </c>
      <c r="N1761">
        <v>1.2862544519291499</v>
      </c>
      <c r="O1761">
        <v>42.4442609413707</v>
      </c>
      <c r="P1761">
        <v>70.563380281690101</v>
      </c>
      <c r="Q1761">
        <v>-2.8428735137284999E-2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407</v>
      </c>
      <c r="E1762">
        <v>525.756484</v>
      </c>
      <c r="F1762">
        <v>2140</v>
      </c>
      <c r="G1762">
        <v>19.4765501396692</v>
      </c>
      <c r="H1762">
        <v>15.3992109273326</v>
      </c>
      <c r="I1762">
        <v>-0.21978264002033501</v>
      </c>
      <c r="J1762">
        <v>-3.2166362343521899</v>
      </c>
      <c r="K1762">
        <v>2036.8571879787601</v>
      </c>
      <c r="L1762">
        <v>1867.9628654507901</v>
      </c>
      <c r="M1762">
        <v>42.843949005223301</v>
      </c>
      <c r="N1762">
        <v>0.74902503498678197</v>
      </c>
      <c r="O1762">
        <v>29.859813084112101</v>
      </c>
      <c r="P1762">
        <v>47.073983711899899</v>
      </c>
      <c r="Q1762">
        <v>-5.6100312676908001E-2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Row],[Ticker]],[1]!Table1[[Symbol]:[Industry]],2,FALSE),"-")</f>
        <v>-</v>
      </c>
      <c r="D1763" t="s">
        <v>122</v>
      </c>
      <c r="E1763">
        <v>524.88559999999995</v>
      </c>
      <c r="F1763">
        <v>298.39999999999998</v>
      </c>
      <c r="G1763">
        <v>-19.064325558523802</v>
      </c>
      <c r="H1763">
        <v>-5.1094827354447103</v>
      </c>
      <c r="I1763">
        <v>-24.8014270742277</v>
      </c>
      <c r="J1763">
        <v>-8.0879143242398399</v>
      </c>
      <c r="K1763">
        <v>325.33131247804602</v>
      </c>
      <c r="L1763">
        <v>322.49174977744298</v>
      </c>
      <c r="M1763">
        <v>26.668017819267</v>
      </c>
      <c r="N1763">
        <v>1.06063983786913</v>
      </c>
      <c r="O1763">
        <v>43.096514745308298</v>
      </c>
      <c r="P1763">
        <v>18.5773892310749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Row],[Ticker]],[1]!Table1[[Symbol]:[Industry]],2,FALSE),"-")</f>
        <v>-</v>
      </c>
      <c r="D1764" t="s">
        <v>62</v>
      </c>
      <c r="E1764">
        <v>524.04612956999995</v>
      </c>
      <c r="F1764">
        <v>110.25</v>
      </c>
      <c r="G1764">
        <v>-37.705573707626499</v>
      </c>
      <c r="H1764">
        <v>0.697367027510986</v>
      </c>
      <c r="I1764">
        <v>-16.8979668609649</v>
      </c>
      <c r="J1764">
        <v>-0.64332004656628405</v>
      </c>
      <c r="K1764">
        <v>107.83581495449801</v>
      </c>
      <c r="L1764">
        <v>107.78856340065801</v>
      </c>
      <c r="M1764">
        <v>46.403374988422698</v>
      </c>
      <c r="N1764">
        <v>0.447043782318712</v>
      </c>
      <c r="O1764">
        <v>38.503401360544103</v>
      </c>
      <c r="P1764">
        <v>23.184357541899399</v>
      </c>
    </row>
    <row r="1765" spans="1:17" hidden="1" x14ac:dyDescent="0.3">
      <c r="A1765" t="s">
        <v>3685</v>
      </c>
      <c r="B1765" t="s">
        <v>3686</v>
      </c>
      <c r="C1765" t="str">
        <f>IFERROR(VLOOKUP(Table1[[#This Row],[Ticker]],[1]!Table1[[Symbol]:[Industry]],2,FALSE),"-")</f>
        <v>-</v>
      </c>
      <c r="D1765" t="s">
        <v>62</v>
      </c>
      <c r="E1765">
        <v>521.87274576000004</v>
      </c>
      <c r="F1765">
        <v>68.099999999999994</v>
      </c>
      <c r="G1765">
        <v>111.373290436784</v>
      </c>
      <c r="H1765">
        <v>51.515885996118698</v>
      </c>
      <c r="I1765">
        <v>8.7370691704472296</v>
      </c>
      <c r="J1765">
        <v>-4.9119725434179102</v>
      </c>
      <c r="K1765">
        <v>53.2448350974798</v>
      </c>
      <c r="L1765">
        <v>46.6775808963176</v>
      </c>
      <c r="M1765">
        <v>67.573170249882807</v>
      </c>
      <c r="N1765">
        <v>3.5239509513686702</v>
      </c>
      <c r="O1765">
        <v>14.0969162995594</v>
      </c>
      <c r="P1765">
        <v>161.42034548944301</v>
      </c>
      <c r="Q1765">
        <v>6.5320602198194994E-2</v>
      </c>
    </row>
    <row r="1766" spans="1:17" hidden="1" x14ac:dyDescent="0.3">
      <c r="A1766" t="s">
        <v>3687</v>
      </c>
      <c r="B1766" t="s">
        <v>3688</v>
      </c>
      <c r="C1766" t="str">
        <f>IFERROR(VLOOKUP(Table1[[#This Row],[Ticker]],[1]!Table1[[Symbol]:[Industry]],2,FALSE),"-")</f>
        <v>-</v>
      </c>
      <c r="D1766" t="s">
        <v>269</v>
      </c>
      <c r="E1766">
        <v>521.57422548</v>
      </c>
      <c r="F1766">
        <v>98.68</v>
      </c>
      <c r="G1766">
        <v>-40.030361695737703</v>
      </c>
      <c r="H1766">
        <v>-2.55347733733405</v>
      </c>
      <c r="I1766">
        <v>-2.5331217015045802</v>
      </c>
      <c r="J1766">
        <v>1.7470193617460399</v>
      </c>
      <c r="K1766">
        <v>98.489722655755997</v>
      </c>
      <c r="L1766">
        <v>101.135521464004</v>
      </c>
      <c r="M1766">
        <v>52.428286783143101</v>
      </c>
      <c r="N1766">
        <v>1.00721939536736</v>
      </c>
      <c r="O1766">
        <v>34.221726793676403</v>
      </c>
      <c r="P1766">
        <v>28.1724899337576</v>
      </c>
      <c r="Q1766">
        <v>0.167114150952582</v>
      </c>
    </row>
    <row r="1767" spans="1:17" hidden="1" x14ac:dyDescent="0.3">
      <c r="A1767" t="s">
        <v>3689</v>
      </c>
      <c r="B1767" t="s">
        <v>3690</v>
      </c>
      <c r="C1767" t="str">
        <f>IFERROR(VLOOKUP(Table1[[#This Row],[Ticker]],[1]!Table1[[Symbol]:[Industry]],2,FALSE),"-")</f>
        <v>-</v>
      </c>
      <c r="D1767" t="s">
        <v>148</v>
      </c>
      <c r="E1767">
        <v>520.99161380999999</v>
      </c>
      <c r="F1767">
        <v>63.87</v>
      </c>
      <c r="G1767">
        <v>-53.547566212380097</v>
      </c>
      <c r="H1767">
        <v>-18.1852403112022</v>
      </c>
      <c r="I1767">
        <v>-42.226178667189302</v>
      </c>
      <c r="J1767">
        <v>1.70152146515245</v>
      </c>
      <c r="K1767">
        <v>71.901093091222805</v>
      </c>
      <c r="L1767">
        <v>76.447198165894505</v>
      </c>
      <c r="M1767">
        <v>38.723211683678102</v>
      </c>
      <c r="N1767">
        <v>1.84180114781205</v>
      </c>
      <c r="O1767">
        <v>73.633943948645694</v>
      </c>
      <c r="P1767">
        <v>1.54213036565977</v>
      </c>
      <c r="Q1767">
        <v>5.6785200995771001E-2</v>
      </c>
    </row>
    <row r="1768" spans="1:17" hidden="1" x14ac:dyDescent="0.3">
      <c r="A1768" t="s">
        <v>3691</v>
      </c>
      <c r="B1768" t="s">
        <v>3692</v>
      </c>
      <c r="C1768" t="str">
        <f>IFERROR(VLOOKUP(Table1[[#This Row],[Ticker]],[1]!Table1[[Symbol]:[Industry]],2,FALSE),"-")</f>
        <v>-</v>
      </c>
      <c r="D1768" t="s">
        <v>3693</v>
      </c>
      <c r="E1768">
        <v>520.88</v>
      </c>
      <c r="F1768">
        <v>130.22</v>
      </c>
      <c r="G1768">
        <v>-1.5596452427066101</v>
      </c>
      <c r="H1768">
        <v>-3.9505680067625302</v>
      </c>
      <c r="I1768">
        <v>-55.100717479449003</v>
      </c>
      <c r="J1768">
        <v>-3.64201985471388</v>
      </c>
      <c r="K1768">
        <v>134.66832768437399</v>
      </c>
      <c r="M1768">
        <v>38.427726493875497</v>
      </c>
      <c r="N1768">
        <v>0.52593858903732105</v>
      </c>
      <c r="O1768">
        <v>96.091230225771696</v>
      </c>
      <c r="P1768">
        <v>35.6458333333333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62</v>
      </c>
      <c r="E1769">
        <v>520.10692474999996</v>
      </c>
      <c r="F1769">
        <v>501.25</v>
      </c>
      <c r="G1769">
        <v>28.818350107597301</v>
      </c>
      <c r="H1769">
        <v>-20.971064656348599</v>
      </c>
      <c r="I1769">
        <v>-11.4755354801091</v>
      </c>
      <c r="J1769">
        <v>-1.71190625972371</v>
      </c>
      <c r="K1769">
        <v>507.78034793431698</v>
      </c>
      <c r="L1769">
        <v>459.638301548181</v>
      </c>
      <c r="M1769">
        <v>48.736727979250801</v>
      </c>
      <c r="N1769">
        <v>1.03700930553476</v>
      </c>
      <c r="O1769">
        <v>17.7057356608478</v>
      </c>
      <c r="P1769">
        <v>62.374473598963398</v>
      </c>
      <c r="Q1769">
        <v>7.5963925856264006E-2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72</v>
      </c>
      <c r="E1770">
        <v>519.64082599999995</v>
      </c>
      <c r="F1770">
        <v>145.1</v>
      </c>
      <c r="G1770">
        <v>309.24300327249802</v>
      </c>
      <c r="H1770">
        <v>11.891409264006301</v>
      </c>
      <c r="I1770">
        <v>242.36242059297001</v>
      </c>
      <c r="J1770">
        <v>11.482709678949901</v>
      </c>
      <c r="K1770">
        <v>114.161621144603</v>
      </c>
      <c r="L1770">
        <v>72.700215613644104</v>
      </c>
      <c r="M1770">
        <v>89.293793821235298</v>
      </c>
      <c r="N1770">
        <v>0.88615038704192595</v>
      </c>
      <c r="O1770">
        <v>0</v>
      </c>
      <c r="P1770">
        <v>334.82169613425202</v>
      </c>
      <c r="Q1770">
        <v>0.134018560062825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130</v>
      </c>
      <c r="E1771">
        <v>518.97972000000004</v>
      </c>
      <c r="F1771">
        <v>19.489999999999998</v>
      </c>
      <c r="G1771">
        <v>232.035986037328</v>
      </c>
      <c r="H1771">
        <v>-7.4089656890721001</v>
      </c>
      <c r="I1771">
        <v>56.162376692238396</v>
      </c>
      <c r="J1771">
        <v>-3.6502773295978499</v>
      </c>
      <c r="K1771">
        <v>20.022949886994802</v>
      </c>
      <c r="L1771">
        <v>15.847822123812</v>
      </c>
      <c r="M1771">
        <v>37.129923181545998</v>
      </c>
      <c r="N1771">
        <v>1.11711810646242</v>
      </c>
      <c r="O1771">
        <v>25.705489994869101</v>
      </c>
      <c r="P1771">
        <v>289.79999999999899</v>
      </c>
      <c r="Q1771">
        <v>0.150909988009922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191</v>
      </c>
      <c r="E1772">
        <v>516.14503350799998</v>
      </c>
      <c r="F1772">
        <v>132.47</v>
      </c>
      <c r="G1772">
        <v>54.014860046444703</v>
      </c>
      <c r="H1772">
        <v>2.1787772226265498</v>
      </c>
      <c r="I1772">
        <v>-9.9598300594905194</v>
      </c>
      <c r="J1772">
        <v>-6.2172004255927096</v>
      </c>
      <c r="K1772">
        <v>125.958184937696</v>
      </c>
      <c r="L1772">
        <v>118.765665103709</v>
      </c>
      <c r="M1772">
        <v>56.472181121643104</v>
      </c>
      <c r="N1772">
        <v>1.5459716971319499</v>
      </c>
      <c r="O1772">
        <v>24.782969728995202</v>
      </c>
      <c r="P1772">
        <v>85.922807017543803</v>
      </c>
      <c r="Q1772">
        <v>7.5969249487444004E-2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1487</v>
      </c>
      <c r="E1773">
        <v>515.34053916400001</v>
      </c>
      <c r="F1773">
        <v>95.26</v>
      </c>
      <c r="G1773">
        <v>1.6065970958129401</v>
      </c>
      <c r="H1773">
        <v>-4.9643453932026897</v>
      </c>
      <c r="I1773">
        <v>-22.935364126155299</v>
      </c>
      <c r="J1773">
        <v>-6.1643770901972896</v>
      </c>
      <c r="K1773">
        <v>86.308010912937405</v>
      </c>
      <c r="L1773">
        <v>84.197300265677697</v>
      </c>
      <c r="M1773">
        <v>62.661143058862599</v>
      </c>
      <c r="N1773">
        <v>2.8206049969779201</v>
      </c>
      <c r="O1773">
        <v>19.672475330673901</v>
      </c>
      <c r="P1773">
        <v>49.310344827586199</v>
      </c>
      <c r="Q1773">
        <v>8.9912108280443007E-2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288</v>
      </c>
      <c r="E1774">
        <v>515.23794055500002</v>
      </c>
      <c r="F1774">
        <v>550.04999999999995</v>
      </c>
      <c r="G1774">
        <v>-22.899954762071498</v>
      </c>
      <c r="H1774">
        <v>11.581882575568599</v>
      </c>
      <c r="I1774">
        <v>-2.2017437143823702</v>
      </c>
      <c r="J1774">
        <v>-7.2902770296924899</v>
      </c>
      <c r="K1774">
        <v>493.036662800486</v>
      </c>
      <c r="L1774">
        <v>481.51090493332498</v>
      </c>
      <c r="M1774">
        <v>54.837495590894797</v>
      </c>
      <c r="N1774">
        <v>4.7242621445628803</v>
      </c>
      <c r="O1774">
        <v>18.843741478047399</v>
      </c>
      <c r="P1774">
        <v>41.7654639175257</v>
      </c>
      <c r="Q1774">
        <v>-4.3145022807419997E-2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312</v>
      </c>
      <c r="E1775">
        <v>514.92574500000001</v>
      </c>
      <c r="F1775">
        <v>644.1</v>
      </c>
      <c r="G1775">
        <v>86.052677091918795</v>
      </c>
      <c r="H1775">
        <v>4.1027274484386203</v>
      </c>
      <c r="I1775">
        <v>-11.6602095402024</v>
      </c>
      <c r="J1775">
        <v>7.4661899217459098</v>
      </c>
      <c r="K1775">
        <v>619.84700278991602</v>
      </c>
      <c r="L1775">
        <v>550.86091921890102</v>
      </c>
      <c r="M1775">
        <v>59.429923748422503</v>
      </c>
      <c r="N1775">
        <v>1.2794437542783199</v>
      </c>
      <c r="O1775">
        <v>21.254463592609799</v>
      </c>
      <c r="P1775">
        <v>115.346038114343</v>
      </c>
      <c r="Q1775">
        <v>0.183433845067975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257</v>
      </c>
      <c r="E1776">
        <v>514.85</v>
      </c>
      <c r="F1776">
        <v>147.1</v>
      </c>
      <c r="G1776">
        <v>-3.0007302837916501</v>
      </c>
      <c r="H1776">
        <v>1.96498021410875</v>
      </c>
      <c r="I1776">
        <v>-17.912140341876501</v>
      </c>
      <c r="J1776">
        <v>3.7915499614744399</v>
      </c>
      <c r="K1776">
        <v>142.66769763801699</v>
      </c>
      <c r="L1776">
        <v>136.36984119112699</v>
      </c>
      <c r="M1776">
        <v>53.783157964030998</v>
      </c>
      <c r="N1776">
        <v>1.32022010083203</v>
      </c>
      <c r="O1776">
        <v>15.363698164513901</v>
      </c>
      <c r="P1776">
        <v>43.442223305704502</v>
      </c>
      <c r="Q1776">
        <v>6.4129104087707001E-2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46</v>
      </c>
      <c r="E1777">
        <v>514.02611679999995</v>
      </c>
      <c r="F1777">
        <v>29.96</v>
      </c>
      <c r="G1777">
        <v>157.06281657220799</v>
      </c>
      <c r="H1777">
        <v>0.59830511282651699</v>
      </c>
      <c r="I1777">
        <v>24.7721838706887</v>
      </c>
      <c r="J1777">
        <v>6.7644563654153202</v>
      </c>
      <c r="K1777">
        <v>29.1871489135501</v>
      </c>
      <c r="L1777">
        <v>25.3650268328722</v>
      </c>
      <c r="M1777">
        <v>48.929608611411801</v>
      </c>
      <c r="N1777">
        <v>1.4932160186502399</v>
      </c>
      <c r="O1777">
        <v>34.512683578104102</v>
      </c>
      <c r="P1777">
        <v>199.6</v>
      </c>
      <c r="Q1777">
        <v>-5.7528608489357001E-2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62</v>
      </c>
      <c r="E1778">
        <v>513.55967896000004</v>
      </c>
      <c r="F1778">
        <v>384.2</v>
      </c>
      <c r="G1778">
        <v>13.978154214162901</v>
      </c>
      <c r="H1778">
        <v>-2.6226840555767201</v>
      </c>
      <c r="I1778">
        <v>-16.573332798336001</v>
      </c>
      <c r="J1778">
        <v>-0.54602342404414395</v>
      </c>
      <c r="K1778">
        <v>353.10911044750901</v>
      </c>
      <c r="L1778">
        <v>327.29481253563</v>
      </c>
      <c r="M1778">
        <v>56.177607027122001</v>
      </c>
      <c r="N1778">
        <v>1.2864774986123799</v>
      </c>
      <c r="O1778">
        <v>11.920874544508001</v>
      </c>
      <c r="P1778">
        <v>73.063063063062998</v>
      </c>
      <c r="Q1778">
        <v>-2.8052259975708999E-2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46</v>
      </c>
      <c r="E1779">
        <v>512.51800000000003</v>
      </c>
      <c r="F1779">
        <v>235.1</v>
      </c>
      <c r="G1779">
        <v>172.96098967792801</v>
      </c>
      <c r="H1779">
        <v>4.0981236846529798</v>
      </c>
      <c r="I1779">
        <v>182.98399755791201</v>
      </c>
      <c r="J1779">
        <v>-13.310648669769799</v>
      </c>
      <c r="M1779">
        <v>43.778027810907098</v>
      </c>
      <c r="O1779">
        <v>20.374308804763899</v>
      </c>
      <c r="P1779">
        <v>213.46666666666599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135</v>
      </c>
      <c r="E1780">
        <v>512.44984920000002</v>
      </c>
      <c r="F1780">
        <v>13.01</v>
      </c>
      <c r="G1780">
        <v>132.045069514483</v>
      </c>
      <c r="H1780">
        <v>10.1281059170375</v>
      </c>
      <c r="I1780">
        <v>16.525533292341301</v>
      </c>
      <c r="J1780">
        <v>6.4858356757601596</v>
      </c>
      <c r="K1780">
        <v>12.081608777642</v>
      </c>
      <c r="L1780">
        <v>10.3592588259189</v>
      </c>
      <c r="M1780">
        <v>51.624291713606802</v>
      </c>
      <c r="N1780">
        <v>1.91208562540724</v>
      </c>
      <c r="O1780">
        <v>13.8355111452728</v>
      </c>
      <c r="P1780">
        <v>165.510204081632</v>
      </c>
      <c r="Q1780">
        <v>5.9249106079621999E-2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627</v>
      </c>
      <c r="E1781">
        <v>512.07778951199998</v>
      </c>
      <c r="F1781">
        <v>63.72</v>
      </c>
      <c r="G1781">
        <v>-5.6915809144353204</v>
      </c>
      <c r="H1781">
        <v>12.072401958731399</v>
      </c>
      <c r="I1781">
        <v>-16.3805877055057</v>
      </c>
      <c r="J1781">
        <v>8.7432010444428307</v>
      </c>
      <c r="K1781">
        <v>57.9053621356476</v>
      </c>
      <c r="L1781">
        <v>57.564722289514101</v>
      </c>
      <c r="M1781">
        <v>60.9615268809249</v>
      </c>
      <c r="N1781">
        <v>3.5218590195194399</v>
      </c>
      <c r="O1781">
        <v>17.5455116133082</v>
      </c>
      <c r="P1781">
        <v>27.695390781563098</v>
      </c>
      <c r="Q1781">
        <v>-1.7988198589815999E-2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130</v>
      </c>
      <c r="E1782">
        <v>509.64630241200001</v>
      </c>
      <c r="F1782">
        <v>50.79</v>
      </c>
      <c r="G1782">
        <v>70.351483625853007</v>
      </c>
      <c r="H1782">
        <v>13.373368282775999</v>
      </c>
      <c r="I1782">
        <v>47.8087408786349</v>
      </c>
      <c r="J1782">
        <v>-6.9260745193079396</v>
      </c>
      <c r="K1782">
        <v>47.592229286381901</v>
      </c>
      <c r="L1782">
        <v>39.502958925223098</v>
      </c>
      <c r="M1782">
        <v>41.715666036615801</v>
      </c>
      <c r="N1782">
        <v>0.62703970151667698</v>
      </c>
      <c r="O1782">
        <v>14.195707816499301</v>
      </c>
      <c r="P1782">
        <v>113.740136770121</v>
      </c>
      <c r="Q1782">
        <v>0.13509567870934699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220</v>
      </c>
      <c r="E1783">
        <v>507.69653</v>
      </c>
      <c r="F1783">
        <v>1599.8</v>
      </c>
      <c r="G1783">
        <v>541.01019537898003</v>
      </c>
      <c r="H1783">
        <v>43.306186877385699</v>
      </c>
      <c r="I1783">
        <v>349.87859039193199</v>
      </c>
      <c r="J1783">
        <v>4.1255921033650296</v>
      </c>
      <c r="K1783">
        <v>1089.90362225227</v>
      </c>
      <c r="L1783">
        <v>618.752353519709</v>
      </c>
      <c r="M1783">
        <v>99.722421161799105</v>
      </c>
      <c r="N1783">
        <v>0.11203433401594701</v>
      </c>
      <c r="O1783">
        <v>0</v>
      </c>
      <c r="P1783">
        <v>669.13461538461502</v>
      </c>
      <c r="Q1783">
        <v>0.25063496779252997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900</v>
      </c>
      <c r="E1784">
        <v>507.36900000000003</v>
      </c>
      <c r="F1784">
        <v>1595.5</v>
      </c>
      <c r="G1784">
        <v>-11.132096491336</v>
      </c>
      <c r="H1784">
        <v>7.0080058679535497</v>
      </c>
      <c r="I1784">
        <v>-7.9842178836041802</v>
      </c>
      <c r="J1784">
        <v>6.3825023424268297</v>
      </c>
      <c r="K1784">
        <v>1485.59468850902</v>
      </c>
      <c r="L1784">
        <v>1456.8800826132599</v>
      </c>
      <c r="M1784">
        <v>64.843976558978795</v>
      </c>
      <c r="N1784">
        <v>1.00670687064082</v>
      </c>
      <c r="O1784">
        <v>12.81729865246</v>
      </c>
      <c r="P1784">
        <v>23.634250290585001</v>
      </c>
      <c r="Q1784">
        <v>0.15224823982862901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1429</v>
      </c>
      <c r="E1785">
        <v>507.07887527999998</v>
      </c>
      <c r="F1785">
        <v>247.22</v>
      </c>
      <c r="G1785">
        <v>-18.811256023058402</v>
      </c>
      <c r="H1785">
        <v>-4.3133897642728796</v>
      </c>
      <c r="I1785">
        <v>-25.1974978472673</v>
      </c>
      <c r="J1785">
        <v>-7.2095489396244501</v>
      </c>
      <c r="K1785">
        <v>251.27122174242399</v>
      </c>
      <c r="L1785">
        <v>255.63170730214199</v>
      </c>
      <c r="M1785">
        <v>48.9828790261734</v>
      </c>
      <c r="N1785">
        <v>0.74858555632325696</v>
      </c>
      <c r="O1785">
        <v>27.133727044737402</v>
      </c>
      <c r="P1785">
        <v>9.3893805309734404</v>
      </c>
      <c r="Q1785">
        <v>9.8922259111978994E-2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97</v>
      </c>
      <c r="E1786">
        <v>506.41773749999999</v>
      </c>
      <c r="F1786">
        <v>1035</v>
      </c>
      <c r="G1786">
        <v>17.604540174145299</v>
      </c>
      <c r="H1786">
        <v>-2.6735467995087698</v>
      </c>
      <c r="I1786">
        <v>14.6329942635127</v>
      </c>
      <c r="J1786">
        <v>0.81426095158764</v>
      </c>
      <c r="K1786">
        <v>965.18247441969095</v>
      </c>
      <c r="L1786">
        <v>844.589520227344</v>
      </c>
      <c r="M1786">
        <v>78.466248993504394</v>
      </c>
      <c r="N1786">
        <v>4.5568306010928898</v>
      </c>
      <c r="O1786">
        <v>6.1835748792270397</v>
      </c>
      <c r="P1786">
        <v>54.477611940298502</v>
      </c>
      <c r="Q1786">
        <v>0.15133657183862401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1235</v>
      </c>
      <c r="E1787">
        <v>505.74377728000002</v>
      </c>
      <c r="F1787">
        <v>288.39999999999998</v>
      </c>
      <c r="G1787">
        <v>863.78665876774801</v>
      </c>
      <c r="H1787">
        <v>17.917844104382102</v>
      </c>
      <c r="I1787">
        <v>126.7972561947</v>
      </c>
      <c r="J1787">
        <v>-7.2236366938932903</v>
      </c>
      <c r="K1787">
        <v>246.352591881986</v>
      </c>
      <c r="L1787">
        <v>171.37171201494601</v>
      </c>
      <c r="M1787">
        <v>52.884502558494297</v>
      </c>
      <c r="N1787">
        <v>0.95206179579509798</v>
      </c>
      <c r="O1787">
        <v>17.874479889042998</v>
      </c>
      <c r="P1787">
        <v>933.69175627240099</v>
      </c>
      <c r="Q1787">
        <v>0.14037042935921401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130</v>
      </c>
      <c r="E1788">
        <v>505.32959375000002</v>
      </c>
      <c r="F1788">
        <v>173.5</v>
      </c>
      <c r="G1788">
        <v>710.969040985883</v>
      </c>
      <c r="H1788">
        <v>3.6790744784856302</v>
      </c>
      <c r="I1788">
        <v>110.355773351563</v>
      </c>
      <c r="J1788">
        <v>16.358624262011698</v>
      </c>
      <c r="K1788">
        <v>163.50941494902099</v>
      </c>
      <c r="L1788">
        <v>115.69323921002299</v>
      </c>
      <c r="M1788">
        <v>57.194956913693197</v>
      </c>
      <c r="N1788">
        <v>1.3813729911932899</v>
      </c>
      <c r="O1788">
        <v>22.622478386167099</v>
      </c>
      <c r="P1788">
        <v>863.888888888888</v>
      </c>
      <c r="Q1788">
        <v>0.16961405957232301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21</v>
      </c>
      <c r="E1789">
        <v>504.07069015299999</v>
      </c>
      <c r="F1789">
        <v>68.33</v>
      </c>
      <c r="G1789">
        <v>78.087477033923804</v>
      </c>
      <c r="H1789">
        <v>-5.2268805096454998E-2</v>
      </c>
      <c r="I1789">
        <v>-3.9053581843846898</v>
      </c>
      <c r="J1789">
        <v>0.47676590831830201</v>
      </c>
      <c r="K1789">
        <v>69.6062730866837</v>
      </c>
      <c r="L1789">
        <v>64.746564585048105</v>
      </c>
      <c r="M1789">
        <v>46.284180130818498</v>
      </c>
      <c r="N1789">
        <v>1.0524080162718601</v>
      </c>
      <c r="O1789">
        <v>56.958876042733799</v>
      </c>
      <c r="P1789">
        <v>108.32317073170699</v>
      </c>
      <c r="Q1789">
        <v>0.118279105556454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627</v>
      </c>
      <c r="E1790">
        <v>503.55624999999998</v>
      </c>
      <c r="F1790">
        <v>129.94999999999999</v>
      </c>
      <c r="G1790">
        <v>-31.480213498973601</v>
      </c>
      <c r="H1790">
        <v>5.7074571552656703</v>
      </c>
      <c r="I1790">
        <v>-5.8932377243863501</v>
      </c>
      <c r="J1790">
        <v>8.8531545460016599</v>
      </c>
      <c r="K1790">
        <v>119.451606285495</v>
      </c>
      <c r="L1790">
        <v>121.37571960514001</v>
      </c>
      <c r="M1790">
        <v>64.844223010260094</v>
      </c>
      <c r="N1790">
        <v>2.3904542249383001</v>
      </c>
      <c r="O1790">
        <v>18.9688341669873</v>
      </c>
      <c r="P1790">
        <v>28.345679012345599</v>
      </c>
      <c r="Q1790">
        <v>0.122999453943235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E1791">
        <v>503.50221562500002</v>
      </c>
      <c r="F1791">
        <v>463.55</v>
      </c>
      <c r="G1791">
        <v>190.074957392914</v>
      </c>
      <c r="H1791">
        <v>11.256513914471499</v>
      </c>
      <c r="I1791">
        <v>104.972383524414</v>
      </c>
      <c r="J1791">
        <v>-1.0583645418676899</v>
      </c>
      <c r="K1791">
        <v>377.80077962549399</v>
      </c>
      <c r="L1791">
        <v>274.30930996437502</v>
      </c>
      <c r="M1791">
        <v>70.725462746340199</v>
      </c>
      <c r="N1791">
        <v>0.563688876187878</v>
      </c>
      <c r="O1791">
        <v>1.3914356595836299</v>
      </c>
      <c r="P1791">
        <v>226.32875747975999</v>
      </c>
      <c r="Q1791">
        <v>0.35015278324118998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72</v>
      </c>
      <c r="E1792">
        <v>503.31678322499999</v>
      </c>
      <c r="F1792">
        <v>168.65</v>
      </c>
      <c r="G1792">
        <v>39.360182443869199</v>
      </c>
      <c r="H1792">
        <v>22.6017663809846</v>
      </c>
      <c r="I1792">
        <v>-7.6887198394613803</v>
      </c>
      <c r="J1792">
        <v>-8.8869131524725393</v>
      </c>
      <c r="K1792">
        <v>145.322611625382</v>
      </c>
      <c r="L1792">
        <v>134.35030270420799</v>
      </c>
      <c r="M1792">
        <v>58.682758387818502</v>
      </c>
      <c r="N1792">
        <v>4.6080336032683604</v>
      </c>
      <c r="O1792">
        <v>15.564779128372299</v>
      </c>
      <c r="P1792">
        <v>65.343137254901904</v>
      </c>
      <c r="Q1792">
        <v>3.5455314183979E-2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257</v>
      </c>
      <c r="E1793">
        <v>503.10250200000002</v>
      </c>
      <c r="F1793">
        <v>79.38</v>
      </c>
      <c r="G1793">
        <v>-24.134603404885201</v>
      </c>
      <c r="H1793">
        <v>-11.537744949421199</v>
      </c>
      <c r="I1793">
        <v>-32.085653436028899</v>
      </c>
      <c r="J1793">
        <v>-3.03468335961748</v>
      </c>
      <c r="K1793">
        <v>82.719149727433305</v>
      </c>
      <c r="L1793">
        <v>83.364046576491802</v>
      </c>
      <c r="M1793">
        <v>31.9379578146598</v>
      </c>
      <c r="N1793">
        <v>0.73318426307080797</v>
      </c>
      <c r="O1793">
        <v>57.155454774502402</v>
      </c>
      <c r="P1793">
        <v>14.215827338129399</v>
      </c>
      <c r="Q1793">
        <v>3.5738749971130001E-3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1148</v>
      </c>
      <c r="E1794">
        <v>500.87014154299999</v>
      </c>
      <c r="F1794">
        <v>129.77000000000001</v>
      </c>
      <c r="G1794">
        <v>30.7707047286072</v>
      </c>
      <c r="H1794">
        <v>0.26785059788862497</v>
      </c>
      <c r="I1794">
        <v>-19.429759055844301</v>
      </c>
      <c r="J1794">
        <v>-6.04507341514892</v>
      </c>
      <c r="K1794">
        <v>131.33637117583299</v>
      </c>
      <c r="L1794">
        <v>125.512819559435</v>
      </c>
      <c r="M1794">
        <v>32.3419899736692</v>
      </c>
      <c r="N1794">
        <v>0.803744699914552</v>
      </c>
      <c r="O1794">
        <v>33.967789165446497</v>
      </c>
      <c r="P1794">
        <v>57.871046228710398</v>
      </c>
      <c r="Q1794">
        <v>-1.3297901071009999E-3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21</v>
      </c>
      <c r="E1795">
        <v>500.73923120000001</v>
      </c>
      <c r="F1795">
        <v>71.8</v>
      </c>
      <c r="G1795">
        <v>56.528350320395901</v>
      </c>
      <c r="H1795">
        <v>-11.5871448477847</v>
      </c>
      <c r="I1795">
        <v>7.7061175933369803</v>
      </c>
      <c r="J1795">
        <v>-3.90152127246873</v>
      </c>
      <c r="K1795">
        <v>74.585290612818</v>
      </c>
      <c r="L1795">
        <v>66.272557203107993</v>
      </c>
      <c r="M1795">
        <v>45.421599860207799</v>
      </c>
      <c r="N1795">
        <v>2.1436034829202901</v>
      </c>
      <c r="O1795">
        <v>25.974930362117</v>
      </c>
      <c r="P1795">
        <v>93.792172739541101</v>
      </c>
      <c r="Q1795">
        <v>0.21665692604804401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407</v>
      </c>
      <c r="E1796">
        <v>500.41619152499999</v>
      </c>
      <c r="F1796">
        <v>304.25</v>
      </c>
      <c r="G1796">
        <v>-49.306444177873502</v>
      </c>
      <c r="H1796">
        <v>-7.6506513941432397</v>
      </c>
      <c r="I1796">
        <v>-37.811977303221703</v>
      </c>
      <c r="J1796">
        <v>-1.6337449271231801</v>
      </c>
      <c r="K1796">
        <v>305.52585190971001</v>
      </c>
      <c r="L1796">
        <v>324.70588754827799</v>
      </c>
      <c r="M1796">
        <v>40.012063864849203</v>
      </c>
      <c r="N1796">
        <v>0.94227272934389805</v>
      </c>
      <c r="O1796">
        <v>51.191454396055803</v>
      </c>
      <c r="P1796">
        <v>16.125954198473199</v>
      </c>
      <c r="Q1796">
        <v>-7.0497724212873994E-2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21</v>
      </c>
      <c r="E1797">
        <v>500.35448485299997</v>
      </c>
      <c r="F1797">
        <v>11.93</v>
      </c>
      <c r="G1797">
        <v>-80.131073814135107</v>
      </c>
      <c r="H1797">
        <v>4.9202958738474498</v>
      </c>
      <c r="I1797">
        <v>-64.875990844132204</v>
      </c>
      <c r="J1797">
        <v>-6.9941643242398497</v>
      </c>
      <c r="K1797">
        <v>12.408136295852801</v>
      </c>
      <c r="L1797">
        <v>17.6935885540362</v>
      </c>
      <c r="M1797">
        <v>54.900839991494898</v>
      </c>
      <c r="N1797">
        <v>1.3549700157834901</v>
      </c>
      <c r="O1797">
        <v>145.43168482816401</v>
      </c>
      <c r="P1797">
        <v>24.9214659685863</v>
      </c>
      <c r="Q1797">
        <v>0.13405155567235399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49</v>
      </c>
      <c r="E1798">
        <v>499.5</v>
      </c>
      <c r="F1798">
        <v>379.4</v>
      </c>
      <c r="G1798">
        <v>43.0435293604679</v>
      </c>
      <c r="H1798">
        <v>0.44431169298949003</v>
      </c>
      <c r="I1798">
        <v>14.5094504313253</v>
      </c>
      <c r="J1798">
        <v>-2.8455156755911801</v>
      </c>
      <c r="K1798">
        <v>327.63100131335301</v>
      </c>
      <c r="L1798">
        <v>284.27308882814702</v>
      </c>
      <c r="M1798">
        <v>57.648889138951901</v>
      </c>
      <c r="N1798">
        <v>2.12094086761374</v>
      </c>
      <c r="O1798">
        <v>9.2909857670005298</v>
      </c>
      <c r="P1798">
        <v>74.798433540658806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1844</v>
      </c>
      <c r="E1799">
        <v>498.88841207199999</v>
      </c>
      <c r="F1799">
        <v>245.72</v>
      </c>
      <c r="G1799">
        <v>-12.552013928911499</v>
      </c>
      <c r="H1799">
        <v>3.3162875726785201</v>
      </c>
      <c r="I1799">
        <v>-31.577557845748402</v>
      </c>
      <c r="J1799">
        <v>9.1575645592970396</v>
      </c>
      <c r="K1799">
        <v>240.21759690923599</v>
      </c>
      <c r="L1799">
        <v>248.44994974831599</v>
      </c>
      <c r="M1799">
        <v>56.882842333636397</v>
      </c>
      <c r="N1799">
        <v>1.6849949959195301</v>
      </c>
      <c r="O1799">
        <v>29.822562265993799</v>
      </c>
      <c r="P1799">
        <v>26.0102564102564</v>
      </c>
      <c r="Q1799">
        <v>-5.9099575035016998E-2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E1800">
        <v>497.775987743999</v>
      </c>
      <c r="F1800">
        <v>25.32</v>
      </c>
      <c r="G1800">
        <v>55.786883240663897</v>
      </c>
      <c r="H1800">
        <v>-6.5040849354958796</v>
      </c>
      <c r="I1800">
        <v>4.9583559511187696</v>
      </c>
      <c r="J1800">
        <v>-2.76517434737015</v>
      </c>
      <c r="K1800">
        <v>26.258687600455399</v>
      </c>
      <c r="L1800">
        <v>24.2145369413014</v>
      </c>
      <c r="M1800">
        <v>35.920954416084399</v>
      </c>
      <c r="N1800">
        <v>0.87235278471932698</v>
      </c>
      <c r="O1800">
        <v>27.3696682464454</v>
      </c>
      <c r="P1800">
        <v>88.955223880597003</v>
      </c>
      <c r="Q1800">
        <v>0.159453293869874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550</v>
      </c>
      <c r="E1801">
        <v>497.27107897500002</v>
      </c>
      <c r="F1801">
        <v>541.75</v>
      </c>
      <c r="G1801">
        <v>-5.9078291551052402</v>
      </c>
      <c r="H1801">
        <v>1.9631266702813699</v>
      </c>
      <c r="I1801">
        <v>-9.5173213098188505</v>
      </c>
      <c r="J1801">
        <v>1.5290016989261801</v>
      </c>
      <c r="K1801">
        <v>501.88262636692798</v>
      </c>
      <c r="L1801">
        <v>470.902132665453</v>
      </c>
      <c r="M1801">
        <v>66.010153489030699</v>
      </c>
      <c r="N1801">
        <v>1.2554701601337099</v>
      </c>
      <c r="O1801">
        <v>6.8758652514997598</v>
      </c>
      <c r="P1801">
        <v>31.973203410475001</v>
      </c>
      <c r="Q1801">
        <v>-2.6650592747651001E-2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407</v>
      </c>
      <c r="E1802">
        <v>495.072008595</v>
      </c>
      <c r="F1802">
        <v>181.45</v>
      </c>
      <c r="G1802">
        <v>3.24629826355637</v>
      </c>
      <c r="H1802">
        <v>5.7653307530661699</v>
      </c>
      <c r="I1802">
        <v>-0.38589761268115003</v>
      </c>
      <c r="J1802">
        <v>-3.5550108850863902</v>
      </c>
      <c r="K1802">
        <v>179.39928884419501</v>
      </c>
      <c r="L1802">
        <v>168.043967278575</v>
      </c>
      <c r="M1802">
        <v>38.175752802903197</v>
      </c>
      <c r="N1802">
        <v>0.82125880312718103</v>
      </c>
      <c r="O1802">
        <v>12.978782033618</v>
      </c>
      <c r="P1802">
        <v>32.784485912916203</v>
      </c>
      <c r="Q1802">
        <v>-1.8607517751685999E-2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550</v>
      </c>
      <c r="E1803">
        <v>494.82925876000002</v>
      </c>
      <c r="F1803">
        <v>419.8</v>
      </c>
      <c r="G1803">
        <v>56.781713229616301</v>
      </c>
      <c r="H1803">
        <v>1.6302362147516101</v>
      </c>
      <c r="I1803">
        <v>17.313439879758398</v>
      </c>
      <c r="J1803">
        <v>-5.84160493983034</v>
      </c>
      <c r="K1803">
        <v>408.60894956921402</v>
      </c>
      <c r="L1803">
        <v>340.87787274150901</v>
      </c>
      <c r="M1803">
        <v>35.744996633507697</v>
      </c>
      <c r="N1803">
        <v>0.43812454324191502</v>
      </c>
      <c r="O1803">
        <v>18.151500714626</v>
      </c>
      <c r="P1803">
        <v>92.260132814288994</v>
      </c>
      <c r="Q1803">
        <v>-1.3010125027836E-2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977</v>
      </c>
      <c r="E1804">
        <v>494.01593680000002</v>
      </c>
      <c r="F1804">
        <v>59.6</v>
      </c>
      <c r="G1804">
        <v>13.511155446297099</v>
      </c>
      <c r="H1804">
        <v>-9.8647323854680398</v>
      </c>
      <c r="I1804">
        <v>-2.5699029912489801</v>
      </c>
      <c r="J1804">
        <v>4.14876697875376</v>
      </c>
      <c r="K1804">
        <v>59.0071538306156</v>
      </c>
      <c r="L1804">
        <v>55.812802856048698</v>
      </c>
      <c r="M1804">
        <v>50.136016141896199</v>
      </c>
      <c r="N1804">
        <v>1.3554031216909499</v>
      </c>
      <c r="O1804">
        <v>20.3020134228187</v>
      </c>
      <c r="P1804">
        <v>40.566037735849001</v>
      </c>
      <c r="Q1804">
        <v>2.8798176281107001E-2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21</v>
      </c>
      <c r="E1805">
        <v>493.40199999999999</v>
      </c>
      <c r="F1805">
        <v>379.54</v>
      </c>
      <c r="G1805">
        <v>113.20079754403299</v>
      </c>
      <c r="H1805">
        <v>67.773618865744893</v>
      </c>
      <c r="I1805">
        <v>58.585173013182597</v>
      </c>
      <c r="J1805">
        <v>13.761760807590701</v>
      </c>
      <c r="K1805">
        <v>264.23324866696601</v>
      </c>
      <c r="L1805">
        <v>214.998124726529</v>
      </c>
      <c r="M1805">
        <v>78.461127397985706</v>
      </c>
      <c r="N1805">
        <v>1.3527078764706499</v>
      </c>
      <c r="O1805">
        <v>10.5258997734099</v>
      </c>
      <c r="Q1805">
        <v>0.182553842332558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122</v>
      </c>
      <c r="E1806">
        <v>493.39147033</v>
      </c>
      <c r="F1806">
        <v>221.3</v>
      </c>
      <c r="G1806">
        <v>-46.5429785760399</v>
      </c>
      <c r="H1806">
        <v>-8.6385948169585305</v>
      </c>
      <c r="I1806">
        <v>-26.858290192191099</v>
      </c>
      <c r="J1806">
        <v>-1.9941643242398399</v>
      </c>
      <c r="K1806">
        <v>238.899876865365</v>
      </c>
      <c r="L1806">
        <v>254.76148164537801</v>
      </c>
      <c r="M1806">
        <v>35.341726010072698</v>
      </c>
      <c r="N1806">
        <v>0.39770554493307803</v>
      </c>
      <c r="O1806">
        <v>39.968368730230402</v>
      </c>
      <c r="P1806">
        <v>2.9302325581395299</v>
      </c>
      <c r="Q1806">
        <v>0.163937307828636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46</v>
      </c>
      <c r="E1807">
        <v>492.703576</v>
      </c>
      <c r="F1807">
        <v>410.6</v>
      </c>
      <c r="G1807">
        <v>187.259402376341</v>
      </c>
      <c r="H1807">
        <v>-1.4411979458006901</v>
      </c>
      <c r="I1807">
        <v>197.282410256324</v>
      </c>
      <c r="J1807">
        <v>-14.6880418752602</v>
      </c>
      <c r="K1807">
        <v>369.37340206554001</v>
      </c>
      <c r="M1807">
        <v>27.6002866363674</v>
      </c>
      <c r="N1807">
        <v>0.54375405932019905</v>
      </c>
      <c r="O1807">
        <v>48.538723818801699</v>
      </c>
      <c r="P1807">
        <v>233.82113821138199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173</v>
      </c>
      <c r="E1808">
        <v>491.22500000000002</v>
      </c>
      <c r="F1808">
        <v>200.5</v>
      </c>
      <c r="G1808">
        <v>42.837938805612403</v>
      </c>
      <c r="H1808">
        <v>-5.7711989070618701</v>
      </c>
      <c r="I1808">
        <v>-9.1049284115552798</v>
      </c>
      <c r="J1808">
        <v>-3.2226655527410699</v>
      </c>
      <c r="K1808">
        <v>195.34880140118401</v>
      </c>
      <c r="L1808">
        <v>176.13625556487901</v>
      </c>
      <c r="M1808">
        <v>42.998535308458003</v>
      </c>
      <c r="N1808">
        <v>0.93742469879517998</v>
      </c>
      <c r="O1808">
        <v>14.7132169576059</v>
      </c>
      <c r="P1808">
        <v>69.915254237288096</v>
      </c>
      <c r="Q1808">
        <v>0.101395759016708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145</v>
      </c>
      <c r="E1809">
        <v>490.10894282999999</v>
      </c>
      <c r="F1809">
        <v>196.55</v>
      </c>
      <c r="G1809">
        <v>95.512420749044395</v>
      </c>
      <c r="H1809">
        <v>7.84602254358997</v>
      </c>
      <c r="I1809">
        <v>41.433132909603401</v>
      </c>
      <c r="J1809">
        <v>-1.9941643242398399</v>
      </c>
      <c r="K1809">
        <v>176.50197778322899</v>
      </c>
      <c r="L1809">
        <v>146.518800299248</v>
      </c>
      <c r="M1809">
        <v>65.879110382073094</v>
      </c>
      <c r="N1809">
        <v>2.6110713850404199</v>
      </c>
      <c r="O1809">
        <v>8.5728822182650593</v>
      </c>
      <c r="P1809">
        <v>150.06361323155201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72</v>
      </c>
      <c r="E1810">
        <v>487.49911774999998</v>
      </c>
      <c r="F1810">
        <v>683.75</v>
      </c>
      <c r="G1810">
        <v>59.719410119275501</v>
      </c>
      <c r="H1810">
        <v>14.316299433456701</v>
      </c>
      <c r="I1810">
        <v>-4.1503896660880297</v>
      </c>
      <c r="J1810">
        <v>-6.5223333383243398</v>
      </c>
      <c r="K1810">
        <v>602.59143611766501</v>
      </c>
      <c r="L1810">
        <v>537.06081952430395</v>
      </c>
      <c r="M1810">
        <v>65.263476650896706</v>
      </c>
      <c r="N1810">
        <v>2.6826674577276699</v>
      </c>
      <c r="O1810">
        <v>7.4954296160877503</v>
      </c>
      <c r="P1810">
        <v>102.83298724414099</v>
      </c>
      <c r="Q1810">
        <v>5.1728774536974997E-2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343</v>
      </c>
      <c r="E1811">
        <v>486.48997438499998</v>
      </c>
      <c r="F1811">
        <v>136.65</v>
      </c>
      <c r="G1811">
        <v>-16.997048046497898</v>
      </c>
      <c r="H1811">
        <v>-11.582455708417699</v>
      </c>
      <c r="I1811">
        <v>6.1815087821495096</v>
      </c>
      <c r="J1811">
        <v>-3.3080329373785302</v>
      </c>
      <c r="K1811">
        <v>136.661979221754</v>
      </c>
      <c r="L1811">
        <v>125.077524242243</v>
      </c>
      <c r="M1811">
        <v>55.466223084744698</v>
      </c>
      <c r="N1811">
        <v>0.62566220457836796</v>
      </c>
      <c r="O1811">
        <v>25.9055982436882</v>
      </c>
      <c r="P1811">
        <v>38.030303030303003</v>
      </c>
      <c r="Q1811">
        <v>0.14297426931163801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E1812">
        <v>486.38070399999998</v>
      </c>
      <c r="F1812">
        <v>32.799999999999997</v>
      </c>
      <c r="G1812">
        <v>767.91081953268804</v>
      </c>
      <c r="H1812">
        <v>-15.075543254037999</v>
      </c>
      <c r="I1812">
        <v>80.557917409858902</v>
      </c>
      <c r="J1812">
        <v>-15.9060100542673</v>
      </c>
      <c r="K1812">
        <v>35.776169334631099</v>
      </c>
      <c r="L1812">
        <v>24.589785091068102</v>
      </c>
      <c r="M1812">
        <v>31.027928254640099</v>
      </c>
      <c r="N1812">
        <v>2.2316947829741198</v>
      </c>
      <c r="O1812">
        <v>48.018292682926798</v>
      </c>
      <c r="P1812">
        <v>793.48951239444204</v>
      </c>
      <c r="Q1812">
        <v>0.19803742824759901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130</v>
      </c>
      <c r="E1813">
        <v>485.91347999999999</v>
      </c>
      <c r="F1813">
        <v>92.98</v>
      </c>
      <c r="G1813">
        <v>51.796354829966397</v>
      </c>
      <c r="H1813">
        <v>-4.0057910959224499</v>
      </c>
      <c r="I1813">
        <v>-16.640791364748999</v>
      </c>
      <c r="J1813">
        <v>-4.6858701145371704</v>
      </c>
      <c r="K1813">
        <v>94.243678714891303</v>
      </c>
      <c r="L1813">
        <v>87.862504233628002</v>
      </c>
      <c r="M1813">
        <v>47.1356019892972</v>
      </c>
      <c r="N1813">
        <v>1.068167406738</v>
      </c>
      <c r="O1813">
        <v>36.050763605076298</v>
      </c>
      <c r="P1813">
        <v>539.741296270813</v>
      </c>
      <c r="Q1813">
        <v>0.124038438041416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257</v>
      </c>
      <c r="E1814">
        <v>485.36349515500001</v>
      </c>
      <c r="F1814">
        <v>1485.05</v>
      </c>
      <c r="G1814">
        <v>-8.6456219956124993</v>
      </c>
      <c r="H1814">
        <v>-1.1889937571179601</v>
      </c>
      <c r="I1814">
        <v>-13.1278476192845</v>
      </c>
      <c r="J1814">
        <v>-8.2031307470498191</v>
      </c>
      <c r="K1814">
        <v>1541.9848280041399</v>
      </c>
      <c r="L1814">
        <v>1482.9889820964399</v>
      </c>
      <c r="M1814">
        <v>31.820011238302001</v>
      </c>
      <c r="N1814">
        <v>0.55836990595611202</v>
      </c>
      <c r="O1814">
        <v>30.298643143328501</v>
      </c>
      <c r="P1814">
        <v>18.8991192954363</v>
      </c>
      <c r="Q1814">
        <v>0.18266100804608601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257</v>
      </c>
      <c r="E1815">
        <v>484.80029999999999</v>
      </c>
      <c r="F1815">
        <v>343.1</v>
      </c>
      <c r="G1815">
        <v>54.620886970178503</v>
      </c>
      <c r="H1815">
        <v>-1.63039294454679</v>
      </c>
      <c r="I1815">
        <v>-22.220538082967199</v>
      </c>
      <c r="J1815">
        <v>-11.434453207396899</v>
      </c>
      <c r="K1815">
        <v>356.61590617466197</v>
      </c>
      <c r="L1815">
        <v>318.14008423765603</v>
      </c>
      <c r="M1815">
        <v>33.150908628032703</v>
      </c>
      <c r="N1815">
        <v>2.24743144523796</v>
      </c>
      <c r="O1815">
        <v>27.3389682308364</v>
      </c>
      <c r="P1815">
        <v>85.459459459459396</v>
      </c>
      <c r="Q1815">
        <v>4.2751440559927002E-2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220</v>
      </c>
      <c r="E1816">
        <v>484.74547999999999</v>
      </c>
      <c r="F1816">
        <v>274.55</v>
      </c>
      <c r="G1816">
        <v>53.514588286321398</v>
      </c>
      <c r="H1816">
        <v>30.122911630752402</v>
      </c>
      <c r="I1816">
        <v>-1.0644422795184301</v>
      </c>
      <c r="J1816">
        <v>-7.4367872750595199</v>
      </c>
      <c r="K1816">
        <v>268.80606516882602</v>
      </c>
      <c r="M1816">
        <v>35.716219099543103</v>
      </c>
      <c r="N1816">
        <v>0.90254237288135597</v>
      </c>
      <c r="O1816">
        <v>34.401748315425202</v>
      </c>
      <c r="P1816">
        <v>88.047945205479394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363</v>
      </c>
      <c r="E1817">
        <v>483.178539</v>
      </c>
      <c r="F1817">
        <v>584.70000000000005</v>
      </c>
      <c r="G1817">
        <v>104.211462070585</v>
      </c>
      <c r="H1817">
        <v>9.9565861949889403</v>
      </c>
      <c r="I1817">
        <v>4.5182445797863204</v>
      </c>
      <c r="J1817">
        <v>-4.4093501077616502</v>
      </c>
      <c r="K1817">
        <v>567.59920042887097</v>
      </c>
      <c r="L1817">
        <v>488.17138147799398</v>
      </c>
      <c r="M1817">
        <v>38.305124570747502</v>
      </c>
      <c r="N1817">
        <v>0.60178301357617203</v>
      </c>
      <c r="O1817">
        <v>10.3129810159055</v>
      </c>
      <c r="P1817">
        <v>133.64635364635299</v>
      </c>
      <c r="Q1817">
        <v>3.8888289675636997E-2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711</v>
      </c>
      <c r="E1818">
        <v>481.92970355999898</v>
      </c>
      <c r="F1818">
        <v>28.39</v>
      </c>
      <c r="G1818">
        <v>1.50277535668802</v>
      </c>
      <c r="H1818">
        <v>0.353977368954979</v>
      </c>
      <c r="I1818">
        <v>0.74910813580445501</v>
      </c>
      <c r="J1818">
        <v>-0.489327348245581</v>
      </c>
      <c r="K1818">
        <v>26.924964085480099</v>
      </c>
      <c r="L1818">
        <v>24.988381758882401</v>
      </c>
      <c r="M1818">
        <v>56.344784633490001</v>
      </c>
      <c r="N1818">
        <v>1.27659544777346</v>
      </c>
      <c r="O1818">
        <v>5.7062345896442501</v>
      </c>
      <c r="P1818">
        <v>41.949999999999903</v>
      </c>
      <c r="Q1818">
        <v>3.3094991646369998E-3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135</v>
      </c>
      <c r="E1819">
        <v>481.54619700199999</v>
      </c>
      <c r="F1819">
        <v>140.53</v>
      </c>
      <c r="G1819">
        <v>35.672024292577298</v>
      </c>
      <c r="H1819">
        <v>-1.6458106686798799</v>
      </c>
      <c r="I1819">
        <v>-19.2692855299032</v>
      </c>
      <c r="J1819">
        <v>3.5850900874334103E-2</v>
      </c>
      <c r="K1819">
        <v>131.47661559854899</v>
      </c>
      <c r="L1819">
        <v>125.151302850387</v>
      </c>
      <c r="M1819">
        <v>59.2531331278282</v>
      </c>
      <c r="N1819">
        <v>1.29352435937043</v>
      </c>
      <c r="O1819">
        <v>31.5733295381769</v>
      </c>
      <c r="Q1819">
        <v>8.9695290714677994E-2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130</v>
      </c>
      <c r="E1820">
        <v>480.982366695</v>
      </c>
      <c r="F1820">
        <v>253.65</v>
      </c>
      <c r="G1820">
        <v>-68.738356727300399</v>
      </c>
      <c r="H1820">
        <v>-11.9865524011741</v>
      </c>
      <c r="I1820">
        <v>-58.715348847316498</v>
      </c>
      <c r="J1820">
        <v>-2.9690946863568399</v>
      </c>
      <c r="K1820">
        <v>262.292875023644</v>
      </c>
      <c r="M1820">
        <v>49.437708427126999</v>
      </c>
      <c r="N1820">
        <v>0.48721984617839498</v>
      </c>
      <c r="O1820">
        <v>75.931401537551693</v>
      </c>
      <c r="P1820">
        <v>14.411366711772599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46</v>
      </c>
      <c r="E1821">
        <v>478.84545400000002</v>
      </c>
      <c r="F1821">
        <v>208.7</v>
      </c>
      <c r="G1821">
        <v>-33.233560118391402</v>
      </c>
      <c r="H1821">
        <v>5.5855527255481796</v>
      </c>
      <c r="I1821">
        <v>-23.210552238407399</v>
      </c>
      <c r="J1821">
        <v>10.2648036817926</v>
      </c>
      <c r="K1821">
        <v>189.08747809166999</v>
      </c>
      <c r="M1821">
        <v>68.126250863621493</v>
      </c>
      <c r="N1821">
        <v>2.7467300028496799</v>
      </c>
      <c r="O1821">
        <v>13.703881169142299</v>
      </c>
      <c r="P1821">
        <v>46.097304865243203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1016</v>
      </c>
      <c r="E1822">
        <v>478.51499999999999</v>
      </c>
      <c r="F1822">
        <v>55.86</v>
      </c>
      <c r="G1822">
        <v>59.388194555464302</v>
      </c>
      <c r="H1822">
        <v>4.68448051914846</v>
      </c>
      <c r="I1822">
        <v>-28.206193191309001</v>
      </c>
      <c r="J1822">
        <v>-9.7855146048605004</v>
      </c>
      <c r="K1822">
        <v>55.526066420032102</v>
      </c>
      <c r="L1822">
        <v>54.707796490546002</v>
      </c>
      <c r="M1822">
        <v>53.015591503332899</v>
      </c>
      <c r="N1822">
        <v>1.44838586731372</v>
      </c>
      <c r="O1822">
        <v>76.333691371285298</v>
      </c>
      <c r="P1822">
        <v>88.080808080808097</v>
      </c>
      <c r="Q1822">
        <v>4.5998712408663003E-2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348</v>
      </c>
      <c r="E1823">
        <v>477.14811085399998</v>
      </c>
      <c r="F1823">
        <v>20.66</v>
      </c>
      <c r="G1823">
        <v>-29.7086232561857</v>
      </c>
      <c r="H1823">
        <v>-7.4440460810781603</v>
      </c>
      <c r="I1823">
        <v>8.15688986852909</v>
      </c>
      <c r="J1823">
        <v>-0.94604617273911495</v>
      </c>
      <c r="K1823">
        <v>21.297231380700801</v>
      </c>
      <c r="L1823">
        <v>20.680931354248699</v>
      </c>
      <c r="M1823">
        <v>44.503630849403997</v>
      </c>
      <c r="N1823">
        <v>0.770098581179537</v>
      </c>
      <c r="O1823">
        <v>47.3862536302032</v>
      </c>
      <c r="P1823">
        <v>33.290322580645103</v>
      </c>
      <c r="Q1823">
        <v>9.3110276038760008E-3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977</v>
      </c>
      <c r="E1824">
        <v>475.32054703999898</v>
      </c>
      <c r="F1824">
        <v>552.79999999999995</v>
      </c>
      <c r="G1824">
        <v>19.380006495791299</v>
      </c>
      <c r="H1824">
        <v>8.3162771051133397</v>
      </c>
      <c r="I1824">
        <v>20.1840326364003</v>
      </c>
      <c r="J1824">
        <v>7.5694650490781097</v>
      </c>
      <c r="K1824">
        <v>485.78224201413599</v>
      </c>
      <c r="L1824">
        <v>439.58748364405602</v>
      </c>
      <c r="M1824">
        <v>58.328254690142103</v>
      </c>
      <c r="N1824">
        <v>1.7334637857881601</v>
      </c>
      <c r="O1824">
        <v>8.3393632416787202</v>
      </c>
      <c r="P1824">
        <v>52.181693048864297</v>
      </c>
      <c r="Q1824">
        <v>5.3177441496517999E-2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153</v>
      </c>
      <c r="E1825">
        <v>472.56511327999999</v>
      </c>
      <c r="F1825">
        <v>41.6</v>
      </c>
      <c r="G1825">
        <v>-22.862643479038098</v>
      </c>
      <c r="H1825">
        <v>-9.1959511592638901</v>
      </c>
      <c r="I1825">
        <v>-41.6001294262147</v>
      </c>
      <c r="J1825">
        <v>2.0302259196625898</v>
      </c>
      <c r="K1825">
        <v>43.960303096624898</v>
      </c>
      <c r="L1825">
        <v>50.585315327449699</v>
      </c>
      <c r="M1825">
        <v>43.084836071783499</v>
      </c>
      <c r="N1825">
        <v>1.2349454492384999</v>
      </c>
      <c r="O1825">
        <v>80.288461538461505</v>
      </c>
      <c r="P1825">
        <v>16.363636363636299</v>
      </c>
      <c r="Q1825">
        <v>-7.3586372128921995E-2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135</v>
      </c>
      <c r="E1826">
        <v>470.62729117200001</v>
      </c>
      <c r="F1826">
        <v>30.84</v>
      </c>
      <c r="G1826">
        <v>-16.022742595324299</v>
      </c>
      <c r="H1826">
        <v>-11.2849859264118</v>
      </c>
      <c r="I1826">
        <v>-38.551939663418203</v>
      </c>
      <c r="J1826">
        <v>5.8463223266557298</v>
      </c>
      <c r="K1826">
        <v>31.241765835390002</v>
      </c>
      <c r="L1826">
        <v>31.949339815428001</v>
      </c>
      <c r="M1826">
        <v>50.2652606293506</v>
      </c>
      <c r="N1826">
        <v>1.5726635443855901</v>
      </c>
      <c r="O1826">
        <v>45.265888456549902</v>
      </c>
      <c r="P1826">
        <v>23.113772455089801</v>
      </c>
      <c r="Q1826">
        <v>-8.7717010122570008E-3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27</v>
      </c>
      <c r="E1827">
        <v>469.26744255</v>
      </c>
      <c r="F1827">
        <v>1.71</v>
      </c>
      <c r="G1827">
        <v>5.9597686767072897</v>
      </c>
      <c r="H1827">
        <v>-24.615772043620801</v>
      </c>
      <c r="I1827">
        <v>-20.555684981770298</v>
      </c>
      <c r="J1827">
        <v>-1.9941643242398399</v>
      </c>
      <c r="K1827">
        <v>1.73994936640819</v>
      </c>
      <c r="L1827">
        <v>1.73391962702324</v>
      </c>
      <c r="M1827">
        <v>13.4162950703556</v>
      </c>
      <c r="N1827">
        <v>0.78471587209237503</v>
      </c>
      <c r="O1827">
        <v>34.502923976608102</v>
      </c>
      <c r="P1827">
        <v>42.5</v>
      </c>
      <c r="Q1827">
        <v>-4.8060275733500003E-2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630</v>
      </c>
      <c r="E1828">
        <v>468.3247437</v>
      </c>
      <c r="F1828">
        <v>613.95000000000005</v>
      </c>
      <c r="G1828">
        <v>181.16624843227501</v>
      </c>
      <c r="H1828">
        <v>1.0820848933045799</v>
      </c>
      <c r="I1828">
        <v>85.179969750941794</v>
      </c>
      <c r="J1828">
        <v>-7.8619329192811502</v>
      </c>
      <c r="K1828">
        <v>603.25796236333201</v>
      </c>
      <c r="L1828">
        <v>450.28443405676097</v>
      </c>
      <c r="M1828">
        <v>29.319300481982999</v>
      </c>
      <c r="N1828">
        <v>0.46382966638884399</v>
      </c>
      <c r="O1828">
        <v>15.1722452968482</v>
      </c>
      <c r="P1828">
        <v>219.59916710046801</v>
      </c>
      <c r="Q1828">
        <v>0.16886960241979099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220</v>
      </c>
      <c r="E1829">
        <v>468.28595000000001</v>
      </c>
      <c r="F1829">
        <v>144.31</v>
      </c>
      <c r="G1829">
        <v>48.393579591530802</v>
      </c>
      <c r="H1829">
        <v>3.80259075536893</v>
      </c>
      <c r="I1829">
        <v>-1.9704823056585401</v>
      </c>
      <c r="J1829">
        <v>-0.87737600307195696</v>
      </c>
      <c r="K1829">
        <v>131.08380931836399</v>
      </c>
      <c r="L1829">
        <v>119.712866573</v>
      </c>
      <c r="M1829">
        <v>72.813943516800506</v>
      </c>
      <c r="N1829">
        <v>1.5066748993858501</v>
      </c>
      <c r="O1829">
        <v>9.9715889404753604</v>
      </c>
      <c r="P1829">
        <v>105.423487544483</v>
      </c>
      <c r="Q1829">
        <v>4.0266552683527003E-2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1487</v>
      </c>
      <c r="E1830">
        <v>467.74612080000003</v>
      </c>
      <c r="F1830">
        <v>294</v>
      </c>
      <c r="G1830">
        <v>-25.748472148681198</v>
      </c>
      <c r="H1830">
        <v>-11.119484841151101</v>
      </c>
      <c r="I1830">
        <v>-15.7254642686973</v>
      </c>
      <c r="J1830">
        <v>-2.6274976575731599</v>
      </c>
      <c r="K1830">
        <v>299.549445869902</v>
      </c>
      <c r="M1830">
        <v>37.6217921666207</v>
      </c>
      <c r="N1830">
        <v>0.61783060921248101</v>
      </c>
      <c r="O1830">
        <v>23.8095238095238</v>
      </c>
      <c r="P1830">
        <v>56.8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627</v>
      </c>
      <c r="E1831">
        <v>466.72616686800001</v>
      </c>
      <c r="F1831">
        <v>176.34</v>
      </c>
      <c r="G1831">
        <v>-36.066002506424198</v>
      </c>
      <c r="H1831">
        <v>-7.0953215154011398</v>
      </c>
      <c r="I1831">
        <v>-17.398156454077501</v>
      </c>
      <c r="J1831">
        <v>0.91158437702179196</v>
      </c>
      <c r="K1831">
        <v>175.35241674698599</v>
      </c>
      <c r="L1831">
        <v>172.93234553000099</v>
      </c>
      <c r="M1831">
        <v>44.104993827872399</v>
      </c>
      <c r="N1831">
        <v>0.77337159132568101</v>
      </c>
      <c r="O1831">
        <v>30.089599637064701</v>
      </c>
      <c r="P1831">
        <v>30.044247787610601</v>
      </c>
      <c r="Q1831">
        <v>7.7616562064644998E-2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285</v>
      </c>
      <c r="E1832">
        <v>464.90856660999998</v>
      </c>
      <c r="F1832">
        <v>314.89999999999998</v>
      </c>
      <c r="G1832">
        <v>8.3358297833658792</v>
      </c>
      <c r="H1832">
        <v>27.2722981911372</v>
      </c>
      <c r="I1832">
        <v>-2.6680707139803799</v>
      </c>
      <c r="J1832">
        <v>-3.86087213047248</v>
      </c>
      <c r="K1832">
        <v>284.63148004755999</v>
      </c>
      <c r="L1832">
        <v>253.17946087059201</v>
      </c>
      <c r="M1832">
        <v>45.771687905498702</v>
      </c>
      <c r="N1832">
        <v>0.87018281151502397</v>
      </c>
      <c r="O1832">
        <v>16.814861860908199</v>
      </c>
      <c r="P1832">
        <v>72.406241445387295</v>
      </c>
      <c r="Q1832">
        <v>6.9302638922882007E-2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285</v>
      </c>
      <c r="E1833">
        <v>464.47227400000003</v>
      </c>
      <c r="F1833">
        <v>194.95</v>
      </c>
      <c r="G1833">
        <v>4.0423177765436202</v>
      </c>
      <c r="H1833">
        <v>-21.484482735444701</v>
      </c>
      <c r="I1833">
        <v>14.0653256565275</v>
      </c>
      <c r="J1833">
        <v>-3.8966033486300802</v>
      </c>
      <c r="K1833">
        <v>220.12296878926799</v>
      </c>
      <c r="M1833">
        <v>30.143053244191599</v>
      </c>
      <c r="N1833">
        <v>0.25653837145756803</v>
      </c>
      <c r="O1833">
        <v>62.092844319056098</v>
      </c>
      <c r="P1833">
        <v>43.135095447870697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E1834">
        <v>464.01119999999997</v>
      </c>
      <c r="F1834">
        <v>537.04999999999995</v>
      </c>
      <c r="G1834">
        <v>517.82612323983903</v>
      </c>
      <c r="H1834">
        <v>8.2636827744140504</v>
      </c>
      <c r="I1834">
        <v>39.5266136032715</v>
      </c>
      <c r="J1834">
        <v>5.4568160679170203</v>
      </c>
      <c r="K1834">
        <v>466.155769421115</v>
      </c>
      <c r="L1834">
        <v>355.88764371124</v>
      </c>
      <c r="M1834">
        <v>67.3848603340724</v>
      </c>
      <c r="N1834">
        <v>0.598783343672456</v>
      </c>
      <c r="O1834">
        <v>2.03891630202031</v>
      </c>
      <c r="P1834">
        <v>553.34549878345399</v>
      </c>
      <c r="Q1834">
        <v>0.185166014567229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977</v>
      </c>
      <c r="E1835">
        <v>464.00424076799999</v>
      </c>
      <c r="F1835">
        <v>118.62</v>
      </c>
      <c r="G1835">
        <v>-5.8814173824404001</v>
      </c>
      <c r="H1835">
        <v>-5.2430642077358698</v>
      </c>
      <c r="I1835">
        <v>7.6858734597881302</v>
      </c>
      <c r="J1835">
        <v>-3.0495517086790098</v>
      </c>
      <c r="K1835">
        <v>112.926659433358</v>
      </c>
      <c r="L1835">
        <v>102.63916255429299</v>
      </c>
      <c r="M1835">
        <v>43.880737996773099</v>
      </c>
      <c r="N1835">
        <v>1.19543080260113</v>
      </c>
      <c r="O1835">
        <v>14.736132186815</v>
      </c>
      <c r="P1835">
        <v>42.2302158273381</v>
      </c>
      <c r="Q1835">
        <v>5.552344529829E-3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E1836">
        <v>463.13596799999999</v>
      </c>
      <c r="F1836">
        <v>236.4</v>
      </c>
      <c r="G1836">
        <v>6.3041523265302803</v>
      </c>
      <c r="H1836">
        <v>-6.7740396974700303</v>
      </c>
      <c r="I1836">
        <v>-5.4229106980526298</v>
      </c>
      <c r="J1836">
        <v>-2.2292070592825799</v>
      </c>
      <c r="K1836">
        <v>241.59559509554799</v>
      </c>
      <c r="L1836">
        <v>224.93986112547699</v>
      </c>
      <c r="M1836">
        <v>55.809185880513901</v>
      </c>
      <c r="N1836">
        <v>0.99456177402323098</v>
      </c>
      <c r="O1836">
        <v>26.0363790186125</v>
      </c>
      <c r="P1836">
        <v>47.9812206572769</v>
      </c>
      <c r="Q1836">
        <v>0.17178851701599901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257</v>
      </c>
      <c r="E1837">
        <v>462.41169487500002</v>
      </c>
      <c r="F1837">
        <v>945.75</v>
      </c>
      <c r="G1837">
        <v>95.960309246467801</v>
      </c>
      <c r="H1837">
        <v>-5.7034669673593698E-2</v>
      </c>
      <c r="I1837">
        <v>33.357871938399697</v>
      </c>
      <c r="J1837">
        <v>-4.2845528722970903</v>
      </c>
      <c r="K1837">
        <v>945.96632245525802</v>
      </c>
      <c r="L1837">
        <v>765.27518812288395</v>
      </c>
      <c r="M1837">
        <v>41.975983026321799</v>
      </c>
      <c r="N1837">
        <v>0.42983290102085098</v>
      </c>
      <c r="O1837">
        <v>20.6238435104414</v>
      </c>
      <c r="P1837">
        <v>159.00314939066101</v>
      </c>
      <c r="Q1837">
        <v>0.13132733884897799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407</v>
      </c>
      <c r="E1838">
        <v>461.70842448299999</v>
      </c>
      <c r="F1838">
        <v>24.27</v>
      </c>
      <c r="G1838">
        <v>-36.317935230271999</v>
      </c>
      <c r="H1838">
        <v>-21.552011471076799</v>
      </c>
      <c r="I1838">
        <v>-25.399667151161101</v>
      </c>
      <c r="J1838">
        <v>-3.17446550454101</v>
      </c>
      <c r="K1838">
        <v>25.303558520964099</v>
      </c>
      <c r="L1838">
        <v>25.526698015444602</v>
      </c>
      <c r="M1838">
        <v>44.612569409755899</v>
      </c>
      <c r="N1838">
        <v>1.21811314704689</v>
      </c>
      <c r="O1838">
        <v>50.226617222908899</v>
      </c>
      <c r="P1838">
        <v>8.6878638602776608</v>
      </c>
      <c r="Q1838">
        <v>0.102685338729665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191</v>
      </c>
      <c r="E1839">
        <v>461.39699999999999</v>
      </c>
      <c r="F1839">
        <v>90.47</v>
      </c>
      <c r="G1839">
        <v>36.665839228600703</v>
      </c>
      <c r="H1839">
        <v>-11.32585855071</v>
      </c>
      <c r="I1839">
        <v>-13.766756088880999</v>
      </c>
      <c r="J1839">
        <v>-3.2831964389192398</v>
      </c>
      <c r="K1839">
        <v>90.817028116509505</v>
      </c>
      <c r="L1839">
        <v>86.274713604220096</v>
      </c>
      <c r="M1839">
        <v>55.789646346064004</v>
      </c>
      <c r="N1839">
        <v>1.0046406181006799</v>
      </c>
      <c r="O1839">
        <v>39.162153199955704</v>
      </c>
      <c r="P1839">
        <v>84.632653061224403</v>
      </c>
      <c r="Q1839">
        <v>0.10329393496822301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21</v>
      </c>
      <c r="E1840">
        <v>460.70228325199997</v>
      </c>
      <c r="F1840">
        <v>133.22</v>
      </c>
      <c r="G1840">
        <v>-4.5796011269676704</v>
      </c>
      <c r="H1840">
        <v>6.5250928339134697</v>
      </c>
      <c r="I1840">
        <v>-33.5741465202318</v>
      </c>
      <c r="J1840">
        <v>-3.6476510244555</v>
      </c>
      <c r="K1840">
        <v>133.33866006995399</v>
      </c>
      <c r="L1840">
        <v>124.85902810967499</v>
      </c>
      <c r="M1840">
        <v>40.585495258258398</v>
      </c>
      <c r="N1840">
        <v>1.0517338459726699</v>
      </c>
      <c r="O1840">
        <v>30.3858279537606</v>
      </c>
      <c r="P1840">
        <v>68.953709575142597</v>
      </c>
      <c r="Q1840">
        <v>0.16519990538519699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269</v>
      </c>
      <c r="E1841">
        <v>460.20009295</v>
      </c>
      <c r="F1841">
        <v>372.25</v>
      </c>
      <c r="G1841">
        <v>7.0125805131344503</v>
      </c>
      <c r="H1841">
        <v>-0.92353232222157</v>
      </c>
      <c r="I1841">
        <v>-23.630755978189601</v>
      </c>
      <c r="J1841">
        <v>-3.4766090576598598</v>
      </c>
      <c r="K1841">
        <v>373.83859030850101</v>
      </c>
      <c r="L1841">
        <v>359.48211639835699</v>
      </c>
      <c r="M1841">
        <v>46.0603993224315</v>
      </c>
      <c r="N1841">
        <v>0.83161935263573095</v>
      </c>
      <c r="O1841">
        <v>31.309603760913301</v>
      </c>
      <c r="P1841">
        <v>46.267190569744599</v>
      </c>
      <c r="Q1841">
        <v>-1.8441195851482999E-2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330</v>
      </c>
      <c r="E1842">
        <v>459.94166999999999</v>
      </c>
      <c r="F1842">
        <v>392.75</v>
      </c>
      <c r="G1842">
        <v>-25.832661115722399</v>
      </c>
      <c r="H1842">
        <v>4.0571839312219504</v>
      </c>
      <c r="I1842">
        <v>-15.8096532357385</v>
      </c>
      <c r="J1842">
        <v>7.3391690090934896</v>
      </c>
      <c r="M1842">
        <v>47.755948043628599</v>
      </c>
      <c r="O1842">
        <v>19.669000636537199</v>
      </c>
      <c r="P1842">
        <v>12.230318616945199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550</v>
      </c>
      <c r="E1843">
        <v>459.62520000000001</v>
      </c>
      <c r="F1843">
        <v>433.2</v>
      </c>
      <c r="G1843">
        <v>13.2674609843996</v>
      </c>
      <c r="H1843">
        <v>3.1467448743194999</v>
      </c>
      <c r="I1843">
        <v>2.1937034389962</v>
      </c>
      <c r="J1843">
        <v>0.184613204908668</v>
      </c>
      <c r="K1843">
        <v>412.10930830234702</v>
      </c>
      <c r="L1843">
        <v>372.38869892972298</v>
      </c>
      <c r="M1843">
        <v>52.975529318569002</v>
      </c>
      <c r="N1843">
        <v>0.47135984753395299</v>
      </c>
      <c r="O1843">
        <v>9.9145891043398002</v>
      </c>
      <c r="P1843">
        <v>40.466926070038902</v>
      </c>
      <c r="Q1843">
        <v>-3.2287731614395999E-2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191</v>
      </c>
      <c r="E1844">
        <v>459.433332497999</v>
      </c>
      <c r="F1844">
        <v>37.590000000000003</v>
      </c>
      <c r="G1844">
        <v>16.270363742019299</v>
      </c>
      <c r="H1844">
        <v>-8.31318643914841</v>
      </c>
      <c r="I1844">
        <v>-16.764620592808399</v>
      </c>
      <c r="J1844">
        <v>-2.8775565503882299</v>
      </c>
      <c r="K1844">
        <v>39.723081350650503</v>
      </c>
      <c r="L1844">
        <v>37.778111026242101</v>
      </c>
      <c r="M1844">
        <v>27.892647899625999</v>
      </c>
      <c r="N1844">
        <v>0.77002889245454398</v>
      </c>
      <c r="O1844">
        <v>32.349028997073603</v>
      </c>
      <c r="P1844">
        <v>48.871287128712801</v>
      </c>
      <c r="Q1844">
        <v>4.6003551464731E-2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285</v>
      </c>
      <c r="E1845">
        <v>459.37388190000001</v>
      </c>
      <c r="F1845">
        <v>358.35</v>
      </c>
      <c r="G1845">
        <v>111.739187932947</v>
      </c>
      <c r="H1845">
        <v>0.915027068476857</v>
      </c>
      <c r="I1845">
        <v>14.800808288509799</v>
      </c>
      <c r="J1845">
        <v>0.92772849217977005</v>
      </c>
      <c r="K1845">
        <v>344.02913320415001</v>
      </c>
      <c r="L1845">
        <v>288.428628686634</v>
      </c>
      <c r="M1845">
        <v>47.114659147843703</v>
      </c>
      <c r="N1845">
        <v>0.72511947002956101</v>
      </c>
      <c r="O1845">
        <v>10.492535230919399</v>
      </c>
      <c r="P1845">
        <v>159.57986236870599</v>
      </c>
      <c r="Q1845">
        <v>0.10313953009269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550</v>
      </c>
      <c r="E1846">
        <v>459.18888053999899</v>
      </c>
      <c r="F1846">
        <v>375.7</v>
      </c>
      <c r="G1846">
        <v>-42.367175696748703</v>
      </c>
      <c r="H1846">
        <v>-22.165038291000201</v>
      </c>
      <c r="I1846">
        <v>-32.344167816764703</v>
      </c>
      <c r="J1846">
        <v>-8.02431507800868</v>
      </c>
      <c r="M1846">
        <v>29.547096355239901</v>
      </c>
      <c r="O1846">
        <v>45.568272557891902</v>
      </c>
      <c r="P1846">
        <v>38.890942698706098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46</v>
      </c>
      <c r="E1847">
        <v>459.158636</v>
      </c>
      <c r="F1847">
        <v>398.05</v>
      </c>
      <c r="G1847">
        <v>-21.716983794565699</v>
      </c>
      <c r="H1847">
        <v>-35.952059280794202</v>
      </c>
      <c r="I1847">
        <v>-11.693975914581699</v>
      </c>
      <c r="J1847">
        <v>-4.4212895834177797</v>
      </c>
      <c r="M1847">
        <v>35.502705681437597</v>
      </c>
      <c r="O1847">
        <v>48.725034543398998</v>
      </c>
      <c r="P1847">
        <v>30.5081967213114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977</v>
      </c>
      <c r="E1848">
        <v>457.68763763599998</v>
      </c>
      <c r="F1848">
        <v>38.51</v>
      </c>
      <c r="G1848">
        <v>34.213838258577603</v>
      </c>
      <c r="H1848">
        <v>-12.837409612146301</v>
      </c>
      <c r="I1848">
        <v>23.4695857763524</v>
      </c>
      <c r="J1848">
        <v>-1.6648836758102501</v>
      </c>
      <c r="K1848">
        <v>37.598419548718198</v>
      </c>
      <c r="L1848">
        <v>33.535751892383097</v>
      </c>
      <c r="M1848">
        <v>43.703910985102802</v>
      </c>
      <c r="N1848">
        <v>1.2765412293085401</v>
      </c>
      <c r="O1848">
        <v>21.3970397299402</v>
      </c>
      <c r="P1848">
        <v>61.129707112970699</v>
      </c>
      <c r="Q1848">
        <v>6.0088616810071001E-2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493</v>
      </c>
      <c r="E1849">
        <v>457.06252000000001</v>
      </c>
      <c r="F1849">
        <v>188.2</v>
      </c>
      <c r="G1849">
        <v>-18.7985510177826</v>
      </c>
      <c r="H1849">
        <v>-3.64457045474296</v>
      </c>
      <c r="I1849">
        <v>-8.7755431377986799</v>
      </c>
      <c r="J1849">
        <v>5.2836134535379298</v>
      </c>
      <c r="K1849">
        <v>197.59130054793701</v>
      </c>
      <c r="M1849">
        <v>54.487012080509501</v>
      </c>
      <c r="N1849">
        <v>0.55333268273641001</v>
      </c>
      <c r="O1849">
        <v>76.248671625929802</v>
      </c>
      <c r="P1849">
        <v>26.691349713901001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269</v>
      </c>
      <c r="E1850">
        <v>456.10495040000001</v>
      </c>
      <c r="F1850">
        <v>27.68</v>
      </c>
      <c r="G1850">
        <v>30.6414846456445</v>
      </c>
      <c r="H1850">
        <v>29.881550041302301</v>
      </c>
      <c r="I1850">
        <v>22.920966191454699</v>
      </c>
      <c r="J1850">
        <v>3.1284907984152799</v>
      </c>
      <c r="K1850">
        <v>23.449354608105999</v>
      </c>
      <c r="L1850">
        <v>21.0874078813256</v>
      </c>
      <c r="M1850">
        <v>56.317227621179903</v>
      </c>
      <c r="N1850">
        <v>2.66162615875621</v>
      </c>
      <c r="O1850">
        <v>15.606936416184899</v>
      </c>
      <c r="P1850">
        <v>121.672109585597</v>
      </c>
      <c r="Q1850">
        <v>7.7090948637894993E-2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1111</v>
      </c>
      <c r="E1851">
        <v>456.090633139999</v>
      </c>
      <c r="F1851">
        <v>217.72</v>
      </c>
      <c r="G1851">
        <v>79.045367288621705</v>
      </c>
      <c r="H1851">
        <v>-8.0014241273861</v>
      </c>
      <c r="I1851">
        <v>26.977866573057799</v>
      </c>
      <c r="J1851">
        <v>-5.3777050358748504</v>
      </c>
      <c r="K1851">
        <v>209.892219098049</v>
      </c>
      <c r="L1851">
        <v>177.79153483939999</v>
      </c>
      <c r="M1851">
        <v>44.932302626392399</v>
      </c>
      <c r="N1851">
        <v>2.11590954244125</v>
      </c>
      <c r="O1851">
        <v>16.617674076795801</v>
      </c>
      <c r="P1851">
        <v>122.163265306122</v>
      </c>
      <c r="Q1851">
        <v>8.8959749426326007E-2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160</v>
      </c>
      <c r="E1852">
        <v>454.22950980000002</v>
      </c>
      <c r="F1852">
        <v>62.15</v>
      </c>
      <c r="G1852">
        <v>234.71116221070901</v>
      </c>
      <c r="H1852">
        <v>-14.488829860512899</v>
      </c>
      <c r="I1852">
        <v>84.605345614042804</v>
      </c>
      <c r="J1852">
        <v>4.6652002290768803E-2</v>
      </c>
      <c r="K1852">
        <v>59.085797404965703</v>
      </c>
      <c r="L1852">
        <v>43.189808053828003</v>
      </c>
      <c r="M1852">
        <v>48.829803659743199</v>
      </c>
      <c r="N1852">
        <v>0.188888968454166</v>
      </c>
      <c r="O1852">
        <v>17.248592115848702</v>
      </c>
      <c r="P1852">
        <v>303.57142857142799</v>
      </c>
      <c r="Q1852">
        <v>0.115482348572629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627</v>
      </c>
      <c r="E1853">
        <v>453.72149999999999</v>
      </c>
      <c r="F1853">
        <v>395.4</v>
      </c>
      <c r="G1853">
        <v>118.42007295126599</v>
      </c>
      <c r="H1853">
        <v>32.3501564721821</v>
      </c>
      <c r="I1853">
        <v>71.394669628158695</v>
      </c>
      <c r="J1853">
        <v>0.50583567576016097</v>
      </c>
      <c r="K1853">
        <v>340.55628804718799</v>
      </c>
      <c r="L1853">
        <v>266.53566711494398</v>
      </c>
      <c r="M1853">
        <v>56.355415610460099</v>
      </c>
      <c r="N1853">
        <v>2.4806577040618598</v>
      </c>
      <c r="O1853">
        <v>13.8088012139605</v>
      </c>
      <c r="P1853">
        <v>170.451436388508</v>
      </c>
      <c r="Q1853">
        <v>9.4345730251696999E-2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191</v>
      </c>
      <c r="E1854">
        <v>453.224512</v>
      </c>
      <c r="F1854">
        <v>195.95</v>
      </c>
      <c r="G1854">
        <v>-25.168751790783102</v>
      </c>
      <c r="H1854">
        <v>-17.9458326600299</v>
      </c>
      <c r="I1854">
        <v>-15.145743910799199</v>
      </c>
      <c r="J1854">
        <v>-10.089402419477899</v>
      </c>
      <c r="K1854">
        <v>197.51717567908099</v>
      </c>
      <c r="M1854">
        <v>34.3013797608075</v>
      </c>
      <c r="N1854">
        <v>0.65073913043478204</v>
      </c>
      <c r="O1854">
        <v>33.528961469762699</v>
      </c>
      <c r="P1854">
        <v>49.466056445461398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627</v>
      </c>
      <c r="E1855">
        <v>452.72995801099898</v>
      </c>
      <c r="F1855">
        <v>242.39</v>
      </c>
      <c r="G1855">
        <v>27.784166992722099</v>
      </c>
      <c r="H1855">
        <v>11.134552809807801</v>
      </c>
      <c r="I1855">
        <v>20.389351473641799</v>
      </c>
      <c r="J1855">
        <v>-7.8342362020475704</v>
      </c>
      <c r="K1855">
        <v>227.809997317469</v>
      </c>
      <c r="L1855">
        <v>199.57069633233201</v>
      </c>
      <c r="M1855">
        <v>42.822759569065703</v>
      </c>
      <c r="N1855">
        <v>1.5239585606658701</v>
      </c>
      <c r="O1855">
        <v>22.859853954371001</v>
      </c>
      <c r="P1855">
        <v>74.318590435095203</v>
      </c>
      <c r="Q1855">
        <v>3.2914331871736001E-2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407</v>
      </c>
      <c r="E1856">
        <v>452.66860415699898</v>
      </c>
      <c r="F1856">
        <v>4.17</v>
      </c>
      <c r="G1856">
        <v>21.382561147015899</v>
      </c>
      <c r="H1856">
        <v>-18.828510798415198</v>
      </c>
      <c r="I1856">
        <v>-35.777629540255198</v>
      </c>
      <c r="J1856">
        <v>-4.08718758005379</v>
      </c>
      <c r="K1856">
        <v>4.3872085437339097</v>
      </c>
      <c r="L1856">
        <v>4.3049406136129802</v>
      </c>
      <c r="M1856">
        <v>31.4180027905646</v>
      </c>
      <c r="N1856">
        <v>0.92257223188323401</v>
      </c>
      <c r="O1856">
        <v>67.146282973621098</v>
      </c>
      <c r="P1856">
        <v>55.045690787396701</v>
      </c>
      <c r="Q1856">
        <v>4.9680383027223003E-2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269</v>
      </c>
      <c r="E1857">
        <v>452.102784098999</v>
      </c>
      <c r="F1857">
        <v>83.31</v>
      </c>
      <c r="G1857">
        <v>-11.4866632808174</v>
      </c>
      <c r="H1857">
        <v>-0.73856285413907397</v>
      </c>
      <c r="I1857">
        <v>-12.9697965443857</v>
      </c>
      <c r="J1857">
        <v>-2.4064140297757701</v>
      </c>
      <c r="K1857">
        <v>80.325058809635493</v>
      </c>
      <c r="L1857">
        <v>78.547664164211398</v>
      </c>
      <c r="M1857">
        <v>46.756224286503802</v>
      </c>
      <c r="N1857">
        <v>1.1890808423549799</v>
      </c>
      <c r="O1857">
        <v>17.2728363941903</v>
      </c>
      <c r="P1857">
        <v>26.227272727272702</v>
      </c>
      <c r="Q1857">
        <v>-5.5750786286819003E-2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590</v>
      </c>
      <c r="E1858">
        <v>447.80450534399898</v>
      </c>
      <c r="F1858">
        <v>86.26</v>
      </c>
      <c r="G1858">
        <v>66.537120055840404</v>
      </c>
      <c r="H1858">
        <v>-36.407750407978902</v>
      </c>
      <c r="I1858">
        <v>8.2032820196644103</v>
      </c>
      <c r="J1858">
        <v>-17.310593926383699</v>
      </c>
      <c r="K1858">
        <v>101.735177054754</v>
      </c>
      <c r="L1858">
        <v>80.230651562438993</v>
      </c>
      <c r="M1858">
        <v>32.073118962861798</v>
      </c>
      <c r="N1858">
        <v>2.1308722360369798</v>
      </c>
      <c r="O1858">
        <v>62.647808949686997</v>
      </c>
      <c r="P1858">
        <v>102.250879249706</v>
      </c>
      <c r="Q1858">
        <v>4.9640061305318998E-2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926</v>
      </c>
      <c r="E1859">
        <v>447.43017600000002</v>
      </c>
      <c r="F1859">
        <v>235.44</v>
      </c>
      <c r="G1859">
        <v>-15.8676024610086</v>
      </c>
      <c r="H1859">
        <v>10.5161470386492</v>
      </c>
      <c r="I1859">
        <v>-1.7615815501608401</v>
      </c>
      <c r="J1859">
        <v>-6.8459271447526504</v>
      </c>
      <c r="K1859">
        <v>218.87416718834001</v>
      </c>
      <c r="L1859">
        <v>204.34920106951401</v>
      </c>
      <c r="M1859">
        <v>41.603931765071898</v>
      </c>
      <c r="N1859">
        <v>1.77586177771869</v>
      </c>
      <c r="O1859">
        <v>12.262147468569401</v>
      </c>
      <c r="P1859">
        <v>40.855518994914704</v>
      </c>
      <c r="Q1859">
        <v>-8.2105660194543004E-2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1422</v>
      </c>
      <c r="E1860">
        <v>446.71659115</v>
      </c>
      <c r="F1860">
        <v>412.7</v>
      </c>
      <c r="G1860">
        <v>49.347186003133501</v>
      </c>
      <c r="H1860">
        <v>16.962138625650301</v>
      </c>
      <c r="I1860">
        <v>-0.67746647098395396</v>
      </c>
      <c r="J1860">
        <v>13.182947392381401</v>
      </c>
      <c r="K1860">
        <v>338.18755023838202</v>
      </c>
      <c r="L1860">
        <v>308.35762479597298</v>
      </c>
      <c r="M1860">
        <v>67.624812559968902</v>
      </c>
      <c r="N1860">
        <v>2.0385587713675601</v>
      </c>
      <c r="O1860">
        <v>12.6726435667555</v>
      </c>
      <c r="P1860">
        <v>87.590909090908994</v>
      </c>
      <c r="Q1860">
        <v>0.14572940199551301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553</v>
      </c>
      <c r="E1861">
        <v>443.06429038800002</v>
      </c>
      <c r="F1861">
        <v>160.04</v>
      </c>
      <c r="G1861">
        <v>68.174333772628302</v>
      </c>
      <c r="H1861">
        <v>5.8422096614531602</v>
      </c>
      <c r="I1861">
        <v>13.612999441151301</v>
      </c>
      <c r="J1861">
        <v>4.1467938590888798</v>
      </c>
      <c r="K1861">
        <v>131.27278435896301</v>
      </c>
      <c r="L1861">
        <v>111.727814372989</v>
      </c>
      <c r="M1861">
        <v>75.065768312609407</v>
      </c>
      <c r="N1861">
        <v>2.3818938434082901</v>
      </c>
      <c r="O1861">
        <v>4.1739565108722898</v>
      </c>
      <c r="P1861">
        <v>110.02624671916</v>
      </c>
      <c r="Q1861">
        <v>7.8835386009385999E-2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627</v>
      </c>
      <c r="E1862">
        <v>440.42523146999901</v>
      </c>
      <c r="F1862">
        <v>244.02</v>
      </c>
      <c r="G1862">
        <v>55.176862693801297</v>
      </c>
      <c r="H1862">
        <v>9.9240670481050497</v>
      </c>
      <c r="I1862">
        <v>4.9182720658722401</v>
      </c>
      <c r="J1862">
        <v>12.462824923071899</v>
      </c>
      <c r="K1862">
        <v>188.78736311853001</v>
      </c>
      <c r="L1862">
        <v>170.84549143219701</v>
      </c>
      <c r="M1862">
        <v>93.235801697246202</v>
      </c>
      <c r="N1862">
        <v>3.787067012024</v>
      </c>
      <c r="O1862">
        <v>4.6881403163674999</v>
      </c>
      <c r="P1862">
        <v>110.362068965517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E1863">
        <v>439.48227187999998</v>
      </c>
      <c r="F1863">
        <v>229.4</v>
      </c>
      <c r="G1863">
        <v>211.41764413458199</v>
      </c>
      <c r="H1863">
        <v>-20.0010984667529</v>
      </c>
      <c r="I1863">
        <v>-26.485601502834101</v>
      </c>
      <c r="J1863">
        <v>-5.6761726924406801</v>
      </c>
      <c r="K1863">
        <v>258.27056732702903</v>
      </c>
      <c r="L1863">
        <v>235.78637775951901</v>
      </c>
      <c r="M1863">
        <v>33.867955131378999</v>
      </c>
      <c r="N1863">
        <v>1.25050721683111</v>
      </c>
      <c r="O1863">
        <v>59.285091543156</v>
      </c>
      <c r="P1863">
        <v>239.85185185185099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926</v>
      </c>
      <c r="E1864">
        <v>438.37123496499999</v>
      </c>
      <c r="F1864">
        <v>237.53</v>
      </c>
      <c r="G1864">
        <v>57.2773502483304</v>
      </c>
      <c r="H1864">
        <v>12.3294844007055</v>
      </c>
      <c r="I1864">
        <v>25.202833536748201</v>
      </c>
      <c r="J1864">
        <v>5.2146092480485002</v>
      </c>
      <c r="K1864">
        <v>201.930234188062</v>
      </c>
      <c r="L1864">
        <v>176.024697001356</v>
      </c>
      <c r="M1864">
        <v>61.141552662629003</v>
      </c>
      <c r="N1864">
        <v>2.7916457509194399</v>
      </c>
      <c r="O1864">
        <v>8.7988885614448602</v>
      </c>
      <c r="P1864">
        <v>83.917924893534604</v>
      </c>
      <c r="Q1864">
        <v>-1.6163831765206998E-2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257</v>
      </c>
      <c r="E1865">
        <v>438.289884954</v>
      </c>
      <c r="F1865">
        <v>66.42</v>
      </c>
      <c r="G1865">
        <v>37.095811179391902</v>
      </c>
      <c r="H1865">
        <v>12.9460728201108</v>
      </c>
      <c r="I1865">
        <v>15.0637840447783</v>
      </c>
      <c r="J1865">
        <v>6.0683356757601503</v>
      </c>
      <c r="K1865">
        <v>61.143166963621802</v>
      </c>
      <c r="L1865">
        <v>56.799491557705501</v>
      </c>
      <c r="M1865">
        <v>60.835802930744997</v>
      </c>
      <c r="N1865">
        <v>1.8656096456454401</v>
      </c>
      <c r="O1865">
        <v>15.462210177657299</v>
      </c>
      <c r="P1865">
        <v>72.474681900804995</v>
      </c>
      <c r="Q1865">
        <v>0.119317933102596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1351</v>
      </c>
      <c r="E1866">
        <v>438.06013547499998</v>
      </c>
      <c r="F1866">
        <v>189.25</v>
      </c>
      <c r="G1866">
        <v>-9.8648438859058807</v>
      </c>
      <c r="H1866">
        <v>4.9347952631285903</v>
      </c>
      <c r="I1866">
        <v>0.15816399407804399</v>
      </c>
      <c r="J1866">
        <v>8.2167803410001294</v>
      </c>
      <c r="O1866">
        <v>0</v>
      </c>
      <c r="P1866">
        <v>21.4698331193838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257</v>
      </c>
      <c r="E1867">
        <v>438.03425535000002</v>
      </c>
      <c r="F1867">
        <v>15.09</v>
      </c>
      <c r="G1867">
        <v>2.7795160934696299</v>
      </c>
      <c r="H1867">
        <v>-1.93372102557659</v>
      </c>
      <c r="I1867">
        <v>-23.374866411214398</v>
      </c>
      <c r="J1867">
        <v>-9.5597530978823002</v>
      </c>
      <c r="K1867">
        <v>14.2450716427999</v>
      </c>
      <c r="L1867">
        <v>13.9064058116314</v>
      </c>
      <c r="M1867">
        <v>50.600280201116</v>
      </c>
      <c r="N1867">
        <v>1.96221793688429</v>
      </c>
      <c r="O1867">
        <v>42.478462557985402</v>
      </c>
      <c r="P1867">
        <v>55.567010309278302</v>
      </c>
      <c r="Q1867">
        <v>0.12666235914114099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295</v>
      </c>
      <c r="E1868">
        <v>436.97203200000001</v>
      </c>
      <c r="F1868">
        <v>265.05</v>
      </c>
      <c r="G1868">
        <v>22.040354757293301</v>
      </c>
      <c r="H1868">
        <v>42.355429545257003</v>
      </c>
      <c r="I1868">
        <v>32.063362637277301</v>
      </c>
      <c r="J1868">
        <v>13.755491796805501</v>
      </c>
      <c r="O1868">
        <v>0</v>
      </c>
      <c r="P1868">
        <v>55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463</v>
      </c>
      <c r="E1869">
        <v>436.875</v>
      </c>
      <c r="F1869">
        <v>582.5</v>
      </c>
      <c r="G1869">
        <v>-1.35177880758489</v>
      </c>
      <c r="H1869">
        <v>-5.2847110459469899</v>
      </c>
      <c r="I1869">
        <v>-31.911227773269399</v>
      </c>
      <c r="J1869">
        <v>-2.4034761687013302</v>
      </c>
      <c r="K1869">
        <v>591.65800864164703</v>
      </c>
      <c r="L1869">
        <v>591.91571524493202</v>
      </c>
      <c r="M1869">
        <v>47.510263475384903</v>
      </c>
      <c r="N1869">
        <v>0.63600312759048805</v>
      </c>
      <c r="O1869">
        <v>47.261802575107197</v>
      </c>
      <c r="Q1869">
        <v>-7.2102531277879996E-3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407</v>
      </c>
      <c r="E1870">
        <v>435.29500000000002</v>
      </c>
      <c r="F1870">
        <v>621.85</v>
      </c>
      <c r="G1870">
        <v>317.17673611652901</v>
      </c>
      <c r="H1870">
        <v>-1.6862776713101</v>
      </c>
      <c r="I1870">
        <v>7.5829288796158201</v>
      </c>
      <c r="J1870">
        <v>-5.3585776886531997</v>
      </c>
      <c r="K1870">
        <v>607.53727783626005</v>
      </c>
      <c r="L1870">
        <v>502.03978799193999</v>
      </c>
      <c r="M1870">
        <v>44.824445142581098</v>
      </c>
      <c r="N1870">
        <v>2.0335761290640701</v>
      </c>
      <c r="O1870">
        <v>5.4755970089249697</v>
      </c>
      <c r="P1870">
        <v>344.17857142857099</v>
      </c>
      <c r="Q1870">
        <v>0.15114062340603099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1148</v>
      </c>
      <c r="E1871">
        <v>434.63676106000003</v>
      </c>
      <c r="F1871">
        <v>159.4</v>
      </c>
      <c r="G1871">
        <v>-20.1902631096881</v>
      </c>
      <c r="H1871">
        <v>-5.3968737481878399</v>
      </c>
      <c r="I1871">
        <v>-31.350719318801399</v>
      </c>
      <c r="J1871">
        <v>-2.4487097787852998</v>
      </c>
      <c r="K1871">
        <v>151.98240261667601</v>
      </c>
      <c r="L1871">
        <v>154.30260060175999</v>
      </c>
      <c r="M1871">
        <v>65.232773932165301</v>
      </c>
      <c r="N1871">
        <v>0.86730547765950095</v>
      </c>
      <c r="O1871">
        <v>50.564617314930899</v>
      </c>
      <c r="P1871">
        <v>28.756058158319799</v>
      </c>
      <c r="Q1871">
        <v>2.858474944142E-3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E1872">
        <v>434.52747567</v>
      </c>
      <c r="F1872">
        <v>254.05</v>
      </c>
      <c r="G1872">
        <v>418.81416428110299</v>
      </c>
      <c r="H1872">
        <v>19.049500426235799</v>
      </c>
      <c r="I1872">
        <v>0.44005354649999701</v>
      </c>
      <c r="J1872">
        <v>-3.2599871090499599</v>
      </c>
      <c r="K1872">
        <v>231.490189052674</v>
      </c>
      <c r="L1872">
        <v>184.07124551617599</v>
      </c>
      <c r="M1872">
        <v>55.9702180827258</v>
      </c>
      <c r="N1872">
        <v>1.2366854384553401</v>
      </c>
      <c r="O1872">
        <v>23.597716984845398</v>
      </c>
      <c r="P1872">
        <v>454.290909090909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220</v>
      </c>
      <c r="E1873">
        <v>434.40929423999899</v>
      </c>
      <c r="F1873">
        <v>190.65</v>
      </c>
      <c r="G1873">
        <v>109.791677508616</v>
      </c>
      <c r="H1873">
        <v>11.6487263652081</v>
      </c>
      <c r="I1873">
        <v>-12.7794046583201</v>
      </c>
      <c r="J1873">
        <v>6.11394378386826</v>
      </c>
      <c r="K1873">
        <v>174.033021656534</v>
      </c>
      <c r="L1873">
        <v>145.173443983249</v>
      </c>
      <c r="M1873">
        <v>51.174978457350697</v>
      </c>
      <c r="N1873">
        <v>1.2714909443725699</v>
      </c>
      <c r="O1873">
        <v>15.2373459218463</v>
      </c>
      <c r="P1873">
        <v>173.72577171572101</v>
      </c>
      <c r="Q1873">
        <v>0.13213611048191601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E1874">
        <v>433.60186275000001</v>
      </c>
      <c r="F1874">
        <v>63.63</v>
      </c>
      <c r="G1874">
        <v>35.3062628904581</v>
      </c>
      <c r="H1874">
        <v>112.631078213854</v>
      </c>
      <c r="I1874">
        <v>136.644077206101</v>
      </c>
      <c r="J1874">
        <v>13.720939742974201</v>
      </c>
      <c r="K1874">
        <v>36.911496459360599</v>
      </c>
      <c r="M1874">
        <v>100</v>
      </c>
      <c r="N1874">
        <v>0.91988407258064497</v>
      </c>
      <c r="O1874">
        <v>0</v>
      </c>
      <c r="P1874">
        <v>177.981651376146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257</v>
      </c>
      <c r="E1875">
        <v>433.1622855</v>
      </c>
      <c r="F1875">
        <v>126.25</v>
      </c>
      <c r="G1875">
        <v>43.046924875657197</v>
      </c>
      <c r="H1875">
        <v>-5.9176890973800198</v>
      </c>
      <c r="I1875">
        <v>4.2602018930517396</v>
      </c>
      <c r="J1875">
        <v>0.14928167740897</v>
      </c>
      <c r="K1875">
        <v>125.87388211559001</v>
      </c>
      <c r="L1875">
        <v>113.708939251996</v>
      </c>
      <c r="M1875">
        <v>55.1231211744525</v>
      </c>
      <c r="N1875">
        <v>1.6305325777042401</v>
      </c>
      <c r="O1875">
        <v>28.8316831683168</v>
      </c>
      <c r="P1875">
        <v>94.081475787855496</v>
      </c>
      <c r="Q1875">
        <v>0.135276083636057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21</v>
      </c>
      <c r="E1876">
        <v>433.04237823</v>
      </c>
      <c r="F1876">
        <v>421.35</v>
      </c>
      <c r="G1876">
        <v>-11.5153468953221</v>
      </c>
      <c r="H1876">
        <v>-0.271726300885546</v>
      </c>
      <c r="I1876">
        <v>-26.418811700619401</v>
      </c>
      <c r="J1876">
        <v>-5.3778852544723996</v>
      </c>
      <c r="K1876">
        <v>408.80325051713902</v>
      </c>
      <c r="L1876">
        <v>407.77393888846501</v>
      </c>
      <c r="M1876">
        <v>56.124281702171302</v>
      </c>
      <c r="N1876">
        <v>0.89902609321257998</v>
      </c>
      <c r="O1876">
        <v>35.279458882164398</v>
      </c>
      <c r="P1876">
        <v>23.5268249780123</v>
      </c>
      <c r="Q1876">
        <v>0.13945656748771901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46</v>
      </c>
      <c r="E1877">
        <v>430.65771760000001</v>
      </c>
      <c r="F1877">
        <v>228.25</v>
      </c>
      <c r="G1877">
        <v>17.256100630110499</v>
      </c>
      <c r="H1877">
        <v>14.7238505978886</v>
      </c>
      <c r="I1877">
        <v>-14.268797917203999</v>
      </c>
      <c r="J1877">
        <v>-1.00661602024671</v>
      </c>
      <c r="K1877">
        <v>209.78817666553499</v>
      </c>
      <c r="L1877">
        <v>193.196992231054</v>
      </c>
      <c r="M1877">
        <v>50.523858876545297</v>
      </c>
      <c r="N1877">
        <v>0.83916996047430803</v>
      </c>
      <c r="O1877">
        <v>26.396495071193801</v>
      </c>
      <c r="P1877">
        <v>61.8220489188231</v>
      </c>
      <c r="Q1877">
        <v>0.13193694620625701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130</v>
      </c>
      <c r="E1878">
        <v>430.45450399999999</v>
      </c>
      <c r="F1878">
        <v>234.4</v>
      </c>
      <c r="G1878">
        <v>43.969227572242097</v>
      </c>
      <c r="H1878">
        <v>-7.8695103979620002</v>
      </c>
      <c r="I1878">
        <v>-12.973628088991299</v>
      </c>
      <c r="J1878">
        <v>-5.7851479307972102</v>
      </c>
      <c r="K1878">
        <v>241.578267260106</v>
      </c>
      <c r="L1878">
        <v>217.33998571169701</v>
      </c>
      <c r="M1878">
        <v>40.508258859537101</v>
      </c>
      <c r="N1878">
        <v>0.39798659378169099</v>
      </c>
      <c r="O1878">
        <v>36.070819112627902</v>
      </c>
      <c r="P1878">
        <v>82.839313572542906</v>
      </c>
      <c r="Q1878">
        <v>0.101239303468729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926</v>
      </c>
      <c r="E1879">
        <v>429.11279999999999</v>
      </c>
      <c r="F1879">
        <v>214</v>
      </c>
      <c r="G1879">
        <v>15.9089104440308</v>
      </c>
      <c r="H1879">
        <v>-11.826367742722701</v>
      </c>
      <c r="I1879">
        <v>-25.639718595215601</v>
      </c>
      <c r="J1879">
        <v>-8.9402419477937006E-2</v>
      </c>
      <c r="K1879">
        <v>216.78007214766799</v>
      </c>
      <c r="L1879">
        <v>210.80927754027999</v>
      </c>
      <c r="M1879">
        <v>52.808879480091697</v>
      </c>
      <c r="N1879">
        <v>1.7667546174142399</v>
      </c>
      <c r="O1879">
        <v>42.032710280373799</v>
      </c>
      <c r="P1879">
        <v>55.636363636363598</v>
      </c>
      <c r="Q1879">
        <v>0.11537521150728799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269</v>
      </c>
      <c r="E1880">
        <v>428.95335</v>
      </c>
      <c r="F1880">
        <v>171.65</v>
      </c>
      <c r="G1880">
        <v>86.728048016415201</v>
      </c>
      <c r="H1880">
        <v>-5.5668470765299798</v>
      </c>
      <c r="I1880">
        <v>-36.690534510830702</v>
      </c>
      <c r="J1880">
        <v>-3.9941643242398399</v>
      </c>
      <c r="K1880">
        <v>177.55302220836001</v>
      </c>
      <c r="L1880">
        <v>174.98749999999899</v>
      </c>
      <c r="M1880">
        <v>40.622402923937202</v>
      </c>
      <c r="N1880">
        <v>0.58835378135872496</v>
      </c>
      <c r="O1880">
        <v>41.6254005243227</v>
      </c>
      <c r="P1880">
        <v>127.501656726308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122</v>
      </c>
      <c r="E1881">
        <v>428.80780800000002</v>
      </c>
      <c r="F1881">
        <v>267.14999999999998</v>
      </c>
      <c r="G1881">
        <v>-18.718692861754199</v>
      </c>
      <c r="H1881">
        <v>17.953312354262501</v>
      </c>
      <c r="I1881">
        <v>-40.660815343418697</v>
      </c>
      <c r="J1881">
        <v>12.248259918184401</v>
      </c>
      <c r="K1881">
        <v>224.89302262307001</v>
      </c>
      <c r="L1881">
        <v>250.50451211308399</v>
      </c>
      <c r="M1881">
        <v>63.0508324053637</v>
      </c>
      <c r="N1881">
        <v>2.8574844074843999</v>
      </c>
      <c r="O1881">
        <v>115.665356541268</v>
      </c>
      <c r="P1881">
        <v>65.828677839850997</v>
      </c>
      <c r="Q1881">
        <v>0.15304028279044901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40</v>
      </c>
      <c r="E1882">
        <v>428.674824</v>
      </c>
      <c r="F1882">
        <v>11.42</v>
      </c>
      <c r="G1882">
        <v>-77.416747265352996</v>
      </c>
      <c r="H1882">
        <v>-11.263204418292601</v>
      </c>
      <c r="I1882">
        <v>-42.662067960493701</v>
      </c>
      <c r="J1882">
        <v>1.29472456464904</v>
      </c>
      <c r="K1882">
        <v>12.1465099460774</v>
      </c>
      <c r="L1882">
        <v>15.795409264410299</v>
      </c>
      <c r="M1882">
        <v>37.6659387235946</v>
      </c>
      <c r="N1882">
        <v>1.3599225511806501</v>
      </c>
      <c r="O1882">
        <v>192.031523642732</v>
      </c>
      <c r="P1882">
        <v>20.846560846560799</v>
      </c>
      <c r="Q1882">
        <v>0.19259434817108001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627</v>
      </c>
      <c r="E1883">
        <v>428.67152689</v>
      </c>
      <c r="F1883">
        <v>187.1</v>
      </c>
      <c r="G1883">
        <v>-6.9356998370237299</v>
      </c>
      <c r="H1883">
        <v>8.9965778706158908</v>
      </c>
      <c r="I1883">
        <v>-19.6069670330523</v>
      </c>
      <c r="J1883">
        <v>2.7849409827898999</v>
      </c>
      <c r="K1883">
        <v>174.25056509935601</v>
      </c>
      <c r="L1883">
        <v>180.25593945234101</v>
      </c>
      <c r="M1883">
        <v>57.766756082450399</v>
      </c>
      <c r="N1883">
        <v>3.6333046257289299</v>
      </c>
      <c r="O1883">
        <v>33.2442544094067</v>
      </c>
      <c r="P1883">
        <v>24.733333333333299</v>
      </c>
      <c r="Q1883">
        <v>0.28681568232160798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244</v>
      </c>
      <c r="E1884">
        <v>428.53873529999998</v>
      </c>
      <c r="F1884">
        <v>190.06</v>
      </c>
      <c r="G1884">
        <v>55.949482878455797</v>
      </c>
      <c r="H1884">
        <v>8.5284482990380504</v>
      </c>
      <c r="I1884">
        <v>-35.5641024901878</v>
      </c>
      <c r="J1884">
        <v>-8.7819632321667793</v>
      </c>
      <c r="K1884">
        <v>180.987744195006</v>
      </c>
      <c r="L1884">
        <v>174.76903085736501</v>
      </c>
      <c r="M1884">
        <v>44.159818839472997</v>
      </c>
      <c r="N1884">
        <v>1.51374320510635</v>
      </c>
      <c r="O1884">
        <v>47.321898347890098</v>
      </c>
      <c r="P1884">
        <v>93.839877613462505</v>
      </c>
      <c r="Q1884">
        <v>8.0836635322122E-2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553</v>
      </c>
      <c r="E1885">
        <v>428.44913200500002</v>
      </c>
      <c r="F1885">
        <v>244.85</v>
      </c>
      <c r="G1885">
        <v>150.588688144336</v>
      </c>
      <c r="H1885">
        <v>-17.403661529623498</v>
      </c>
      <c r="I1885">
        <v>45.318165215338702</v>
      </c>
      <c r="J1885">
        <v>-0.146774766006912</v>
      </c>
      <c r="K1885">
        <v>227.03246586710699</v>
      </c>
      <c r="L1885">
        <v>184.49265890954899</v>
      </c>
      <c r="M1885">
        <v>47.404265289184103</v>
      </c>
      <c r="N1885">
        <v>0.74640953554178602</v>
      </c>
      <c r="O1885">
        <v>17.8680824994895</v>
      </c>
      <c r="P1885">
        <v>180.72689750057299</v>
      </c>
      <c r="Q1885">
        <v>9.8428847359332994E-2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191</v>
      </c>
      <c r="E1886">
        <v>427.82775750000002</v>
      </c>
      <c r="F1886">
        <v>193.05</v>
      </c>
      <c r="G1886">
        <v>31.820410277259199</v>
      </c>
      <c r="H1886">
        <v>5.8474461035066003</v>
      </c>
      <c r="I1886">
        <v>26.288547200448601</v>
      </c>
      <c r="J1886">
        <v>-1.28133336700969</v>
      </c>
      <c r="K1886">
        <v>188.706288513076</v>
      </c>
      <c r="L1886">
        <v>163.32132303309399</v>
      </c>
      <c r="M1886">
        <v>41.380763704856598</v>
      </c>
      <c r="N1886">
        <v>0.762260541892263</v>
      </c>
      <c r="O1886">
        <v>22.1963221963221</v>
      </c>
      <c r="P1886">
        <v>67.723718505647199</v>
      </c>
      <c r="Q1886">
        <v>9.1938542752958E-2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E1887">
        <v>427.81737279999999</v>
      </c>
      <c r="F1887">
        <v>223.9</v>
      </c>
      <c r="G1887">
        <v>63.5260368679754</v>
      </c>
      <c r="H1887">
        <v>52.9025447559642</v>
      </c>
      <c r="I1887">
        <v>50.2961668700815</v>
      </c>
      <c r="J1887">
        <v>-4.2451730309716202</v>
      </c>
      <c r="K1887">
        <v>188.25058723245101</v>
      </c>
      <c r="L1887">
        <v>155.215977418075</v>
      </c>
      <c r="M1887">
        <v>48.798504584021899</v>
      </c>
      <c r="N1887">
        <v>1.04093068851343</v>
      </c>
      <c r="O1887">
        <v>23.715944618133001</v>
      </c>
      <c r="P1887">
        <v>96.403508771929793</v>
      </c>
      <c r="Q1887">
        <v>0.110465391570072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E1888">
        <v>427.67229657600001</v>
      </c>
      <c r="F1888">
        <v>90.72</v>
      </c>
      <c r="G1888">
        <v>-66.145975183653903</v>
      </c>
      <c r="H1888">
        <v>-8.8038058019834899</v>
      </c>
      <c r="I1888">
        <v>-51.397269140186097</v>
      </c>
      <c r="J1888">
        <v>-2.0493702423142501</v>
      </c>
      <c r="K1888">
        <v>96.225360406821395</v>
      </c>
      <c r="L1888">
        <v>118.901129140869</v>
      </c>
      <c r="M1888">
        <v>41.1938132722143</v>
      </c>
      <c r="N1888">
        <v>0.51460011830027697</v>
      </c>
      <c r="O1888">
        <v>95.105820105820101</v>
      </c>
      <c r="P1888">
        <v>13.399999999999901</v>
      </c>
      <c r="Q1888">
        <v>-3.3898208968184997E-2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D1889" t="s">
        <v>553</v>
      </c>
      <c r="E1889">
        <v>427.45515677199899</v>
      </c>
      <c r="F1889">
        <v>172.97</v>
      </c>
      <c r="G1889">
        <v>102.613919275448</v>
      </c>
      <c r="H1889">
        <v>-15.101536670161</v>
      </c>
      <c r="I1889">
        <v>7.8620816967883602</v>
      </c>
      <c r="J1889">
        <v>-2.1335836125952898</v>
      </c>
      <c r="K1889">
        <v>162.43767486300101</v>
      </c>
      <c r="L1889">
        <v>137.41323699313301</v>
      </c>
      <c r="M1889">
        <v>63.192430424044403</v>
      </c>
      <c r="N1889">
        <v>0.31256825316912301</v>
      </c>
      <c r="O1889">
        <v>14.3608718274845</v>
      </c>
      <c r="P1889">
        <v>133.113207547169</v>
      </c>
      <c r="Q1889">
        <v>2.7028984320197E-2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227</v>
      </c>
      <c r="E1890">
        <v>425.73599999999999</v>
      </c>
      <c r="F1890">
        <v>197.1</v>
      </c>
      <c r="G1890">
        <v>-20.514726976892799</v>
      </c>
      <c r="H1890">
        <v>-2.9050153814928201</v>
      </c>
      <c r="I1890">
        <v>-20.704866887448802</v>
      </c>
      <c r="J1890">
        <v>-3.6773326410715201</v>
      </c>
      <c r="K1890">
        <v>190.16231599985201</v>
      </c>
      <c r="L1890">
        <v>187.47913527261599</v>
      </c>
      <c r="M1890">
        <v>43.702455726094797</v>
      </c>
      <c r="N1890">
        <v>1.6664896939412801</v>
      </c>
      <c r="O1890">
        <v>14.155251141552499</v>
      </c>
      <c r="P1890">
        <v>23.962264150943401</v>
      </c>
      <c r="Q1890">
        <v>-0.11050170716466701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1654</v>
      </c>
      <c r="E1891">
        <v>425.71707084000002</v>
      </c>
      <c r="F1891">
        <v>152.4</v>
      </c>
      <c r="G1891">
        <v>5.6309498416465296</v>
      </c>
      <c r="H1891">
        <v>-18.463151522576698</v>
      </c>
      <c r="I1891">
        <v>-4.5578699781286502</v>
      </c>
      <c r="J1891">
        <v>-5.2018320558692404</v>
      </c>
      <c r="K1891">
        <v>150.299926782852</v>
      </c>
      <c r="L1891">
        <v>134.95328924138499</v>
      </c>
      <c r="M1891">
        <v>38.0500367734425</v>
      </c>
      <c r="N1891">
        <v>0.24113409923658199</v>
      </c>
      <c r="O1891">
        <v>17.8805774278215</v>
      </c>
      <c r="P1891">
        <v>45.767575322812</v>
      </c>
      <c r="Q1891">
        <v>-3.8399613150286997E-2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Row],[Ticker]],[1]!Table1[[Symbol]:[Industry]],2,FALSE),"-")</f>
        <v>-</v>
      </c>
      <c r="D1892" t="s">
        <v>21</v>
      </c>
      <c r="E1892">
        <v>424.50451370399998</v>
      </c>
      <c r="F1892">
        <v>137.88999999999999</v>
      </c>
      <c r="G1892">
        <v>-16.703840907549701</v>
      </c>
      <c r="H1892">
        <v>1.3341503672967601</v>
      </c>
      <c r="I1892">
        <v>-26.1038523512156</v>
      </c>
      <c r="J1892">
        <v>-1.7991198974537499</v>
      </c>
      <c r="K1892">
        <v>129.06056256310799</v>
      </c>
      <c r="L1892">
        <v>123.811198934514</v>
      </c>
      <c r="M1892">
        <v>51.935888105703199</v>
      </c>
      <c r="N1892">
        <v>0.48126721568207897</v>
      </c>
      <c r="O1892">
        <v>21.836246283269201</v>
      </c>
      <c r="P1892">
        <v>49.717698154180198</v>
      </c>
      <c r="Q1892">
        <v>-2.6723543907302999E-2</v>
      </c>
    </row>
    <row r="1893" spans="1:17" hidden="1" x14ac:dyDescent="0.3">
      <c r="A1893" t="s">
        <v>3942</v>
      </c>
      <c r="B1893" t="s">
        <v>3943</v>
      </c>
      <c r="C1893" t="str">
        <f>IFERROR(VLOOKUP(Table1[[#This Row],[Ticker]],[1]!Table1[[Symbol]:[Industry]],2,FALSE),"-")</f>
        <v>-</v>
      </c>
      <c r="D1893" t="s">
        <v>269</v>
      </c>
      <c r="E1893">
        <v>424.42163529499999</v>
      </c>
      <c r="F1893">
        <v>352.85</v>
      </c>
      <c r="G1893">
        <v>4.3127115188826197</v>
      </c>
      <c r="H1893">
        <v>31.399750874896899</v>
      </c>
      <c r="I1893">
        <v>13.527907482103799</v>
      </c>
      <c r="J1893">
        <v>3.4331861031105801</v>
      </c>
      <c r="K1893">
        <v>306.33142022792202</v>
      </c>
      <c r="L1893">
        <v>298.15347332961397</v>
      </c>
      <c r="M1893">
        <v>56.102072550758798</v>
      </c>
      <c r="N1893">
        <v>2.8486213141002499</v>
      </c>
      <c r="O1893">
        <v>18.662321099617301</v>
      </c>
      <c r="P1893">
        <v>50.1489361702127</v>
      </c>
      <c r="Q1893">
        <v>-4.2527145602709003E-2</v>
      </c>
    </row>
    <row r="1894" spans="1:17" hidden="1" x14ac:dyDescent="0.3">
      <c r="A1894" t="s">
        <v>3944</v>
      </c>
      <c r="B1894" t="s">
        <v>3945</v>
      </c>
      <c r="C1894" t="str">
        <f>IFERROR(VLOOKUP(Table1[[#This Row],[Ticker]],[1]!Table1[[Symbol]:[Industry]],2,FALSE),"-")</f>
        <v>-</v>
      </c>
      <c r="D1894" t="s">
        <v>688</v>
      </c>
      <c r="E1894">
        <v>423.88832195499998</v>
      </c>
      <c r="F1894">
        <v>142.03</v>
      </c>
      <c r="G1894">
        <v>2.2610911166436098</v>
      </c>
      <c r="H1894">
        <v>1.1344857529846299</v>
      </c>
      <c r="I1894">
        <v>-11.694624652702601</v>
      </c>
      <c r="J1894">
        <v>-1.12606015173913</v>
      </c>
      <c r="K1894">
        <v>135.07528511390001</v>
      </c>
      <c r="L1894">
        <v>130.14966865506099</v>
      </c>
      <c r="M1894">
        <v>51.246807189702501</v>
      </c>
      <c r="N1894">
        <v>1.0275518624889599</v>
      </c>
      <c r="O1894">
        <v>15.609378300358999</v>
      </c>
      <c r="P1894">
        <v>32.059507205950702</v>
      </c>
      <c r="Q1894">
        <v>4.0607812741733001E-2</v>
      </c>
    </row>
    <row r="1895" spans="1:17" hidden="1" x14ac:dyDescent="0.3">
      <c r="A1895" t="s">
        <v>3946</v>
      </c>
      <c r="B1895" t="s">
        <v>3947</v>
      </c>
      <c r="C1895" t="str">
        <f>IFERROR(VLOOKUP(Table1[[#This Row],[Ticker]],[1]!Table1[[Symbol]:[Industry]],2,FALSE),"-")</f>
        <v>-</v>
      </c>
      <c r="D1895" t="s">
        <v>135</v>
      </c>
      <c r="E1895">
        <v>423.20912149999998</v>
      </c>
      <c r="F1895">
        <v>172.7</v>
      </c>
      <c r="G1895">
        <v>40.160270669915597</v>
      </c>
      <c r="H1895">
        <v>-7.0686022323000497</v>
      </c>
      <c r="I1895">
        <v>-36.4081139460232</v>
      </c>
      <c r="J1895">
        <v>-4.8859553690159601</v>
      </c>
      <c r="K1895">
        <v>163.10535100572201</v>
      </c>
      <c r="L1895">
        <v>164.277108647056</v>
      </c>
      <c r="M1895">
        <v>69.213910331759493</v>
      </c>
      <c r="N1895">
        <v>1.4735884475321801</v>
      </c>
      <c r="O1895">
        <v>37.116386797915403</v>
      </c>
      <c r="P1895">
        <v>69.147894221351606</v>
      </c>
      <c r="Q1895">
        <v>0.13064290217140601</v>
      </c>
    </row>
    <row r="1896" spans="1:17" hidden="1" x14ac:dyDescent="0.3">
      <c r="A1896" t="s">
        <v>3948</v>
      </c>
      <c r="B1896" t="s">
        <v>3949</v>
      </c>
      <c r="C1896" t="str">
        <f>IFERROR(VLOOKUP(Table1[[#This Row],[Ticker]],[1]!Table1[[Symbol]:[Industry]],2,FALSE),"-")</f>
        <v>-</v>
      </c>
      <c r="D1896" t="s">
        <v>62</v>
      </c>
      <c r="E1896">
        <v>421.03492999999997</v>
      </c>
      <c r="F1896">
        <v>117.97</v>
      </c>
      <c r="G1896">
        <v>-19.538243423551901</v>
      </c>
      <c r="H1896">
        <v>-2.7256906865150401</v>
      </c>
      <c r="I1896">
        <v>-17.492509586924001</v>
      </c>
      <c r="J1896">
        <v>-0.92725654847130001</v>
      </c>
      <c r="K1896">
        <v>111.47379661996899</v>
      </c>
      <c r="L1896">
        <v>116.09176352243399</v>
      </c>
      <c r="M1896">
        <v>74.296518936638293</v>
      </c>
      <c r="N1896">
        <v>1.7727740242963399</v>
      </c>
      <c r="O1896">
        <v>22.319233703483899</v>
      </c>
      <c r="P1896">
        <v>20.500510725229798</v>
      </c>
      <c r="Q1896">
        <v>5.3585853665298E-2</v>
      </c>
    </row>
    <row r="1897" spans="1:17" hidden="1" x14ac:dyDescent="0.3">
      <c r="A1897" t="s">
        <v>3950</v>
      </c>
      <c r="B1897" t="s">
        <v>3951</v>
      </c>
      <c r="C1897" t="str">
        <f>IFERROR(VLOOKUP(Table1[[#This Row],[Ticker]],[1]!Table1[[Symbol]:[Industry]],2,FALSE),"-")</f>
        <v>-</v>
      </c>
      <c r="D1897" t="s">
        <v>1429</v>
      </c>
      <c r="E1897">
        <v>420.61571729999997</v>
      </c>
      <c r="F1897">
        <v>244.89</v>
      </c>
      <c r="G1897">
        <v>-22.445401642550099</v>
      </c>
      <c r="H1897">
        <v>10.3578496689522</v>
      </c>
      <c r="I1897">
        <v>-19.9328813894235</v>
      </c>
      <c r="J1897">
        <v>1.7391690090934899</v>
      </c>
      <c r="K1897">
        <v>227.57242914073501</v>
      </c>
      <c r="L1897">
        <v>229.705943626383</v>
      </c>
      <c r="M1897">
        <v>58.757900947612598</v>
      </c>
      <c r="N1897">
        <v>1.92409852121569</v>
      </c>
      <c r="O1897">
        <v>26.179100820776601</v>
      </c>
      <c r="P1897">
        <v>36.125625347415202</v>
      </c>
      <c r="Q1897">
        <v>-2.1460843855228999E-2</v>
      </c>
    </row>
    <row r="1898" spans="1:17" hidden="1" x14ac:dyDescent="0.3">
      <c r="A1898" t="s">
        <v>3952</v>
      </c>
      <c r="B1898" t="s">
        <v>3953</v>
      </c>
      <c r="C1898" t="str">
        <f>IFERROR(VLOOKUP(Table1[[#This Row],[Ticker]],[1]!Table1[[Symbol]:[Industry]],2,FALSE),"-")</f>
        <v>-</v>
      </c>
      <c r="D1898" t="s">
        <v>917</v>
      </c>
      <c r="E1898">
        <v>420.47706168000002</v>
      </c>
      <c r="F1898">
        <v>130.65</v>
      </c>
      <c r="G1898">
        <v>58.955205443330499</v>
      </c>
      <c r="H1898">
        <v>21.694167895739099</v>
      </c>
      <c r="I1898">
        <v>-28.4847086405507</v>
      </c>
      <c r="J1898">
        <v>-10.981691837079101</v>
      </c>
      <c r="K1898">
        <v>109.77243221487799</v>
      </c>
      <c r="M1898">
        <v>60.782255154367903</v>
      </c>
      <c r="N1898">
        <v>1.3427902790279</v>
      </c>
      <c r="O1898">
        <v>33.945656333716002</v>
      </c>
      <c r="P1898">
        <v>94.130757800891502</v>
      </c>
    </row>
    <row r="1899" spans="1:17" hidden="1" x14ac:dyDescent="0.3">
      <c r="A1899" t="s">
        <v>3954</v>
      </c>
      <c r="B1899" t="s">
        <v>3955</v>
      </c>
      <c r="C1899" t="str">
        <f>IFERROR(VLOOKUP(Table1[[#This Row],[Ticker]],[1]!Table1[[Symbol]:[Industry]],2,FALSE),"-")</f>
        <v>-</v>
      </c>
      <c r="D1899" t="s">
        <v>191</v>
      </c>
      <c r="E1899">
        <v>420.064558865999</v>
      </c>
      <c r="F1899">
        <v>25.98</v>
      </c>
      <c r="G1899">
        <v>29.525784750185998</v>
      </c>
      <c r="H1899">
        <v>-9.7450138709758498</v>
      </c>
      <c r="I1899">
        <v>-39.922497208844497</v>
      </c>
      <c r="J1899">
        <v>-6.7769317576096899</v>
      </c>
      <c r="K1899">
        <v>28.042120316062601</v>
      </c>
      <c r="L1899">
        <v>28.722971126148</v>
      </c>
      <c r="M1899">
        <v>27.739453471994999</v>
      </c>
      <c r="N1899">
        <v>1.2899774233118899</v>
      </c>
      <c r="O1899">
        <v>105.92763664357101</v>
      </c>
      <c r="P1899">
        <v>60.866873065015497</v>
      </c>
      <c r="Q1899">
        <v>3.4911942271103003E-2</v>
      </c>
    </row>
    <row r="1900" spans="1:17" hidden="1" x14ac:dyDescent="0.3">
      <c r="A1900" t="s">
        <v>3956</v>
      </c>
      <c r="B1900" t="s">
        <v>3957</v>
      </c>
      <c r="C1900" t="str">
        <f>IFERROR(VLOOKUP(Table1[[#This Row],[Ticker]],[1]!Table1[[Symbol]:[Industry]],2,FALSE),"-")</f>
        <v>-</v>
      </c>
      <c r="D1900" t="s">
        <v>46</v>
      </c>
      <c r="E1900">
        <v>418.887493513999</v>
      </c>
      <c r="F1900">
        <v>75.67</v>
      </c>
      <c r="G1900">
        <v>131.802259519198</v>
      </c>
      <c r="H1900">
        <v>8.3385348008081195</v>
      </c>
      <c r="I1900">
        <v>39.8241918149442</v>
      </c>
      <c r="J1900">
        <v>4.6679795020830799</v>
      </c>
      <c r="K1900">
        <v>67.1864821869694</v>
      </c>
      <c r="L1900">
        <v>52.486845822755498</v>
      </c>
      <c r="M1900">
        <v>49.555246805688597</v>
      </c>
      <c r="N1900">
        <v>0.41717161906501898</v>
      </c>
      <c r="O1900">
        <v>16.955200211444399</v>
      </c>
      <c r="P1900">
        <v>160.481927710843</v>
      </c>
    </row>
    <row r="1901" spans="1:17" hidden="1" x14ac:dyDescent="0.3">
      <c r="A1901" t="s">
        <v>3958</v>
      </c>
      <c r="B1901" t="s">
        <v>3959</v>
      </c>
      <c r="C1901" t="str">
        <f>IFERROR(VLOOKUP(Table1[[#This Row],[Ticker]],[1]!Table1[[Symbol]:[Industry]],2,FALSE),"-")</f>
        <v>-</v>
      </c>
      <c r="D1901" t="s">
        <v>812</v>
      </c>
      <c r="E1901">
        <v>417.93000914999999</v>
      </c>
      <c r="F1901">
        <v>30.91</v>
      </c>
      <c r="G1901">
        <v>117.169998237722</v>
      </c>
      <c r="H1901">
        <v>2.4241990299443699</v>
      </c>
      <c r="I1901">
        <v>64.852875329513694</v>
      </c>
      <c r="J1901">
        <v>4.5920425723118798</v>
      </c>
      <c r="K1901">
        <v>25.901022657669401</v>
      </c>
      <c r="L1901">
        <v>20.84512421622</v>
      </c>
      <c r="M1901">
        <v>70.757561544241099</v>
      </c>
      <c r="N1901">
        <v>0.45216580857211303</v>
      </c>
      <c r="O1901">
        <v>9.0262051116143809</v>
      </c>
      <c r="P1901">
        <v>164.56490727532099</v>
      </c>
      <c r="Q1901">
        <v>9.7960975888572999E-2</v>
      </c>
    </row>
    <row r="1902" spans="1:17" hidden="1" x14ac:dyDescent="0.3">
      <c r="A1902" t="s">
        <v>3960</v>
      </c>
      <c r="B1902" t="s">
        <v>3961</v>
      </c>
      <c r="C1902" t="str">
        <f>IFERROR(VLOOKUP(Table1[[#This Row],[Ticker]],[1]!Table1[[Symbol]:[Industry]],2,FALSE),"-")</f>
        <v>-</v>
      </c>
      <c r="D1902" t="s">
        <v>688</v>
      </c>
      <c r="E1902">
        <v>415.98070949999999</v>
      </c>
      <c r="F1902">
        <v>300.89999999999998</v>
      </c>
      <c r="G1902">
        <v>30.247304031047399</v>
      </c>
      <c r="H1902">
        <v>6.6329415069795203</v>
      </c>
      <c r="I1902">
        <v>-5.1134019940661499</v>
      </c>
      <c r="J1902">
        <v>-4.2957516258271404</v>
      </c>
      <c r="K1902">
        <v>272.13488822473101</v>
      </c>
      <c r="L1902">
        <v>249.089225606551</v>
      </c>
      <c r="M1902">
        <v>51.492293959007398</v>
      </c>
      <c r="N1902">
        <v>2.6386233824860801</v>
      </c>
      <c r="O1902">
        <v>15.3207045530076</v>
      </c>
      <c r="P1902">
        <v>57.374476987447601</v>
      </c>
      <c r="Q1902">
        <v>8.9578864882052994E-2</v>
      </c>
    </row>
    <row r="1903" spans="1:17" hidden="1" x14ac:dyDescent="0.3">
      <c r="A1903" t="s">
        <v>3962</v>
      </c>
      <c r="B1903" t="s">
        <v>3963</v>
      </c>
      <c r="C1903" t="str">
        <f>IFERROR(VLOOKUP(Table1[[#This Row],[Ticker]],[1]!Table1[[Symbol]:[Industry]],2,FALSE),"-")</f>
        <v>-</v>
      </c>
      <c r="D1903" t="s">
        <v>122</v>
      </c>
      <c r="E1903">
        <v>415.34324175</v>
      </c>
      <c r="F1903">
        <v>681.5</v>
      </c>
      <c r="G1903">
        <v>-17.429839414162299</v>
      </c>
      <c r="H1903">
        <v>19.387650799151</v>
      </c>
      <c r="I1903">
        <v>-1.9723516484369701</v>
      </c>
      <c r="J1903">
        <v>-1.7882668317771599</v>
      </c>
      <c r="K1903">
        <v>619.31420593643099</v>
      </c>
      <c r="L1903">
        <v>578.18672831655294</v>
      </c>
      <c r="M1903">
        <v>53.3640309782568</v>
      </c>
      <c r="N1903">
        <v>0.36709816744344897</v>
      </c>
      <c r="O1903">
        <v>20.975788701393899</v>
      </c>
      <c r="P1903">
        <v>39.081632653061199</v>
      </c>
      <c r="Q1903">
        <v>4.7356792665495001E-2</v>
      </c>
    </row>
    <row r="1904" spans="1:17" hidden="1" x14ac:dyDescent="0.3">
      <c r="A1904" t="s">
        <v>3964</v>
      </c>
      <c r="B1904" t="s">
        <v>3965</v>
      </c>
      <c r="C1904" t="str">
        <f>IFERROR(VLOOKUP(Table1[[#This Row],[Ticker]],[1]!Table1[[Symbol]:[Industry]],2,FALSE),"-")</f>
        <v>-</v>
      </c>
      <c r="D1904" t="s">
        <v>49</v>
      </c>
      <c r="E1904">
        <v>415.057011096</v>
      </c>
      <c r="F1904">
        <v>97.26</v>
      </c>
      <c r="G1904">
        <v>-52.642809847130998</v>
      </c>
      <c r="H1904">
        <v>-25.299771449355401</v>
      </c>
      <c r="I1904">
        <v>-42.619801967147097</v>
      </c>
      <c r="J1904">
        <v>-13.2867407434538</v>
      </c>
      <c r="M1904">
        <v>14.498422816866</v>
      </c>
      <c r="O1904">
        <v>37.775035986016803</v>
      </c>
      <c r="P1904">
        <v>0.99688473520249599</v>
      </c>
    </row>
    <row r="1905" spans="1:17" hidden="1" x14ac:dyDescent="0.3">
      <c r="A1905" t="s">
        <v>3966</v>
      </c>
      <c r="B1905" t="s">
        <v>3967</v>
      </c>
      <c r="C1905" t="str">
        <f>IFERROR(VLOOKUP(Table1[[#This Row],[Ticker]],[1]!Table1[[Symbol]:[Industry]],2,FALSE),"-")</f>
        <v>-</v>
      </c>
      <c r="D1905" t="s">
        <v>781</v>
      </c>
      <c r="E1905">
        <v>414.38369441999998</v>
      </c>
      <c r="F1905">
        <v>378.55</v>
      </c>
      <c r="G1905">
        <v>-31.0947293025379</v>
      </c>
      <c r="H1905">
        <v>-2.1131659766970099</v>
      </c>
      <c r="I1905">
        <v>-22.841994068226299</v>
      </c>
      <c r="J1905">
        <v>-2.5268584246526702</v>
      </c>
      <c r="K1905">
        <v>371.38707243750201</v>
      </c>
      <c r="L1905">
        <v>387.53658888618702</v>
      </c>
      <c r="M1905">
        <v>51.630096255728397</v>
      </c>
      <c r="N1905">
        <v>1.0227059559168299</v>
      </c>
      <c r="O1905">
        <v>27.777043983621699</v>
      </c>
      <c r="P1905">
        <v>22.034171502256601</v>
      </c>
      <c r="Q1905">
        <v>1.0713375822454E-2</v>
      </c>
    </row>
    <row r="1906" spans="1:17" hidden="1" x14ac:dyDescent="0.3">
      <c r="A1906" t="s">
        <v>3968</v>
      </c>
      <c r="B1906" t="s">
        <v>3969</v>
      </c>
      <c r="C1906" t="str">
        <f>IFERROR(VLOOKUP(Table1[[#This Row],[Ticker]],[1]!Table1[[Symbol]:[Industry]],2,FALSE),"-")</f>
        <v>-</v>
      </c>
      <c r="E1906">
        <v>414.25312500000001</v>
      </c>
      <c r="F1906">
        <v>736.45</v>
      </c>
      <c r="G1906">
        <v>374.557130567787</v>
      </c>
      <c r="H1906">
        <v>43.9578931510801</v>
      </c>
      <c r="I1906">
        <v>165.53210127777101</v>
      </c>
      <c r="J1906">
        <v>1.63293178272624</v>
      </c>
      <c r="K1906">
        <v>552.42914499704898</v>
      </c>
      <c r="M1906">
        <v>62.780968518186299</v>
      </c>
      <c r="N1906">
        <v>0.97909738717339601</v>
      </c>
      <c r="O1906">
        <v>9.1791703442188606</v>
      </c>
      <c r="P1906">
        <v>532.14592274678103</v>
      </c>
    </row>
    <row r="1907" spans="1:17" hidden="1" x14ac:dyDescent="0.3">
      <c r="A1907" t="s">
        <v>3970</v>
      </c>
      <c r="B1907" t="s">
        <v>3971</v>
      </c>
      <c r="C1907" t="str">
        <f>IFERROR(VLOOKUP(Table1[[#This Row],[Ticker]],[1]!Table1[[Symbol]:[Industry]],2,FALSE),"-")</f>
        <v>-</v>
      </c>
      <c r="D1907" t="s">
        <v>130</v>
      </c>
      <c r="E1907">
        <v>413.61649999999997</v>
      </c>
      <c r="F1907">
        <v>239.5</v>
      </c>
      <c r="G1907">
        <v>20.591584831257599</v>
      </c>
      <c r="H1907">
        <v>-6.7680848859823399</v>
      </c>
      <c r="I1907">
        <v>-2.23654611259595</v>
      </c>
      <c r="J1907">
        <v>0.35187673147864201</v>
      </c>
      <c r="K1907">
        <v>241.66333593006601</v>
      </c>
      <c r="L1907">
        <v>219.645157804474</v>
      </c>
      <c r="M1907">
        <v>42.051469321972398</v>
      </c>
      <c r="N1907">
        <v>1.1296417366814899</v>
      </c>
      <c r="O1907">
        <v>18.580375782880999</v>
      </c>
      <c r="P1907">
        <v>74.562682215743393</v>
      </c>
      <c r="Q1907">
        <v>0.113976610835072</v>
      </c>
    </row>
    <row r="1908" spans="1:17" hidden="1" x14ac:dyDescent="0.3">
      <c r="A1908" t="s">
        <v>3972</v>
      </c>
      <c r="B1908" t="s">
        <v>3973</v>
      </c>
      <c r="C1908" t="str">
        <f>IFERROR(VLOOKUP(Table1[[#This Row],[Ticker]],[1]!Table1[[Symbol]:[Industry]],2,FALSE),"-")</f>
        <v>-</v>
      </c>
      <c r="D1908" t="s">
        <v>463</v>
      </c>
      <c r="E1908">
        <v>410.8125</v>
      </c>
      <c r="F1908">
        <v>547.75</v>
      </c>
      <c r="G1908">
        <v>15.575797538967301</v>
      </c>
      <c r="H1908">
        <v>-6.2236165690907299</v>
      </c>
      <c r="I1908">
        <v>18.7296790780482</v>
      </c>
      <c r="J1908">
        <v>-3.4960299958816199</v>
      </c>
      <c r="K1908">
        <v>515.736128104866</v>
      </c>
      <c r="L1908">
        <v>449.475843141045</v>
      </c>
      <c r="M1908">
        <v>73.7063020523467</v>
      </c>
      <c r="N1908">
        <v>1.0075958594547301</v>
      </c>
      <c r="O1908">
        <v>12.277498858968499</v>
      </c>
      <c r="P1908">
        <v>87.714187799862898</v>
      </c>
      <c r="Q1908">
        <v>4.9107499712388002E-2</v>
      </c>
    </row>
    <row r="1909" spans="1:17" hidden="1" x14ac:dyDescent="0.3">
      <c r="A1909" t="s">
        <v>3974</v>
      </c>
      <c r="B1909" t="s">
        <v>3975</v>
      </c>
      <c r="C1909" t="str">
        <f>IFERROR(VLOOKUP(Table1[[#This Row],[Ticker]],[1]!Table1[[Symbol]:[Industry]],2,FALSE),"-")</f>
        <v>-</v>
      </c>
      <c r="D1909" t="s">
        <v>160</v>
      </c>
      <c r="E1909">
        <v>410.41812947</v>
      </c>
      <c r="F1909">
        <v>180.1</v>
      </c>
      <c r="G1909">
        <v>50.816997637756003</v>
      </c>
      <c r="H1909">
        <v>-2.5093509831390399</v>
      </c>
      <c r="I1909">
        <v>-3.4835007876197102</v>
      </c>
      <c r="J1909">
        <v>-5.6978680279435396</v>
      </c>
      <c r="K1909">
        <v>180.92680646551199</v>
      </c>
      <c r="L1909">
        <v>161.83361799388101</v>
      </c>
      <c r="M1909">
        <v>42.144788444120799</v>
      </c>
      <c r="N1909">
        <v>1.0336156932679399</v>
      </c>
      <c r="O1909">
        <v>16.046640755136</v>
      </c>
      <c r="P1909">
        <v>87.6041666666666</v>
      </c>
    </row>
    <row r="1910" spans="1:17" hidden="1" x14ac:dyDescent="0.3">
      <c r="A1910" t="s">
        <v>3976</v>
      </c>
      <c r="B1910" t="s">
        <v>3977</v>
      </c>
      <c r="C1910" t="str">
        <f>IFERROR(VLOOKUP(Table1[[#This Row],[Ticker]],[1]!Table1[[Symbol]:[Industry]],2,FALSE),"-")</f>
        <v>-</v>
      </c>
      <c r="D1910" t="s">
        <v>627</v>
      </c>
      <c r="E1910">
        <v>409.53636225000002</v>
      </c>
      <c r="F1910">
        <v>5887.95</v>
      </c>
      <c r="G1910">
        <v>31.853125320063899</v>
      </c>
      <c r="H1910">
        <v>19.915429545256998</v>
      </c>
      <c r="I1910">
        <v>23.054435432085999</v>
      </c>
      <c r="J1910">
        <v>-0.86151126301534497</v>
      </c>
      <c r="K1910">
        <v>5229.6576229502298</v>
      </c>
      <c r="L1910">
        <v>4535.4832130927098</v>
      </c>
      <c r="M1910">
        <v>56.285014456685403</v>
      </c>
      <c r="N1910">
        <v>0.61920934712508902</v>
      </c>
      <c r="O1910">
        <v>20.073200349867101</v>
      </c>
      <c r="P1910">
        <v>75.759701492537303</v>
      </c>
      <c r="Q1910">
        <v>4.7232811777678997E-2</v>
      </c>
    </row>
    <row r="1911" spans="1:17" hidden="1" x14ac:dyDescent="0.3">
      <c r="A1911" t="s">
        <v>3978</v>
      </c>
      <c r="B1911" t="s">
        <v>3979</v>
      </c>
      <c r="C1911" t="str">
        <f>IFERROR(VLOOKUP(Table1[[#This Row],[Ticker]],[1]!Table1[[Symbol]:[Industry]],2,FALSE),"-")</f>
        <v>-</v>
      </c>
      <c r="D1911" t="s">
        <v>553</v>
      </c>
      <c r="E1911">
        <v>408.81159000000002</v>
      </c>
      <c r="F1911">
        <v>349.95</v>
      </c>
      <c r="G1911">
        <v>135.57802355615601</v>
      </c>
      <c r="H1911">
        <v>23.579481187412199</v>
      </c>
      <c r="I1911">
        <v>55.110006313035797</v>
      </c>
      <c r="J1911">
        <v>-1.13702146709698</v>
      </c>
      <c r="K1911">
        <v>301.18851006128898</v>
      </c>
      <c r="L1911">
        <v>237.78377137263101</v>
      </c>
      <c r="M1911">
        <v>76.760032125437405</v>
      </c>
      <c r="N1911">
        <v>3.8989132294548998</v>
      </c>
      <c r="O1911">
        <v>3.5862266038005401</v>
      </c>
      <c r="P1911">
        <v>179.95999999999901</v>
      </c>
      <c r="Q1911">
        <v>0.15686591790986701</v>
      </c>
    </row>
    <row r="1912" spans="1:17" hidden="1" x14ac:dyDescent="0.3">
      <c r="A1912" t="s">
        <v>3980</v>
      </c>
      <c r="B1912" t="s">
        <v>3981</v>
      </c>
      <c r="C1912" t="str">
        <f>IFERROR(VLOOKUP(Table1[[#This Row],[Ticker]],[1]!Table1[[Symbol]:[Industry]],2,FALSE),"-")</f>
        <v>-</v>
      </c>
      <c r="D1912" t="s">
        <v>732</v>
      </c>
      <c r="E1912">
        <v>407.77011198000002</v>
      </c>
      <c r="F1912">
        <v>91.14</v>
      </c>
      <c r="G1912">
        <v>-43.285239137149198</v>
      </c>
      <c r="H1912">
        <v>-9.6162641647613505</v>
      </c>
      <c r="I1912">
        <v>-37.1556849817703</v>
      </c>
      <c r="J1912">
        <v>-1.2359225659980799</v>
      </c>
      <c r="K1912">
        <v>94.652742004390205</v>
      </c>
      <c r="L1912">
        <v>105.59619819759099</v>
      </c>
      <c r="M1912">
        <v>46.480057624579203</v>
      </c>
      <c r="N1912">
        <v>0.39658931976841499</v>
      </c>
      <c r="O1912">
        <v>66.776387974544605</v>
      </c>
      <c r="P1912">
        <v>10.875912408759101</v>
      </c>
      <c r="Q1912">
        <v>-5.7287779527088002E-2</v>
      </c>
    </row>
    <row r="1913" spans="1:17" hidden="1" x14ac:dyDescent="0.3">
      <c r="A1913" t="s">
        <v>3982</v>
      </c>
      <c r="B1913" t="s">
        <v>3983</v>
      </c>
      <c r="C1913" t="str">
        <f>IFERROR(VLOOKUP(Table1[[#This Row],[Ticker]],[1]!Table1[[Symbol]:[Industry]],2,FALSE),"-")</f>
        <v>-</v>
      </c>
      <c r="D1913" t="s">
        <v>508</v>
      </c>
      <c r="E1913">
        <v>407.68419424000001</v>
      </c>
      <c r="F1913">
        <v>66.8</v>
      </c>
      <c r="G1913">
        <v>-3.6367690867996099</v>
      </c>
      <c r="H1913">
        <v>7.4481572863062304</v>
      </c>
      <c r="I1913">
        <v>-23.734379139845899</v>
      </c>
      <c r="J1913">
        <v>6.1435508557288498</v>
      </c>
      <c r="K1913">
        <v>62.929629552790402</v>
      </c>
      <c r="L1913">
        <v>63.677431809921302</v>
      </c>
      <c r="M1913">
        <v>61.356350689264097</v>
      </c>
      <c r="N1913">
        <v>2.2565300157941199</v>
      </c>
      <c r="O1913">
        <v>21.257485029940099</v>
      </c>
      <c r="P1913">
        <v>28.4615384615384</v>
      </c>
      <c r="Q1913">
        <v>9.3751275488879997E-3</v>
      </c>
    </row>
    <row r="1914" spans="1:17" hidden="1" x14ac:dyDescent="0.3">
      <c r="A1914" t="s">
        <v>3984</v>
      </c>
      <c r="B1914" t="s">
        <v>3985</v>
      </c>
      <c r="C1914" t="str">
        <f>IFERROR(VLOOKUP(Table1[[#This Row],[Ticker]],[1]!Table1[[Symbol]:[Industry]],2,FALSE),"-")</f>
        <v>-</v>
      </c>
      <c r="D1914" t="s">
        <v>257</v>
      </c>
      <c r="E1914">
        <v>407.45839833999997</v>
      </c>
      <c r="F1914">
        <v>1704.65</v>
      </c>
      <c r="G1914">
        <v>120.989615520396</v>
      </c>
      <c r="H1914">
        <v>-11.3049559864735</v>
      </c>
      <c r="I1914">
        <v>12.305851171844999</v>
      </c>
      <c r="J1914">
        <v>-3.9297471463257199</v>
      </c>
      <c r="K1914">
        <v>1697.23941043745</v>
      </c>
      <c r="L1914">
        <v>1537.2479913418199</v>
      </c>
      <c r="M1914">
        <v>70.906636143987598</v>
      </c>
      <c r="N1914">
        <v>1.33854521648997</v>
      </c>
      <c r="O1914">
        <v>34.925057929780202</v>
      </c>
      <c r="P1914">
        <v>150.242219612448</v>
      </c>
      <c r="Q1914">
        <v>0.17877781907918999</v>
      </c>
    </row>
    <row r="1915" spans="1:17" hidden="1" x14ac:dyDescent="0.3">
      <c r="A1915" t="s">
        <v>3986</v>
      </c>
      <c r="B1915" t="s">
        <v>3987</v>
      </c>
      <c r="C1915" t="str">
        <f>IFERROR(VLOOKUP(Table1[[#This Row],[Ticker]],[1]!Table1[[Symbol]:[Industry]],2,FALSE),"-")</f>
        <v>-</v>
      </c>
      <c r="D1915" t="s">
        <v>244</v>
      </c>
      <c r="E1915">
        <v>406.35836555999998</v>
      </c>
      <c r="F1915">
        <v>12.94</v>
      </c>
      <c r="G1915">
        <v>30.324921596077001</v>
      </c>
      <c r="H1915">
        <v>-1.66169157078607</v>
      </c>
      <c r="I1915">
        <v>-5.8946680326177798</v>
      </c>
      <c r="J1915">
        <v>-1.0551971880895901</v>
      </c>
      <c r="K1915">
        <v>12.0993890291796</v>
      </c>
      <c r="L1915">
        <v>10.6616560389757</v>
      </c>
      <c r="M1915">
        <v>57.789916925564597</v>
      </c>
      <c r="N1915">
        <v>1.1589400266001899</v>
      </c>
      <c r="O1915">
        <v>13.987635239567201</v>
      </c>
      <c r="P1915">
        <v>80.979020979020902</v>
      </c>
      <c r="Q1915">
        <v>4.8890847336812003E-2</v>
      </c>
    </row>
    <row r="1916" spans="1:17" hidden="1" x14ac:dyDescent="0.3">
      <c r="A1916" t="s">
        <v>3988</v>
      </c>
      <c r="B1916" t="s">
        <v>3989</v>
      </c>
      <c r="C1916" t="str">
        <f>IFERROR(VLOOKUP(Table1[[#This Row],[Ticker]],[1]!Table1[[Symbol]:[Industry]],2,FALSE),"-")</f>
        <v>-</v>
      </c>
      <c r="D1916" t="s">
        <v>312</v>
      </c>
      <c r="E1916">
        <v>404.53722340000002</v>
      </c>
      <c r="F1916">
        <v>77.38</v>
      </c>
      <c r="G1916">
        <v>73.854296828967406</v>
      </c>
      <c r="H1916">
        <v>-2.70405275363126</v>
      </c>
      <c r="I1916">
        <v>-5.3277647538500901</v>
      </c>
      <c r="J1916">
        <v>-4.5728194753811104</v>
      </c>
      <c r="K1916">
        <v>77.114668616481595</v>
      </c>
      <c r="L1916">
        <v>65.800647039487998</v>
      </c>
      <c r="M1916">
        <v>38.071792128155401</v>
      </c>
      <c r="N1916">
        <v>0.31007818037790302</v>
      </c>
      <c r="O1916">
        <v>16.955285603515101</v>
      </c>
      <c r="P1916">
        <v>121.719197707736</v>
      </c>
      <c r="Q1916">
        <v>8.4892208768280006E-2</v>
      </c>
    </row>
    <row r="1917" spans="1:17" hidden="1" x14ac:dyDescent="0.3">
      <c r="A1917" t="s">
        <v>3990</v>
      </c>
      <c r="B1917" t="s">
        <v>3991</v>
      </c>
      <c r="C1917" t="str">
        <f>IFERROR(VLOOKUP(Table1[[#This Row],[Ticker]],[1]!Table1[[Symbol]:[Industry]],2,FALSE),"-")</f>
        <v>-</v>
      </c>
      <c r="E1917">
        <v>402.72918611399899</v>
      </c>
      <c r="F1917">
        <v>22.05</v>
      </c>
      <c r="G1917">
        <v>6.4572352819583401</v>
      </c>
      <c r="K1917">
        <v>22.064075533845699</v>
      </c>
      <c r="L1917">
        <v>20.559754299100199</v>
      </c>
      <c r="M1917">
        <v>35.6509857849477</v>
      </c>
      <c r="N1917">
        <v>1</v>
      </c>
      <c r="O1917">
        <v>18.367346938775501</v>
      </c>
      <c r="P1917">
        <v>55.281690140845001</v>
      </c>
      <c r="Q1917">
        <v>2.5042493907753999E-2</v>
      </c>
    </row>
    <row r="1918" spans="1:17" hidden="1" x14ac:dyDescent="0.3">
      <c r="A1918" t="s">
        <v>3992</v>
      </c>
      <c r="B1918" t="s">
        <v>3993</v>
      </c>
      <c r="C1918" t="str">
        <f>IFERROR(VLOOKUP(Table1[[#This Row],[Ticker]],[1]!Table1[[Symbol]:[Industry]],2,FALSE),"-")</f>
        <v>-</v>
      </c>
      <c r="D1918" t="s">
        <v>476</v>
      </c>
      <c r="E1918">
        <v>402.558648624</v>
      </c>
      <c r="F1918">
        <v>25.08</v>
      </c>
      <c r="G1918">
        <v>81.749469748569297</v>
      </c>
      <c r="H1918">
        <v>4.4357847542672104</v>
      </c>
      <c r="I1918">
        <v>16.1242878397006</v>
      </c>
      <c r="J1918">
        <v>6.2917820608129498</v>
      </c>
      <c r="K1918">
        <v>24.374245136960599</v>
      </c>
      <c r="L1918">
        <v>21.800348213141099</v>
      </c>
      <c r="M1918">
        <v>51.5867859383617</v>
      </c>
      <c r="N1918">
        <v>3.3093802605898799</v>
      </c>
      <c r="O1918">
        <v>31.578947368421002</v>
      </c>
      <c r="P1918">
        <v>116.596814752724</v>
      </c>
    </row>
    <row r="1919" spans="1:17" hidden="1" x14ac:dyDescent="0.3">
      <c r="A1919" t="s">
        <v>3994</v>
      </c>
      <c r="B1919" t="s">
        <v>3995</v>
      </c>
      <c r="C1919" t="str">
        <f>IFERROR(VLOOKUP(Table1[[#This Row],[Ticker]],[1]!Table1[[Symbol]:[Industry]],2,FALSE),"-")</f>
        <v>-</v>
      </c>
      <c r="D1919" t="s">
        <v>926</v>
      </c>
      <c r="E1919">
        <v>402.51933508799999</v>
      </c>
      <c r="F1919">
        <v>3.77</v>
      </c>
      <c r="G1919">
        <v>7.8873324869408901</v>
      </c>
      <c r="H1919">
        <v>-21.205352941934301</v>
      </c>
      <c r="I1919">
        <v>-64.732529633757196</v>
      </c>
      <c r="J1919">
        <v>2.4014400713645401</v>
      </c>
      <c r="K1919">
        <v>3.9172920573512799</v>
      </c>
      <c r="L1919">
        <v>3.9075183532478799</v>
      </c>
      <c r="M1919">
        <v>41.416155771608203</v>
      </c>
      <c r="N1919">
        <v>1.5420443043565699</v>
      </c>
      <c r="O1919">
        <v>100.66986055574399</v>
      </c>
      <c r="P1919">
        <v>44.798046368867297</v>
      </c>
      <c r="Q1919">
        <v>0.12910608469517701</v>
      </c>
    </row>
    <row r="1920" spans="1:17" hidden="1" x14ac:dyDescent="0.3">
      <c r="A1920" t="s">
        <v>3996</v>
      </c>
      <c r="B1920" t="s">
        <v>3997</v>
      </c>
      <c r="C1920" t="str">
        <f>IFERROR(VLOOKUP(Table1[[#This Row],[Ticker]],[1]!Table1[[Symbol]:[Industry]],2,FALSE),"-")</f>
        <v>-</v>
      </c>
      <c r="D1920" t="s">
        <v>62</v>
      </c>
      <c r="E1920">
        <v>401.36487830999999</v>
      </c>
      <c r="F1920">
        <v>850.05</v>
      </c>
      <c r="G1920">
        <v>-19.1894563160721</v>
      </c>
      <c r="H1920">
        <v>-12.001202480667599</v>
      </c>
      <c r="I1920">
        <v>-14.437502622881301</v>
      </c>
      <c r="J1920">
        <v>-0.41025774004423099</v>
      </c>
      <c r="K1920">
        <v>854.07280948716505</v>
      </c>
      <c r="L1920">
        <v>860.08780617748801</v>
      </c>
      <c r="M1920">
        <v>46.141092650294901</v>
      </c>
      <c r="N1920">
        <v>0.63263602257002405</v>
      </c>
      <c r="O1920">
        <v>46.932533380389401</v>
      </c>
      <c r="P1920">
        <v>30.776923076923001</v>
      </c>
      <c r="Q1920">
        <v>5.8754414586799003E-2</v>
      </c>
    </row>
    <row r="1921" spans="1:17" hidden="1" x14ac:dyDescent="0.3">
      <c r="A1921" t="s">
        <v>3998</v>
      </c>
      <c r="B1921" t="s">
        <v>3999</v>
      </c>
      <c r="C1921" t="str">
        <f>IFERROR(VLOOKUP(Table1[[#This Row],[Ticker]],[1]!Table1[[Symbol]:[Industry]],2,FALSE),"-")</f>
        <v>-</v>
      </c>
      <c r="E1921">
        <v>400.67425657500002</v>
      </c>
      <c r="F1921">
        <v>1315.15</v>
      </c>
      <c r="G1921">
        <v>1312.52956301577</v>
      </c>
      <c r="H1921">
        <v>8.2263407232535499</v>
      </c>
      <c r="I1921">
        <v>1188.8977964703199</v>
      </c>
      <c r="J1921">
        <v>12.6701313037962</v>
      </c>
      <c r="K1921">
        <v>1063.62162833551</v>
      </c>
      <c r="M1921">
        <v>72.245459662453001</v>
      </c>
      <c r="N1921">
        <v>0.134732132549373</v>
      </c>
      <c r="O1921">
        <v>5.5316884005626603</v>
      </c>
      <c r="P1921">
        <v>1409.9311136624499</v>
      </c>
    </row>
    <row r="1922" spans="1:17" hidden="1" x14ac:dyDescent="0.3">
      <c r="A1922" t="s">
        <v>4000</v>
      </c>
      <c r="B1922" t="s">
        <v>4001</v>
      </c>
      <c r="C1922" t="str">
        <f>IFERROR(VLOOKUP(Table1[[#This Row],[Ticker]],[1]!Table1[[Symbol]:[Industry]],2,FALSE),"-")</f>
        <v>-</v>
      </c>
      <c r="D1922" t="s">
        <v>688</v>
      </c>
      <c r="E1922">
        <v>400.12005225000001</v>
      </c>
      <c r="F1922">
        <v>256.35000000000002</v>
      </c>
      <c r="G1922">
        <v>23.3754035937948</v>
      </c>
      <c r="H1922">
        <v>-3.8237535361545998</v>
      </c>
      <c r="I1922">
        <v>-7.7323411331898599</v>
      </c>
      <c r="J1922">
        <v>-5.3144403921376302</v>
      </c>
      <c r="K1922">
        <v>250.230432875454</v>
      </c>
      <c r="L1922">
        <v>233.36681441912501</v>
      </c>
      <c r="M1922">
        <v>40.224533392965398</v>
      </c>
      <c r="N1922">
        <v>1.3225584275412801</v>
      </c>
      <c r="O1922">
        <v>12.346401404330001</v>
      </c>
      <c r="P1922">
        <v>51.149764150943398</v>
      </c>
      <c r="Q1922">
        <v>3.4237365692125002E-2</v>
      </c>
    </row>
    <row r="1923" spans="1:17" hidden="1" x14ac:dyDescent="0.3">
      <c r="A1923" t="s">
        <v>4002</v>
      </c>
      <c r="B1923" t="s">
        <v>4003</v>
      </c>
      <c r="C1923" t="str">
        <f>IFERROR(VLOOKUP(Table1[[#This Row],[Ticker]],[1]!Table1[[Symbol]:[Industry]],2,FALSE),"-")</f>
        <v>-</v>
      </c>
      <c r="D1923" t="s">
        <v>119</v>
      </c>
      <c r="E1923">
        <v>400.05525</v>
      </c>
      <c r="F1923">
        <v>26670.35</v>
      </c>
      <c r="G1923">
        <v>112.655786816673</v>
      </c>
      <c r="H1923">
        <v>33.585841664274596</v>
      </c>
      <c r="I1923">
        <v>47.753002350797601</v>
      </c>
      <c r="J1923">
        <v>-1.74062205329433</v>
      </c>
      <c r="K1923">
        <v>23557.133017341101</v>
      </c>
      <c r="L1923">
        <v>18497.704744491501</v>
      </c>
      <c r="M1923">
        <v>43.870719403126699</v>
      </c>
      <c r="N1923">
        <v>0.916521739130434</v>
      </c>
      <c r="O1923">
        <v>45.479905588040602</v>
      </c>
      <c r="P1923">
        <v>171.83298849286001</v>
      </c>
      <c r="Q1923">
        <v>5.0734647329705999E-2</v>
      </c>
    </row>
    <row r="1924" spans="1:17" hidden="1" x14ac:dyDescent="0.3">
      <c r="A1924" t="s">
        <v>4004</v>
      </c>
      <c r="B1924" t="s">
        <v>4005</v>
      </c>
      <c r="C1924" t="str">
        <f>IFERROR(VLOOKUP(Table1[[#This Row],[Ticker]],[1]!Table1[[Symbol]:[Industry]],2,FALSE),"-")</f>
        <v>-</v>
      </c>
      <c r="D1924" t="s">
        <v>163</v>
      </c>
      <c r="E1924">
        <v>399.99657969999998</v>
      </c>
      <c r="F1924">
        <v>2772.2</v>
      </c>
      <c r="G1924">
        <v>-13.535875734903501</v>
      </c>
      <c r="H1924">
        <v>14.8953079856848</v>
      </c>
      <c r="I1924">
        <v>-3.12285793819155</v>
      </c>
      <c r="J1924">
        <v>-5.1545269375564997</v>
      </c>
      <c r="K1924">
        <v>2683.7908829929902</v>
      </c>
      <c r="L1924">
        <v>2452.97203615536</v>
      </c>
      <c r="M1924">
        <v>40.733992396963501</v>
      </c>
      <c r="N1924">
        <v>1.7217451417159499</v>
      </c>
      <c r="O1924">
        <v>19.0029579395426</v>
      </c>
      <c r="P1924">
        <v>42.302756532005503</v>
      </c>
      <c r="Q1924">
        <v>-6.5074573342045E-2</v>
      </c>
    </row>
    <row r="1925" spans="1:17" hidden="1" x14ac:dyDescent="0.3">
      <c r="A1925" t="s">
        <v>4006</v>
      </c>
      <c r="B1925" t="s">
        <v>4007</v>
      </c>
      <c r="C1925" t="str">
        <f>IFERROR(VLOOKUP(Table1[[#This Row],[Ticker]],[1]!Table1[[Symbol]:[Industry]],2,FALSE),"-")</f>
        <v>-</v>
      </c>
      <c r="D1925" t="s">
        <v>72</v>
      </c>
      <c r="E1925">
        <v>399.85176000000001</v>
      </c>
      <c r="F1925">
        <v>294</v>
      </c>
      <c r="G1925">
        <v>-35.117154400215703</v>
      </c>
      <c r="H1925">
        <v>-8.2464464318143502</v>
      </c>
      <c r="I1925">
        <v>-17.555684981770298</v>
      </c>
      <c r="J1925">
        <v>-1.65286739591219</v>
      </c>
      <c r="K1925">
        <v>240.93553543611401</v>
      </c>
      <c r="M1925" s="1">
        <v>6.0965434000000003E-8</v>
      </c>
      <c r="N1925">
        <v>1.1171171171171099</v>
      </c>
      <c r="O1925">
        <v>10.5442176870748</v>
      </c>
      <c r="P1925">
        <v>0.34129692832765002</v>
      </c>
    </row>
    <row r="1926" spans="1:17" hidden="1" x14ac:dyDescent="0.3">
      <c r="A1926" t="s">
        <v>4008</v>
      </c>
      <c r="B1926" t="s">
        <v>4009</v>
      </c>
      <c r="C1926" t="str">
        <f>IFERROR(VLOOKUP(Table1[[#This Row],[Ticker]],[1]!Table1[[Symbol]:[Industry]],2,FALSE),"-")</f>
        <v>-</v>
      </c>
      <c r="D1926" t="s">
        <v>103</v>
      </c>
      <c r="E1926">
        <v>399.15657986399998</v>
      </c>
      <c r="F1926">
        <v>30.99</v>
      </c>
      <c r="G1926">
        <v>137.551657845813</v>
      </c>
      <c r="H1926">
        <v>30.2427107797605</v>
      </c>
      <c r="I1926">
        <v>20.1123544682854</v>
      </c>
      <c r="J1926">
        <v>8.3531090089390396</v>
      </c>
      <c r="K1926">
        <v>25.295890427402998</v>
      </c>
      <c r="L1926">
        <v>21.258484011326299</v>
      </c>
      <c r="M1926">
        <v>64.285622376750098</v>
      </c>
      <c r="N1926">
        <v>1.9588459911121201</v>
      </c>
      <c r="O1926">
        <v>5.3997415849766597</v>
      </c>
      <c r="P1926">
        <v>213.732341228254</v>
      </c>
      <c r="Q1926">
        <v>0.11994584427325999</v>
      </c>
    </row>
    <row r="1927" spans="1:17" hidden="1" x14ac:dyDescent="0.3">
      <c r="A1927" t="s">
        <v>4010</v>
      </c>
      <c r="B1927" t="s">
        <v>4011</v>
      </c>
      <c r="C1927" t="str">
        <f>IFERROR(VLOOKUP(Table1[[#This Row],[Ticker]],[1]!Table1[[Symbol]:[Industry]],2,FALSE),"-")</f>
        <v>-</v>
      </c>
      <c r="D1927" t="s">
        <v>269</v>
      </c>
      <c r="E1927">
        <v>395.65759365999997</v>
      </c>
      <c r="F1927">
        <v>396.05</v>
      </c>
      <c r="G1927">
        <v>79.441632016676806</v>
      </c>
      <c r="H1927">
        <v>80.423253824414104</v>
      </c>
      <c r="I1927">
        <v>65.093844118644</v>
      </c>
      <c r="J1927">
        <v>55.922502342426803</v>
      </c>
      <c r="K1927">
        <v>212.73765369314799</v>
      </c>
      <c r="L1927">
        <v>194.644931704226</v>
      </c>
      <c r="M1927">
        <v>97.941413235396197</v>
      </c>
      <c r="N1927">
        <v>1.19110177579131</v>
      </c>
      <c r="O1927">
        <v>0</v>
      </c>
      <c r="P1927">
        <v>172.701315375523</v>
      </c>
      <c r="Q1927">
        <v>2.3149216918119001E-2</v>
      </c>
    </row>
    <row r="1928" spans="1:17" hidden="1" x14ac:dyDescent="0.3">
      <c r="A1928" t="s">
        <v>4012</v>
      </c>
      <c r="B1928" t="s">
        <v>4013</v>
      </c>
      <c r="C1928" t="str">
        <f>IFERROR(VLOOKUP(Table1[[#This Row],[Ticker]],[1]!Table1[[Symbol]:[Industry]],2,FALSE),"-")</f>
        <v>-</v>
      </c>
      <c r="D1928" t="s">
        <v>269</v>
      </c>
      <c r="E1928">
        <v>394.27749999999997</v>
      </c>
      <c r="F1928">
        <v>342.85</v>
      </c>
      <c r="G1928">
        <v>-28.247252123641999</v>
      </c>
      <c r="H1928">
        <v>-7.8329675839295598</v>
      </c>
      <c r="I1928">
        <v>-23.1183703417055</v>
      </c>
      <c r="J1928">
        <v>-2.7464791390546601</v>
      </c>
      <c r="K1928">
        <v>348.36932191221598</v>
      </c>
      <c r="L1928">
        <v>353.87878593266498</v>
      </c>
      <c r="M1928">
        <v>38.665748090786501</v>
      </c>
      <c r="N1928">
        <v>0.95587107687143502</v>
      </c>
      <c r="O1928">
        <v>28.3214233629867</v>
      </c>
      <c r="P1928">
        <v>9.5367412140575194</v>
      </c>
      <c r="Q1928">
        <v>8.9541591842695001E-2</v>
      </c>
    </row>
    <row r="1929" spans="1:17" hidden="1" x14ac:dyDescent="0.3">
      <c r="A1929" t="s">
        <v>4014</v>
      </c>
      <c r="B1929" t="s">
        <v>4015</v>
      </c>
      <c r="C1929" t="str">
        <f>IFERROR(VLOOKUP(Table1[[#This Row],[Ticker]],[1]!Table1[[Symbol]:[Industry]],2,FALSE),"-")</f>
        <v>-</v>
      </c>
      <c r="D1929" t="s">
        <v>476</v>
      </c>
      <c r="E1929">
        <v>394.15058866799899</v>
      </c>
      <c r="F1929">
        <v>47.72</v>
      </c>
      <c r="G1929">
        <v>-20.699571982633302</v>
      </c>
      <c r="H1929">
        <v>43.996683640355101</v>
      </c>
      <c r="I1929">
        <v>-13.8072841288918</v>
      </c>
      <c r="J1929">
        <v>4.9002326763850297</v>
      </c>
      <c r="K1929">
        <v>40.745691655092998</v>
      </c>
      <c r="L1929">
        <v>41.612084157380899</v>
      </c>
      <c r="M1929">
        <v>58.650101598030503</v>
      </c>
      <c r="N1929">
        <v>3.4990517466841702</v>
      </c>
      <c r="O1929">
        <v>25.104777870913601</v>
      </c>
      <c r="P1929">
        <v>66.853146853146797</v>
      </c>
      <c r="Q1929">
        <v>5.6509983216584E-2</v>
      </c>
    </row>
    <row r="1930" spans="1:17" hidden="1" x14ac:dyDescent="0.3">
      <c r="A1930" t="s">
        <v>4016</v>
      </c>
      <c r="B1930" t="s">
        <v>4017</v>
      </c>
      <c r="C1930" t="str">
        <f>IFERROR(VLOOKUP(Table1[[#This Row],[Ticker]],[1]!Table1[[Symbol]:[Industry]],2,FALSE),"-")</f>
        <v>-</v>
      </c>
      <c r="E1930">
        <v>393.334429849</v>
      </c>
      <c r="F1930">
        <v>60.53</v>
      </c>
      <c r="G1930">
        <v>-74.497294448206304</v>
      </c>
      <c r="H1930">
        <v>-0.99216253045825098</v>
      </c>
      <c r="I1930">
        <v>-46.158603904115999</v>
      </c>
      <c r="J1930">
        <v>2.9059225567332199</v>
      </c>
      <c r="K1930">
        <v>60.9681779178052</v>
      </c>
      <c r="L1930">
        <v>79.561927355726198</v>
      </c>
      <c r="M1930">
        <v>67.013418325255202</v>
      </c>
      <c r="N1930">
        <v>1.08179337276115</v>
      </c>
      <c r="O1930">
        <v>207.73370433609799</v>
      </c>
      <c r="P1930">
        <v>20.003965107057901</v>
      </c>
      <c r="Q1930">
        <v>-0.16387159051321401</v>
      </c>
    </row>
    <row r="1931" spans="1:17" hidden="1" x14ac:dyDescent="0.3">
      <c r="A1931" t="s">
        <v>4018</v>
      </c>
      <c r="B1931" t="s">
        <v>4019</v>
      </c>
      <c r="C1931" t="str">
        <f>IFERROR(VLOOKUP(Table1[[#This Row],[Ticker]],[1]!Table1[[Symbol]:[Industry]],2,FALSE),"-")</f>
        <v>-</v>
      </c>
      <c r="D1931" t="s">
        <v>4020</v>
      </c>
      <c r="E1931">
        <v>392.862707</v>
      </c>
      <c r="F1931">
        <v>399.3</v>
      </c>
      <c r="G1931">
        <v>-15.4117732866404</v>
      </c>
      <c r="H1931">
        <v>-11.808639338856601</v>
      </c>
      <c r="I1931">
        <v>-15.266849115890601</v>
      </c>
      <c r="J1931">
        <v>-3.5566643242398301</v>
      </c>
      <c r="K1931">
        <v>402.58127268526698</v>
      </c>
      <c r="L1931">
        <v>394.75108128984601</v>
      </c>
      <c r="M1931">
        <v>50.898629908195701</v>
      </c>
      <c r="N1931">
        <v>0.56332392075360804</v>
      </c>
      <c r="O1931">
        <v>21.237165038817899</v>
      </c>
      <c r="P1931">
        <v>22.842639593908601</v>
      </c>
      <c r="Q1931">
        <v>-5.4961303401006002E-2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410</v>
      </c>
      <c r="E1932">
        <v>392.515175</v>
      </c>
      <c r="F1932">
        <v>39.65</v>
      </c>
      <c r="G1932">
        <v>5.7126978667225696</v>
      </c>
      <c r="H1932">
        <v>-10.2785090056979</v>
      </c>
      <c r="I1932">
        <v>-48.466006470772001</v>
      </c>
      <c r="J1932">
        <v>3.1233291483450101</v>
      </c>
      <c r="K1932">
        <v>40.786351040648903</v>
      </c>
      <c r="L1932">
        <v>41.629320216327002</v>
      </c>
      <c r="M1932">
        <v>46.927158634381499</v>
      </c>
      <c r="N1932">
        <v>0.846194337608001</v>
      </c>
      <c r="O1932">
        <v>63.682219419924301</v>
      </c>
      <c r="P1932">
        <v>34.179357021996601</v>
      </c>
      <c r="Q1932">
        <v>1.6809109416147001E-2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130</v>
      </c>
      <c r="E1933">
        <v>392.05966095000002</v>
      </c>
      <c r="F1933">
        <v>205.5</v>
      </c>
      <c r="G1933">
        <v>36.232330760293003</v>
      </c>
      <c r="H1933">
        <v>-13.489126336795501</v>
      </c>
      <c r="I1933">
        <v>25.5359731026787</v>
      </c>
      <c r="J1933">
        <v>-0.58906787270375305</v>
      </c>
      <c r="K1933">
        <v>214.12535787322699</v>
      </c>
      <c r="L1933">
        <v>180.995315381979</v>
      </c>
      <c r="M1933">
        <v>38.599579262499297</v>
      </c>
      <c r="N1933">
        <v>0.30239054877813798</v>
      </c>
      <c r="O1933">
        <v>26.472019464720098</v>
      </c>
      <c r="P1933">
        <v>100.292397660818</v>
      </c>
      <c r="Q1933">
        <v>6.5032921292589002E-2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977</v>
      </c>
      <c r="E1934">
        <v>391.76037824000002</v>
      </c>
      <c r="F1934">
        <v>25.52</v>
      </c>
      <c r="G1934">
        <v>-16.050795866045998</v>
      </c>
      <c r="H1934">
        <v>-4.4293441673153797</v>
      </c>
      <c r="I1934">
        <v>-5.0794945055798397</v>
      </c>
      <c r="J1934">
        <v>1.8093222050786999</v>
      </c>
      <c r="K1934">
        <v>24.1927764690098</v>
      </c>
      <c r="L1934">
        <v>23.747169431801201</v>
      </c>
      <c r="M1934">
        <v>50.1168834040501</v>
      </c>
      <c r="N1934">
        <v>1.5381792000818799</v>
      </c>
      <c r="O1934">
        <v>19.122257053291499</v>
      </c>
      <c r="P1934">
        <v>40.219780219780198</v>
      </c>
      <c r="Q1934">
        <v>-2.8946616054216001E-2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1148</v>
      </c>
      <c r="E1935">
        <v>391.56879650000002</v>
      </c>
      <c r="F1935">
        <v>159.94999999999999</v>
      </c>
      <c r="G1935">
        <v>395.60084444681502</v>
      </c>
      <c r="H1935">
        <v>54.876911822378403</v>
      </c>
      <c r="I1935">
        <v>61.576097963966099</v>
      </c>
      <c r="J1935">
        <v>2.1877142021457998</v>
      </c>
      <c r="K1935">
        <v>117.538437530067</v>
      </c>
      <c r="L1935">
        <v>83.711070474179607</v>
      </c>
      <c r="M1935">
        <v>71.6578758165751</v>
      </c>
      <c r="N1935">
        <v>1.8671462829736201</v>
      </c>
      <c r="O1935">
        <v>7.0647077211628702</v>
      </c>
      <c r="P1935">
        <v>507.48195974173899</v>
      </c>
      <c r="Q1935">
        <v>0.32157714136491899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977</v>
      </c>
      <c r="E1936">
        <v>389.89672045999998</v>
      </c>
      <c r="F1936">
        <v>42.38</v>
      </c>
      <c r="G1936">
        <v>39.6454786782068</v>
      </c>
      <c r="H1936">
        <v>-17.844677320893101</v>
      </c>
      <c r="I1936">
        <v>25.008162447748699</v>
      </c>
      <c r="J1936">
        <v>-1.31611896534342</v>
      </c>
      <c r="K1936">
        <v>41.148251697198504</v>
      </c>
      <c r="L1936">
        <v>35.884942308672699</v>
      </c>
      <c r="M1936">
        <v>42.5687452689168</v>
      </c>
      <c r="N1936">
        <v>0.16672930995864399</v>
      </c>
      <c r="O1936">
        <v>18.9240207645115</v>
      </c>
      <c r="P1936">
        <v>65.870841487279804</v>
      </c>
      <c r="Q1936">
        <v>1.9875827478134E-2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4033</v>
      </c>
      <c r="E1937">
        <v>389.55857409999999</v>
      </c>
      <c r="F1937">
        <v>757.7</v>
      </c>
      <c r="G1937">
        <v>32.853089678758003</v>
      </c>
      <c r="H1937">
        <v>-12.168531506101701</v>
      </c>
      <c r="I1937">
        <v>36.975769472180303</v>
      </c>
      <c r="J1937">
        <v>-10.653713553184</v>
      </c>
      <c r="K1937">
        <v>759.56379992075995</v>
      </c>
      <c r="L1937">
        <v>612.55720192136903</v>
      </c>
      <c r="M1937">
        <v>29.027872473797199</v>
      </c>
      <c r="N1937">
        <v>0.70456919060052203</v>
      </c>
      <c r="O1937">
        <v>16.800844661475502</v>
      </c>
      <c r="P1937">
        <v>71.5029425079221</v>
      </c>
      <c r="Q1937">
        <v>0.19023672976358999</v>
      </c>
    </row>
    <row r="1938" spans="1:17" hidden="1" x14ac:dyDescent="0.3">
      <c r="A1938" t="s">
        <v>4034</v>
      </c>
      <c r="B1938" t="s">
        <v>4035</v>
      </c>
      <c r="C1938" t="str">
        <f>IFERROR(VLOOKUP(Table1[[#This Row],[Ticker]],[1]!Table1[[Symbol]:[Industry]],2,FALSE),"-")</f>
        <v>-</v>
      </c>
      <c r="D1938" t="s">
        <v>160</v>
      </c>
      <c r="E1938">
        <v>387.90143999999998</v>
      </c>
      <c r="F1938">
        <v>14.03</v>
      </c>
      <c r="G1938">
        <v>30.310196027134602</v>
      </c>
      <c r="H1938">
        <v>27.6210468595708</v>
      </c>
      <c r="I1938">
        <v>-31.291420717506</v>
      </c>
      <c r="J1938">
        <v>7.3063737234158097</v>
      </c>
      <c r="K1938">
        <v>11.7598636080843</v>
      </c>
      <c r="L1938">
        <v>11.8953894557347</v>
      </c>
      <c r="M1938">
        <v>76.962099052881896</v>
      </c>
      <c r="N1938">
        <v>3.1038449576538101</v>
      </c>
      <c r="O1938">
        <v>52.173913043478201</v>
      </c>
      <c r="P1938">
        <v>65.058823529411697</v>
      </c>
      <c r="Q1938">
        <v>4.8041516229109002E-2</v>
      </c>
    </row>
    <row r="1939" spans="1:17" hidden="1" x14ac:dyDescent="0.3">
      <c r="A1939" t="s">
        <v>4036</v>
      </c>
      <c r="B1939" t="s">
        <v>4037</v>
      </c>
      <c r="C1939" t="str">
        <f>IFERROR(VLOOKUP(Table1[[#This Row],[Ticker]],[1]!Table1[[Symbol]:[Industry]],2,FALSE),"-")</f>
        <v>-</v>
      </c>
      <c r="D1939" t="s">
        <v>257</v>
      </c>
      <c r="E1939">
        <v>387.59282999999999</v>
      </c>
      <c r="F1939">
        <v>342.2</v>
      </c>
      <c r="G1939">
        <v>-36.522089088169302</v>
      </c>
      <c r="H1939">
        <v>-24.7090197724817</v>
      </c>
      <c r="I1939">
        <v>-26.499081208185402</v>
      </c>
      <c r="J1939">
        <v>-6.6379999406781902</v>
      </c>
      <c r="M1939">
        <v>31.193367134735201</v>
      </c>
      <c r="O1939">
        <v>36.703682057276403</v>
      </c>
      <c r="P1939">
        <v>17.999999999999901</v>
      </c>
    </row>
    <row r="1940" spans="1:17" hidden="1" x14ac:dyDescent="0.3">
      <c r="A1940" t="s">
        <v>4038</v>
      </c>
      <c r="B1940" t="s">
        <v>4039</v>
      </c>
      <c r="C1940" t="str">
        <f>IFERROR(VLOOKUP(Table1[[#This Row],[Ticker]],[1]!Table1[[Symbol]:[Industry]],2,FALSE),"-")</f>
        <v>-</v>
      </c>
      <c r="D1940" t="s">
        <v>627</v>
      </c>
      <c r="E1940">
        <v>387.42237749999998</v>
      </c>
      <c r="F1940">
        <v>312.45</v>
      </c>
      <c r="G1940">
        <v>252.69007227141699</v>
      </c>
      <c r="H1940">
        <v>14.1081789560975</v>
      </c>
      <c r="I1940">
        <v>94.1423015954108</v>
      </c>
      <c r="J1940">
        <v>-5.0396188696943902</v>
      </c>
      <c r="K1940">
        <v>284.56956556771303</v>
      </c>
      <c r="M1940">
        <v>60.9228405907335</v>
      </c>
      <c r="N1940">
        <v>0.99757785467128002</v>
      </c>
      <c r="O1940">
        <v>8.8174107857257091</v>
      </c>
      <c r="P1940">
        <v>316.599999999999</v>
      </c>
    </row>
    <row r="1941" spans="1:17" hidden="1" x14ac:dyDescent="0.3">
      <c r="A1941" t="s">
        <v>4040</v>
      </c>
      <c r="B1941" t="s">
        <v>4041</v>
      </c>
      <c r="C1941" t="str">
        <f>IFERROR(VLOOKUP(Table1[[#This Row],[Ticker]],[1]!Table1[[Symbol]:[Industry]],2,FALSE),"-")</f>
        <v>-</v>
      </c>
      <c r="D1941" t="s">
        <v>643</v>
      </c>
      <c r="E1941">
        <v>385.47431799999998</v>
      </c>
      <c r="F1941">
        <v>380</v>
      </c>
      <c r="G1941">
        <v>145.46267661042799</v>
      </c>
      <c r="H1941">
        <v>-4.38222011592058</v>
      </c>
      <c r="I1941">
        <v>15.637133937615101</v>
      </c>
      <c r="J1941">
        <v>-0.89790763974785603</v>
      </c>
      <c r="K1941">
        <v>354.25017762757602</v>
      </c>
      <c r="L1941">
        <v>280.13058859231398</v>
      </c>
      <c r="M1941">
        <v>53.748035264722901</v>
      </c>
      <c r="N1941">
        <v>0.14616499614494899</v>
      </c>
      <c r="O1941">
        <v>8.9868421052631398</v>
      </c>
      <c r="P1941">
        <v>174.36823104693099</v>
      </c>
      <c r="Q1941">
        <v>0.11296751404549001</v>
      </c>
    </row>
    <row r="1942" spans="1:17" hidden="1" x14ac:dyDescent="0.3">
      <c r="A1942" t="s">
        <v>4042</v>
      </c>
      <c r="B1942" t="s">
        <v>4043</v>
      </c>
      <c r="C1942" t="str">
        <f>IFERROR(VLOOKUP(Table1[[#This Row],[Ticker]],[1]!Table1[[Symbol]:[Industry]],2,FALSE),"-")</f>
        <v>-</v>
      </c>
      <c r="D1942" t="s">
        <v>62</v>
      </c>
      <c r="E1942">
        <v>384.28809749999999</v>
      </c>
      <c r="F1942">
        <v>870.75</v>
      </c>
      <c r="G1942">
        <v>-12.4207981249121</v>
      </c>
      <c r="H1942">
        <v>-1.61725122266525</v>
      </c>
      <c r="I1942">
        <v>-10.6017887604721</v>
      </c>
      <c r="J1942">
        <v>-4.7209311578514104</v>
      </c>
      <c r="K1942">
        <v>843.943781320281</v>
      </c>
      <c r="L1942">
        <v>774.28376005394296</v>
      </c>
      <c r="M1942">
        <v>41.687497712743202</v>
      </c>
      <c r="N1942">
        <v>0.82982000129962896</v>
      </c>
      <c r="O1942">
        <v>6.23026126902095</v>
      </c>
      <c r="P1942">
        <v>48.3642869313341</v>
      </c>
      <c r="Q1942">
        <v>3.2925566633559999E-2</v>
      </c>
    </row>
    <row r="1943" spans="1:17" hidden="1" x14ac:dyDescent="0.3">
      <c r="A1943" t="s">
        <v>4044</v>
      </c>
      <c r="B1943" t="s">
        <v>4045</v>
      </c>
      <c r="C1943" t="str">
        <f>IFERROR(VLOOKUP(Table1[[#This Row],[Ticker]],[1]!Table1[[Symbol]:[Industry]],2,FALSE),"-")</f>
        <v>-</v>
      </c>
      <c r="D1943" t="s">
        <v>343</v>
      </c>
      <c r="E1943">
        <v>383.79199999999997</v>
      </c>
      <c r="F1943">
        <v>332</v>
      </c>
      <c r="G1943">
        <v>-61.732539015600302</v>
      </c>
      <c r="H1943">
        <v>-10.6934261224627</v>
      </c>
      <c r="I1943">
        <v>-46.389018315103598</v>
      </c>
      <c r="J1943">
        <v>-5.5762538764786402</v>
      </c>
      <c r="K1943">
        <v>372.77508955422701</v>
      </c>
      <c r="L1943">
        <v>431.176791602744</v>
      </c>
      <c r="M1943">
        <v>36.947602291185802</v>
      </c>
      <c r="N1943">
        <v>0.57024793388429695</v>
      </c>
      <c r="O1943">
        <v>92.740963855421597</v>
      </c>
      <c r="P1943">
        <v>7.0967741935483897</v>
      </c>
      <c r="Q1943">
        <v>0.22709295358366699</v>
      </c>
    </row>
    <row r="1944" spans="1:17" hidden="1" x14ac:dyDescent="0.3">
      <c r="A1944" t="s">
        <v>4046</v>
      </c>
      <c r="B1944" t="s">
        <v>4047</v>
      </c>
      <c r="C1944" t="str">
        <f>IFERROR(VLOOKUP(Table1[[#This Row],[Ticker]],[1]!Table1[[Symbol]:[Industry]],2,FALSE),"-")</f>
        <v>-</v>
      </c>
      <c r="D1944" t="s">
        <v>21</v>
      </c>
      <c r="E1944">
        <v>383.51577600000002</v>
      </c>
      <c r="F1944">
        <v>261.45</v>
      </c>
      <c r="G1944">
        <v>-9.4303143633090993</v>
      </c>
      <c r="H1944">
        <v>4.96543639181799</v>
      </c>
      <c r="I1944">
        <v>-20.621044458894399</v>
      </c>
      <c r="J1944">
        <v>-0.14372556040925499</v>
      </c>
      <c r="K1944">
        <v>260.70168312131102</v>
      </c>
      <c r="L1944">
        <v>265.40669957010999</v>
      </c>
      <c r="M1944">
        <v>49.8004590085811</v>
      </c>
      <c r="N1944">
        <v>1.2140468227424701</v>
      </c>
      <c r="O1944">
        <v>55.938037865748697</v>
      </c>
      <c r="P1944">
        <v>25.095693779904298</v>
      </c>
    </row>
    <row r="1945" spans="1:17" hidden="1" x14ac:dyDescent="0.3">
      <c r="A1945" t="s">
        <v>4048</v>
      </c>
      <c r="B1945" t="s">
        <v>4049</v>
      </c>
      <c r="C1945" t="str">
        <f>IFERROR(VLOOKUP(Table1[[#This Row],[Ticker]],[1]!Table1[[Symbol]:[Industry]],2,FALSE),"-")</f>
        <v>-</v>
      </c>
      <c r="D1945" t="s">
        <v>1844</v>
      </c>
      <c r="E1945">
        <v>383.22671081799899</v>
      </c>
      <c r="F1945">
        <v>64.34</v>
      </c>
      <c r="G1945">
        <v>36.486798322124798</v>
      </c>
      <c r="H1945">
        <v>-13.058864035908099</v>
      </c>
      <c r="I1945">
        <v>-4.0478860216316601</v>
      </c>
      <c r="J1945">
        <v>-5.2422846249917097</v>
      </c>
      <c r="K1945">
        <v>65.905411133380895</v>
      </c>
      <c r="L1945">
        <v>60.976281399203899</v>
      </c>
      <c r="M1945">
        <v>41.350885931430099</v>
      </c>
      <c r="N1945">
        <v>0.39180588710323</v>
      </c>
      <c r="O1945">
        <v>45.088591855766197</v>
      </c>
      <c r="P1945">
        <v>65.186136071887006</v>
      </c>
      <c r="Q1945">
        <v>2.3293383166885999E-2</v>
      </c>
    </row>
    <row r="1946" spans="1:17" hidden="1" x14ac:dyDescent="0.3">
      <c r="A1946" t="s">
        <v>4050</v>
      </c>
      <c r="B1946" t="s">
        <v>4051</v>
      </c>
      <c r="C1946" t="str">
        <f>IFERROR(VLOOKUP(Table1[[#This Row],[Ticker]],[1]!Table1[[Symbol]:[Industry]],2,FALSE),"-")</f>
        <v>-</v>
      </c>
      <c r="E1946">
        <v>383.1</v>
      </c>
      <c r="F1946">
        <v>383.1</v>
      </c>
      <c r="G1946">
        <v>16.310196027134602</v>
      </c>
      <c r="H1946">
        <v>-7.0229848451493497</v>
      </c>
      <c r="I1946">
        <v>-13.354804629629401</v>
      </c>
      <c r="J1946">
        <v>-3.7409997672778101</v>
      </c>
      <c r="K1946">
        <v>380.75815529081399</v>
      </c>
      <c r="L1946">
        <v>343.51243903118399</v>
      </c>
      <c r="M1946">
        <v>38.121666781185297</v>
      </c>
      <c r="N1946">
        <v>0.93112538508721698</v>
      </c>
      <c r="O1946">
        <v>14.578439049856399</v>
      </c>
      <c r="P1946">
        <v>55.101214574898798</v>
      </c>
      <c r="Q1946">
        <v>5.5667318382717997E-2</v>
      </c>
    </row>
    <row r="1947" spans="1:17" hidden="1" x14ac:dyDescent="0.3">
      <c r="A1947" t="s">
        <v>4052</v>
      </c>
      <c r="B1947" t="s">
        <v>4053</v>
      </c>
      <c r="C1947" t="str">
        <f>IFERROR(VLOOKUP(Table1[[#This Row],[Ticker]],[1]!Table1[[Symbol]:[Industry]],2,FALSE),"-")</f>
        <v>-</v>
      </c>
      <c r="D1947" t="s">
        <v>343</v>
      </c>
      <c r="E1947">
        <v>382.38583432500002</v>
      </c>
      <c r="F1947">
        <v>28.07</v>
      </c>
      <c r="G1947">
        <v>46.6298960953009</v>
      </c>
      <c r="H1947">
        <v>7.3191173447799098</v>
      </c>
      <c r="I1947">
        <v>-14.5844619601875</v>
      </c>
      <c r="J1947">
        <v>-14.165628654652799</v>
      </c>
      <c r="K1947">
        <v>27.058662978362801</v>
      </c>
      <c r="L1947">
        <v>25.387126051682799</v>
      </c>
      <c r="M1947">
        <v>47.968447707563598</v>
      </c>
      <c r="N1947">
        <v>2.1921118479984099</v>
      </c>
      <c r="O1947">
        <v>26.291414321339499</v>
      </c>
      <c r="P1947">
        <v>76.540880503144606</v>
      </c>
      <c r="Q1947">
        <v>7.0371659016458005E-2</v>
      </c>
    </row>
    <row r="1948" spans="1:17" hidden="1" x14ac:dyDescent="0.3">
      <c r="A1948" t="s">
        <v>4054</v>
      </c>
      <c r="B1948" t="s">
        <v>4055</v>
      </c>
      <c r="C1948" t="str">
        <f>IFERROR(VLOOKUP(Table1[[#This Row],[Ticker]],[1]!Table1[[Symbol]:[Industry]],2,FALSE),"-")</f>
        <v>-</v>
      </c>
      <c r="D1948" t="s">
        <v>1654</v>
      </c>
      <c r="E1948">
        <v>382.31889999999999</v>
      </c>
      <c r="F1948">
        <v>153.05000000000001</v>
      </c>
      <c r="G1948">
        <v>183.61322633016499</v>
      </c>
      <c r="H1948">
        <v>5.7655172645552799</v>
      </c>
      <c r="I1948">
        <v>27.481698195799702</v>
      </c>
      <c r="J1948">
        <v>-1.9941643242398399</v>
      </c>
      <c r="K1948">
        <v>143.80493561370801</v>
      </c>
      <c r="L1948">
        <v>107.376168305072</v>
      </c>
      <c r="M1948">
        <v>46.842498745236497</v>
      </c>
      <c r="N1948">
        <v>0.48699851411589801</v>
      </c>
      <c r="O1948">
        <v>4.5409996733093596</v>
      </c>
      <c r="P1948">
        <v>273.292682926829</v>
      </c>
      <c r="Q1948">
        <v>0.175459759470972</v>
      </c>
    </row>
    <row r="1949" spans="1:17" hidden="1" x14ac:dyDescent="0.3">
      <c r="A1949" t="s">
        <v>4056</v>
      </c>
      <c r="B1949" t="s">
        <v>4057</v>
      </c>
      <c r="C1949" t="str">
        <f>IFERROR(VLOOKUP(Table1[[#This Row],[Ticker]],[1]!Table1[[Symbol]:[Industry]],2,FALSE),"-")</f>
        <v>-</v>
      </c>
      <c r="D1949" t="s">
        <v>312</v>
      </c>
      <c r="E1949">
        <v>382.01708569499999</v>
      </c>
      <c r="F1949">
        <v>23.37</v>
      </c>
      <c r="G1949">
        <v>213.116959312158</v>
      </c>
      <c r="H1949">
        <v>30.6354528078333</v>
      </c>
      <c r="I1949">
        <v>37.1894130574453</v>
      </c>
      <c r="J1949">
        <v>0.50583567576016397</v>
      </c>
      <c r="K1949">
        <v>19.979995674962598</v>
      </c>
      <c r="L1949">
        <v>15.2509240743346</v>
      </c>
      <c r="M1949">
        <v>46.740915766703502</v>
      </c>
      <c r="N1949">
        <v>3.16033985372786</v>
      </c>
      <c r="O1949">
        <v>31.151048352588699</v>
      </c>
      <c r="P1949">
        <v>268.03149606299201</v>
      </c>
      <c r="Q1949">
        <v>8.1105520844203999E-2</v>
      </c>
    </row>
    <row r="1950" spans="1:17" hidden="1" x14ac:dyDescent="0.3">
      <c r="A1950" t="s">
        <v>4058</v>
      </c>
      <c r="B1950" t="s">
        <v>4059</v>
      </c>
      <c r="C1950" t="str">
        <f>IFERROR(VLOOKUP(Table1[[#This Row],[Ticker]],[1]!Table1[[Symbol]:[Industry]],2,FALSE),"-")</f>
        <v>-</v>
      </c>
      <c r="D1950" t="s">
        <v>62</v>
      </c>
      <c r="E1950">
        <v>381.84983248499998</v>
      </c>
      <c r="F1950">
        <v>317.35000000000002</v>
      </c>
      <c r="G1950">
        <v>156.63562461267799</v>
      </c>
      <c r="H1950">
        <v>-4.7533590083848702</v>
      </c>
      <c r="I1950">
        <v>-11.897347565471</v>
      </c>
      <c r="J1950">
        <v>-15.914141940356201</v>
      </c>
      <c r="K1950">
        <v>320.70218069029301</v>
      </c>
      <c r="L1950">
        <v>267.22238843117901</v>
      </c>
      <c r="M1950">
        <v>36.718250099996403</v>
      </c>
      <c r="N1950">
        <v>2.1503883435034101</v>
      </c>
      <c r="O1950">
        <v>31.4006617299511</v>
      </c>
      <c r="P1950">
        <v>196.58878504672899</v>
      </c>
      <c r="Q1950">
        <v>0.13495552653176801</v>
      </c>
    </row>
    <row r="1951" spans="1:17" hidden="1" x14ac:dyDescent="0.3">
      <c r="A1951" t="s">
        <v>4060</v>
      </c>
      <c r="B1951" t="s">
        <v>4061</v>
      </c>
      <c r="C1951" t="str">
        <f>IFERROR(VLOOKUP(Table1[[#This Row],[Ticker]],[1]!Table1[[Symbol]:[Industry]],2,FALSE),"-")</f>
        <v>-</v>
      </c>
      <c r="D1951" t="s">
        <v>269</v>
      </c>
      <c r="E1951">
        <v>379.44978664000001</v>
      </c>
      <c r="F1951">
        <v>485.2</v>
      </c>
      <c r="G1951">
        <v>-3.3620681766157001</v>
      </c>
      <c r="H1951">
        <v>-9.65960661575728</v>
      </c>
      <c r="I1951">
        <v>-21.1220532184382</v>
      </c>
      <c r="J1951">
        <v>1.2362883506572699</v>
      </c>
      <c r="K1951">
        <v>500.83110563784902</v>
      </c>
      <c r="L1951">
        <v>481.27112691538201</v>
      </c>
      <c r="M1951">
        <v>38.345208094809301</v>
      </c>
      <c r="N1951">
        <v>0.75063806638308095</v>
      </c>
      <c r="O1951">
        <v>20.9810387469084</v>
      </c>
      <c r="P1951">
        <v>25.993248506881301</v>
      </c>
      <c r="Q1951">
        <v>6.0105025077447999E-2</v>
      </c>
    </row>
    <row r="1952" spans="1:17" hidden="1" x14ac:dyDescent="0.3">
      <c r="A1952" t="s">
        <v>4062</v>
      </c>
      <c r="B1952" t="s">
        <v>4063</v>
      </c>
      <c r="C1952" t="str">
        <f>IFERROR(VLOOKUP(Table1[[#This Row],[Ticker]],[1]!Table1[[Symbol]:[Industry]],2,FALSE),"-")</f>
        <v>-</v>
      </c>
      <c r="D1952" t="s">
        <v>21</v>
      </c>
      <c r="E1952">
        <v>379.26659999999998</v>
      </c>
      <c r="F1952">
        <v>306.85000000000002</v>
      </c>
      <c r="G1952">
        <v>-14.199382516926599</v>
      </c>
      <c r="H1952">
        <v>49.435892482705299</v>
      </c>
      <c r="I1952">
        <v>-4.1763746369427102</v>
      </c>
      <c r="J1952">
        <v>-11.071087401162901</v>
      </c>
      <c r="K1952">
        <v>255.713766482078</v>
      </c>
      <c r="M1952">
        <v>50.233598838815503</v>
      </c>
      <c r="N1952">
        <v>1.4431938559322</v>
      </c>
      <c r="O1952">
        <v>23.1220466025745</v>
      </c>
      <c r="P1952">
        <v>116.091549295774</v>
      </c>
    </row>
    <row r="1953" spans="1:17" hidden="1" x14ac:dyDescent="0.3">
      <c r="A1953" t="s">
        <v>4064</v>
      </c>
      <c r="B1953" t="s">
        <v>4065</v>
      </c>
      <c r="C1953" t="str">
        <f>IFERROR(VLOOKUP(Table1[[#This Row],[Ticker]],[1]!Table1[[Symbol]:[Industry]],2,FALSE),"-")</f>
        <v>-</v>
      </c>
      <c r="D1953" t="s">
        <v>83</v>
      </c>
      <c r="E1953">
        <v>379.03910619999999</v>
      </c>
      <c r="F1953">
        <v>28</v>
      </c>
      <c r="G1953">
        <v>-42.121166781277303</v>
      </c>
      <c r="H1953">
        <v>6.3096858557792901</v>
      </c>
      <c r="I1953">
        <v>-70.755684981770301</v>
      </c>
      <c r="J1953">
        <v>15.7556325888389</v>
      </c>
      <c r="K1953">
        <v>26.210031410229</v>
      </c>
      <c r="L1953">
        <v>35.660959735031703</v>
      </c>
      <c r="M1953">
        <v>80.780669557698403</v>
      </c>
      <c r="N1953">
        <v>1.05011616170092</v>
      </c>
      <c r="O1953">
        <v>179.10714285714201</v>
      </c>
      <c r="P1953">
        <v>32.890365448504902</v>
      </c>
      <c r="Q1953">
        <v>8.0002785810557003E-2</v>
      </c>
    </row>
    <row r="1954" spans="1:17" hidden="1" x14ac:dyDescent="0.3">
      <c r="A1954" t="s">
        <v>4066</v>
      </c>
      <c r="B1954" t="s">
        <v>4067</v>
      </c>
      <c r="C1954" t="str">
        <f>IFERROR(VLOOKUP(Table1[[#This Row],[Ticker]],[1]!Table1[[Symbol]:[Industry]],2,FALSE),"-")</f>
        <v>-</v>
      </c>
      <c r="D1954" t="s">
        <v>191</v>
      </c>
      <c r="E1954">
        <v>378.98807310000001</v>
      </c>
      <c r="F1954">
        <v>364.5</v>
      </c>
      <c r="G1954">
        <v>106.186013020598</v>
      </c>
      <c r="H1954">
        <v>-7.6950683210302904</v>
      </c>
      <c r="I1954">
        <v>22.199417059045999</v>
      </c>
      <c r="J1954">
        <v>-1.7024976575731701</v>
      </c>
      <c r="K1954">
        <v>348.86048852231698</v>
      </c>
      <c r="L1954">
        <v>294.08726109554198</v>
      </c>
      <c r="M1954">
        <v>53.650484437688498</v>
      </c>
      <c r="N1954">
        <v>1.0288454028723899</v>
      </c>
      <c r="O1954">
        <v>14.9657064471879</v>
      </c>
      <c r="P1954">
        <v>144.630872483221</v>
      </c>
      <c r="Q1954">
        <v>7.0185306563991995E-2</v>
      </c>
    </row>
    <row r="1955" spans="1:17" hidden="1" x14ac:dyDescent="0.3">
      <c r="A1955" t="s">
        <v>4068</v>
      </c>
      <c r="B1955" t="s">
        <v>4069</v>
      </c>
      <c r="C1955" t="str">
        <f>IFERROR(VLOOKUP(Table1[[#This Row],[Ticker]],[1]!Table1[[Symbol]:[Industry]],2,FALSE),"-")</f>
        <v>-</v>
      </c>
      <c r="D1955" t="s">
        <v>49</v>
      </c>
      <c r="E1955">
        <v>377.58816000000002</v>
      </c>
      <c r="F1955">
        <v>61.92</v>
      </c>
      <c r="G1955">
        <v>121.114534229879</v>
      </c>
      <c r="H1955">
        <v>22.533224985023299</v>
      </c>
      <c r="I1955">
        <v>39.438057195951799</v>
      </c>
      <c r="J1955">
        <v>0.81384955807598203</v>
      </c>
      <c r="K1955">
        <v>49.970458441961597</v>
      </c>
      <c r="L1955">
        <v>41.339312098629897</v>
      </c>
      <c r="M1955">
        <v>59.4187423715316</v>
      </c>
      <c r="N1955">
        <v>1.6211085465447399</v>
      </c>
      <c r="O1955">
        <v>6.0077519379844802</v>
      </c>
      <c r="P1955">
        <v>181.45454545454501</v>
      </c>
      <c r="Q1955">
        <v>0.14930146146020701</v>
      </c>
    </row>
    <row r="1956" spans="1:17" hidden="1" x14ac:dyDescent="0.3">
      <c r="A1956" t="s">
        <v>4070</v>
      </c>
      <c r="B1956" t="s">
        <v>4071</v>
      </c>
      <c r="C1956" t="str">
        <f>IFERROR(VLOOKUP(Table1[[#This Row],[Ticker]],[1]!Table1[[Symbol]:[Industry]],2,FALSE),"-")</f>
        <v>-</v>
      </c>
      <c r="D1956" t="s">
        <v>257</v>
      </c>
      <c r="E1956">
        <v>376.48663119000003</v>
      </c>
      <c r="F1956">
        <v>86.05</v>
      </c>
      <c r="G1956">
        <v>-18.284428522602099</v>
      </c>
      <c r="H1956">
        <v>-6.54861284669225</v>
      </c>
      <c r="I1956">
        <v>-37.576527754765301</v>
      </c>
      <c r="J1956">
        <v>-0.21050494564375699</v>
      </c>
      <c r="K1956">
        <v>88.354675027951799</v>
      </c>
      <c r="M1956">
        <v>45.208608648806802</v>
      </c>
      <c r="N1956">
        <v>1.26397419219784</v>
      </c>
      <c r="O1956">
        <v>101.626961069145</v>
      </c>
      <c r="P1956">
        <v>14.886515353805001</v>
      </c>
    </row>
    <row r="1957" spans="1:17" hidden="1" x14ac:dyDescent="0.3">
      <c r="A1957" t="s">
        <v>4072</v>
      </c>
      <c r="B1957" t="s">
        <v>4073</v>
      </c>
      <c r="C1957" t="str">
        <f>IFERROR(VLOOKUP(Table1[[#This Row],[Ticker]],[1]!Table1[[Symbol]:[Industry]],2,FALSE),"-")</f>
        <v>-</v>
      </c>
      <c r="D1957" t="s">
        <v>46</v>
      </c>
      <c r="E1957">
        <v>376.3664</v>
      </c>
      <c r="F1957">
        <v>343.4</v>
      </c>
      <c r="G1957">
        <v>17.863245317025999</v>
      </c>
      <c r="H1957">
        <v>44.7238505978886</v>
      </c>
      <c r="I1957">
        <v>33.263383273917597</v>
      </c>
      <c r="J1957">
        <v>-8.4390707691462801</v>
      </c>
      <c r="K1957">
        <v>302.30559045158998</v>
      </c>
      <c r="M1957">
        <v>44.541490232885401</v>
      </c>
      <c r="N1957">
        <v>1.6936790229269301</v>
      </c>
      <c r="O1957">
        <v>23.61677344205</v>
      </c>
      <c r="P1957">
        <v>100.350058343057</v>
      </c>
    </row>
    <row r="1958" spans="1:17" hidden="1" x14ac:dyDescent="0.3">
      <c r="A1958" t="s">
        <v>4074</v>
      </c>
      <c r="B1958" t="s">
        <v>4075</v>
      </c>
      <c r="C1958" t="str">
        <f>IFERROR(VLOOKUP(Table1[[#This Row],[Ticker]],[1]!Table1[[Symbol]:[Industry]],2,FALSE),"-")</f>
        <v>-</v>
      </c>
      <c r="D1958" t="s">
        <v>62</v>
      </c>
      <c r="E1958">
        <v>376.35737868000001</v>
      </c>
      <c r="F1958">
        <v>85.95</v>
      </c>
      <c r="G1958">
        <v>80.5982186824736</v>
      </c>
      <c r="H1958">
        <v>-33.449777575739503</v>
      </c>
      <c r="I1958">
        <v>152.514490456826</v>
      </c>
      <c r="J1958">
        <v>-7.79437914701104</v>
      </c>
      <c r="K1958">
        <v>100.559183744847</v>
      </c>
      <c r="L1958">
        <v>71.923985735353696</v>
      </c>
      <c r="M1958">
        <v>9.7826885563805792</v>
      </c>
      <c r="N1958">
        <v>1.1000105217698499</v>
      </c>
      <c r="O1958">
        <v>51.134380453752101</v>
      </c>
      <c r="P1958">
        <v>320.80783353733102</v>
      </c>
      <c r="Q1958">
        <v>0.203948696024357</v>
      </c>
    </row>
    <row r="1959" spans="1:17" hidden="1" x14ac:dyDescent="0.3">
      <c r="A1959" t="s">
        <v>4076</v>
      </c>
      <c r="B1959" t="s">
        <v>4077</v>
      </c>
      <c r="C1959" t="str">
        <f>IFERROR(VLOOKUP(Table1[[#This Row],[Ticker]],[1]!Table1[[Symbol]:[Industry]],2,FALSE),"-")</f>
        <v>-</v>
      </c>
      <c r="E1959">
        <v>376.29196000000002</v>
      </c>
      <c r="F1959">
        <v>830.3</v>
      </c>
      <c r="G1959">
        <v>73.081433947672707</v>
      </c>
      <c r="H1959">
        <v>8.8713067441349995</v>
      </c>
      <c r="I1959">
        <v>83.104441827656601</v>
      </c>
      <c r="J1959">
        <v>15.786695592542401</v>
      </c>
      <c r="K1959">
        <v>725.21194908075495</v>
      </c>
      <c r="M1959">
        <v>62.083322542469197</v>
      </c>
      <c r="N1959">
        <v>0.86531405994289201</v>
      </c>
      <c r="O1959">
        <v>9.5387209442370207</v>
      </c>
      <c r="P1959">
        <v>108.591885441527</v>
      </c>
    </row>
    <row r="1960" spans="1:17" hidden="1" x14ac:dyDescent="0.3">
      <c r="A1960" t="s">
        <v>4078</v>
      </c>
      <c r="B1960" t="s">
        <v>4079</v>
      </c>
      <c r="C1960" t="str">
        <f>IFERROR(VLOOKUP(Table1[[#This Row],[Ticker]],[1]!Table1[[Symbol]:[Industry]],2,FALSE),"-")</f>
        <v>-</v>
      </c>
      <c r="D1960" t="s">
        <v>21</v>
      </c>
      <c r="E1960">
        <v>376.20667491900002</v>
      </c>
      <c r="F1960">
        <v>160.31</v>
      </c>
      <c r="G1960">
        <v>77.731389573248904</v>
      </c>
      <c r="H1960">
        <v>19.995279169317101</v>
      </c>
      <c r="I1960">
        <v>19.669958206757698</v>
      </c>
      <c r="J1960">
        <v>14.151531039998501</v>
      </c>
      <c r="K1960">
        <v>138.45639621048201</v>
      </c>
      <c r="L1960">
        <v>117.694131975942</v>
      </c>
      <c r="M1960">
        <v>57.404706100224999</v>
      </c>
      <c r="N1960">
        <v>1.90012339298513</v>
      </c>
      <c r="O1960">
        <v>11.234483188821599</v>
      </c>
      <c r="P1960">
        <v>117.516960651289</v>
      </c>
      <c r="Q1960">
        <v>3.4930023781174997E-2</v>
      </c>
    </row>
    <row r="1961" spans="1:17" hidden="1" x14ac:dyDescent="0.3">
      <c r="A1961" t="s">
        <v>4080</v>
      </c>
      <c r="B1961" t="s">
        <v>4081</v>
      </c>
      <c r="C1961" t="str">
        <f>IFERROR(VLOOKUP(Table1[[#This Row],[Ticker]],[1]!Table1[[Symbol]:[Industry]],2,FALSE),"-")</f>
        <v>-</v>
      </c>
      <c r="D1961" t="s">
        <v>122</v>
      </c>
      <c r="E1961">
        <v>376.09199999999998</v>
      </c>
      <c r="F1961">
        <v>151.65</v>
      </c>
      <c r="G1961">
        <v>-21.779924894608399</v>
      </c>
      <c r="H1961">
        <v>6.7220697861352496</v>
      </c>
      <c r="I1961">
        <v>-9.7656605660046907</v>
      </c>
      <c r="J1961">
        <v>5.4135066356975301</v>
      </c>
      <c r="K1961">
        <v>137.96853610410099</v>
      </c>
      <c r="L1961">
        <v>138.97157165589201</v>
      </c>
      <c r="M1961">
        <v>73.860778759795593</v>
      </c>
      <c r="N1961">
        <v>1.4685554059939601</v>
      </c>
      <c r="O1961">
        <v>11.3419057039235</v>
      </c>
      <c r="P1961">
        <v>22.298387096774199</v>
      </c>
      <c r="Q1961">
        <v>4.1383439200450997E-2</v>
      </c>
    </row>
    <row r="1962" spans="1:17" hidden="1" x14ac:dyDescent="0.3">
      <c r="A1962" t="s">
        <v>4082</v>
      </c>
      <c r="B1962" t="s">
        <v>4083</v>
      </c>
      <c r="C1962" t="str">
        <f>IFERROR(VLOOKUP(Table1[[#This Row],[Ticker]],[1]!Table1[[Symbol]:[Industry]],2,FALSE),"-")</f>
        <v>-</v>
      </c>
      <c r="E1962">
        <v>375.86231893600001</v>
      </c>
      <c r="F1962">
        <v>47.71</v>
      </c>
      <c r="G1962">
        <v>-49.143017532912403</v>
      </c>
      <c r="H1962">
        <v>-17.744617870579798</v>
      </c>
      <c r="I1962">
        <v>-49.420392494939101</v>
      </c>
      <c r="J1962">
        <v>-8.3910814726020693</v>
      </c>
      <c r="K1962">
        <v>53.820967568302301</v>
      </c>
      <c r="L1962">
        <v>57.450605125028403</v>
      </c>
      <c r="M1962">
        <v>16.152453160040402</v>
      </c>
      <c r="N1962">
        <v>1.0134871799366101</v>
      </c>
      <c r="O1962">
        <v>72.919723328442601</v>
      </c>
      <c r="P1962">
        <v>39.912023460410502</v>
      </c>
      <c r="Q1962">
        <v>5.2933134936335002E-2</v>
      </c>
    </row>
    <row r="1963" spans="1:17" hidden="1" x14ac:dyDescent="0.3">
      <c r="A1963" t="s">
        <v>4084</v>
      </c>
      <c r="B1963" t="s">
        <v>4085</v>
      </c>
      <c r="C1963" t="str">
        <f>IFERROR(VLOOKUP(Table1[[#This Row],[Ticker]],[1]!Table1[[Symbol]:[Industry]],2,FALSE),"-")</f>
        <v>-</v>
      </c>
      <c r="D1963" t="s">
        <v>400</v>
      </c>
      <c r="E1963">
        <v>375.58884999999998</v>
      </c>
      <c r="F1963">
        <v>339.5</v>
      </c>
      <c r="G1963">
        <v>40.842875765696697</v>
      </c>
      <c r="H1963">
        <v>-13.085260031178599</v>
      </c>
      <c r="I1963">
        <v>-23.300250199161599</v>
      </c>
      <c r="J1963">
        <v>-5.40325523333075</v>
      </c>
      <c r="K1963">
        <v>378.490547072764</v>
      </c>
      <c r="L1963">
        <v>373.96683237992897</v>
      </c>
      <c r="M1963">
        <v>34.3131870072515</v>
      </c>
      <c r="N1963">
        <v>0.52632464255677003</v>
      </c>
      <c r="O1963">
        <v>116.377025036818</v>
      </c>
      <c r="P1963">
        <v>82.330827067669105</v>
      </c>
      <c r="Q1963">
        <v>0.20361749421313499</v>
      </c>
    </row>
    <row r="1964" spans="1:17" hidden="1" x14ac:dyDescent="0.3">
      <c r="A1964" t="s">
        <v>4086</v>
      </c>
      <c r="B1964" t="s">
        <v>4087</v>
      </c>
      <c r="C1964" t="str">
        <f>IFERROR(VLOOKUP(Table1[[#This Row],[Ticker]],[1]!Table1[[Symbol]:[Industry]],2,FALSE),"-")</f>
        <v>-</v>
      </c>
      <c r="D1964" t="s">
        <v>269</v>
      </c>
      <c r="E1964">
        <v>375.55096517800001</v>
      </c>
      <c r="F1964">
        <v>73.66</v>
      </c>
      <c r="G1964">
        <v>59.4966840226678</v>
      </c>
      <c r="H1964">
        <v>7.0155172645552701</v>
      </c>
      <c r="I1964">
        <v>15.5119306765926</v>
      </c>
      <c r="J1964">
        <v>4.8896883669782802</v>
      </c>
      <c r="K1964">
        <v>67.856464084130593</v>
      </c>
      <c r="L1964">
        <v>61.781343701160402</v>
      </c>
      <c r="M1964">
        <v>60.689854033760199</v>
      </c>
      <c r="N1964">
        <v>1.7058690854618701</v>
      </c>
      <c r="O1964">
        <v>22.454520771110499</v>
      </c>
      <c r="P1964">
        <v>92.073011734028597</v>
      </c>
      <c r="Q1964">
        <v>-2.8888192075979999E-3</v>
      </c>
    </row>
    <row r="1965" spans="1:17" hidden="1" x14ac:dyDescent="0.3">
      <c r="A1965" t="s">
        <v>4088</v>
      </c>
      <c r="B1965" t="s">
        <v>4089</v>
      </c>
      <c r="C1965" t="str">
        <f>IFERROR(VLOOKUP(Table1[[#This Row],[Ticker]],[1]!Table1[[Symbol]:[Industry]],2,FALSE),"-")</f>
        <v>-</v>
      </c>
      <c r="D1965" t="s">
        <v>21</v>
      </c>
      <c r="E1965">
        <v>375.43506000000002</v>
      </c>
      <c r="F1965">
        <v>30.03</v>
      </c>
      <c r="G1965">
        <v>12.1736007162274</v>
      </c>
      <c r="H1965">
        <v>1.4135057703024101</v>
      </c>
      <c r="I1965">
        <v>-18.8407091363596</v>
      </c>
      <c r="J1965">
        <v>-5.3066643242398301</v>
      </c>
      <c r="K1965">
        <v>28.922163269777698</v>
      </c>
      <c r="L1965">
        <v>26.153319177017998</v>
      </c>
      <c r="M1965">
        <v>41.007548151300703</v>
      </c>
      <c r="N1965">
        <v>1.9424112633606301</v>
      </c>
      <c r="O1965">
        <v>23.2101232101232</v>
      </c>
      <c r="P1965">
        <v>54.793814432989699</v>
      </c>
      <c r="Q1965">
        <v>-8.8125606385620007E-3</v>
      </c>
    </row>
    <row r="1966" spans="1:17" hidden="1" x14ac:dyDescent="0.3">
      <c r="A1966" t="s">
        <v>4090</v>
      </c>
      <c r="B1966" t="s">
        <v>4091</v>
      </c>
      <c r="C1966" t="str">
        <f>IFERROR(VLOOKUP(Table1[[#This Row],[Ticker]],[1]!Table1[[Symbol]:[Industry]],2,FALSE),"-")</f>
        <v>-</v>
      </c>
      <c r="D1966" t="s">
        <v>269</v>
      </c>
      <c r="E1966">
        <v>374.00909480000001</v>
      </c>
      <c r="F1966">
        <v>436.7</v>
      </c>
      <c r="G1966">
        <v>-23.4863492030751</v>
      </c>
      <c r="H1966">
        <v>2.1212169805377199</v>
      </c>
      <c r="I1966">
        <v>-3.8391334340598902</v>
      </c>
      <c r="J1966">
        <v>4.7965930570181703</v>
      </c>
      <c r="K1966">
        <v>375.58391489829199</v>
      </c>
      <c r="L1966">
        <v>378.71640617973202</v>
      </c>
      <c r="M1966">
        <v>77.066012768885102</v>
      </c>
      <c r="N1966">
        <v>1.21946781819112</v>
      </c>
      <c r="O1966">
        <v>9.6862834898099308</v>
      </c>
      <c r="P1966">
        <v>61.740740740740698</v>
      </c>
      <c r="Q1966">
        <v>-9.1592101051282002E-2</v>
      </c>
    </row>
    <row r="1967" spans="1:17" hidden="1" x14ac:dyDescent="0.3">
      <c r="A1967" t="s">
        <v>4092</v>
      </c>
      <c r="B1967" t="s">
        <v>4093</v>
      </c>
      <c r="C1967" t="str">
        <f>IFERROR(VLOOKUP(Table1[[#This Row],[Ticker]],[1]!Table1[[Symbol]:[Industry]],2,FALSE),"-")</f>
        <v>-</v>
      </c>
      <c r="D1967" t="s">
        <v>711</v>
      </c>
      <c r="E1967">
        <v>373.16630627000001</v>
      </c>
      <c r="F1967">
        <v>218.5</v>
      </c>
      <c r="G1967">
        <v>30.370204433228199</v>
      </c>
      <c r="H1967">
        <v>-1.3449108506107399</v>
      </c>
      <c r="I1967">
        <v>7.0455943359269098</v>
      </c>
      <c r="J1967">
        <v>-0.95768197183583703</v>
      </c>
      <c r="K1967">
        <v>208.31961940679</v>
      </c>
      <c r="L1967">
        <v>184.13797682444999</v>
      </c>
      <c r="M1967">
        <v>43.478451693180702</v>
      </c>
      <c r="N1967">
        <v>0.80846031415512298</v>
      </c>
      <c r="O1967">
        <v>2.0549199084668199</v>
      </c>
      <c r="P1967">
        <v>60.661764705882298</v>
      </c>
      <c r="Q1967">
        <v>8.1463636799704003E-2</v>
      </c>
    </row>
    <row r="1968" spans="1:17" hidden="1" x14ac:dyDescent="0.3">
      <c r="A1968" t="s">
        <v>4094</v>
      </c>
      <c r="B1968" t="s">
        <v>4095</v>
      </c>
      <c r="C1968" t="str">
        <f>IFERROR(VLOOKUP(Table1[[#This Row],[Ticker]],[1]!Table1[[Symbol]:[Industry]],2,FALSE),"-")</f>
        <v>-</v>
      </c>
      <c r="D1968" t="s">
        <v>382</v>
      </c>
      <c r="E1968">
        <v>372.99779999999998</v>
      </c>
      <c r="F1968">
        <v>35.28</v>
      </c>
      <c r="G1968">
        <v>-35.063856442783901</v>
      </c>
      <c r="H1968">
        <v>-17.6191960735162</v>
      </c>
      <c r="I1968">
        <v>-71.088833456688306</v>
      </c>
      <c r="J1968">
        <v>-5.7652956636416697</v>
      </c>
      <c r="K1968">
        <v>41.600792018907597</v>
      </c>
      <c r="L1968">
        <v>49.592734221996999</v>
      </c>
      <c r="M1968">
        <v>30.957151517200401</v>
      </c>
      <c r="N1968">
        <v>1.16893632019618</v>
      </c>
      <c r="O1968">
        <v>146.59863945578201</v>
      </c>
      <c r="P1968">
        <v>2.5581395348837299</v>
      </c>
      <c r="Q1968">
        <v>0.144593192942576</v>
      </c>
    </row>
    <row r="1969" spans="1:17" hidden="1" x14ac:dyDescent="0.3">
      <c r="A1969" t="s">
        <v>4096</v>
      </c>
      <c r="B1969" t="s">
        <v>4097</v>
      </c>
      <c r="C1969" t="str">
        <f>IFERROR(VLOOKUP(Table1[[#This Row],[Ticker]],[1]!Table1[[Symbol]:[Industry]],2,FALSE),"-")</f>
        <v>-</v>
      </c>
      <c r="D1969" t="s">
        <v>410</v>
      </c>
      <c r="E1969">
        <v>372.83733888500001</v>
      </c>
      <c r="F1969">
        <v>274.77</v>
      </c>
      <c r="G1969">
        <v>-11.943457129744299</v>
      </c>
      <c r="H1969">
        <v>2.3711406358848501</v>
      </c>
      <c r="I1969">
        <v>-27.587060041799099</v>
      </c>
      <c r="J1969">
        <v>-4.1846405147160297</v>
      </c>
      <c r="K1969">
        <v>242.08655152846899</v>
      </c>
      <c r="L1969">
        <v>253.524632304541</v>
      </c>
      <c r="M1969">
        <v>76.806738335225802</v>
      </c>
      <c r="N1969">
        <v>3.2919404462806501</v>
      </c>
      <c r="O1969">
        <v>28.889616770389701</v>
      </c>
      <c r="P1969">
        <v>31.7841726618705</v>
      </c>
      <c r="Q1969">
        <v>6.3770596978609999E-3</v>
      </c>
    </row>
    <row r="1970" spans="1:17" hidden="1" x14ac:dyDescent="0.3">
      <c r="A1970" t="s">
        <v>4098</v>
      </c>
      <c r="B1970" t="s">
        <v>4099</v>
      </c>
      <c r="C1970" t="str">
        <f>IFERROR(VLOOKUP(Table1[[#This Row],[Ticker]],[1]!Table1[[Symbol]:[Industry]],2,FALSE),"-")</f>
        <v>-</v>
      </c>
      <c r="D1970" t="s">
        <v>257</v>
      </c>
      <c r="E1970">
        <v>372.255</v>
      </c>
      <c r="F1970">
        <v>224.25</v>
      </c>
      <c r="G1970">
        <v>2.5641642811029</v>
      </c>
      <c r="H1970">
        <v>-13.614530181437001</v>
      </c>
      <c r="I1970">
        <v>-28.5696492951915</v>
      </c>
      <c r="J1970">
        <v>-5.1304988665910196</v>
      </c>
      <c r="K1970">
        <v>231.09534338537401</v>
      </c>
      <c r="L1970">
        <v>229.13633900762201</v>
      </c>
      <c r="M1970">
        <v>41.141278318744398</v>
      </c>
      <c r="N1970">
        <v>0.81049270072992696</v>
      </c>
      <c r="O1970">
        <v>53.8238573021181</v>
      </c>
      <c r="P1970">
        <v>32.692307692307601</v>
      </c>
      <c r="Q1970">
        <v>0.121168749512105</v>
      </c>
    </row>
    <row r="1971" spans="1:17" hidden="1" x14ac:dyDescent="0.3">
      <c r="A1971" t="s">
        <v>4100</v>
      </c>
      <c r="B1971" t="s">
        <v>4101</v>
      </c>
      <c r="C1971" t="str">
        <f>IFERROR(VLOOKUP(Table1[[#This Row],[Ticker]],[1]!Table1[[Symbol]:[Industry]],2,FALSE),"-")</f>
        <v>-</v>
      </c>
      <c r="D1971" t="s">
        <v>536</v>
      </c>
      <c r="E1971">
        <v>372.18225000000001</v>
      </c>
      <c r="F1971">
        <v>1431.25</v>
      </c>
      <c r="G1971">
        <v>-16.671795151032299</v>
      </c>
      <c r="H1971">
        <v>-11.8381487612911</v>
      </c>
      <c r="I1971">
        <v>-53.662454857875701</v>
      </c>
      <c r="J1971">
        <v>-5.0846867222193701</v>
      </c>
      <c r="K1971">
        <v>1578.46016888342</v>
      </c>
      <c r="L1971">
        <v>1668.53975586413</v>
      </c>
      <c r="M1971">
        <v>25.280195446592298</v>
      </c>
      <c r="N1971">
        <v>1.2639838852727601</v>
      </c>
      <c r="O1971">
        <v>85.292576419213901</v>
      </c>
      <c r="P1971">
        <v>10.5212355212355</v>
      </c>
      <c r="Q1971">
        <v>4.8180083503929001E-2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D1972" t="s">
        <v>257</v>
      </c>
      <c r="E1972">
        <v>371.62559700000003</v>
      </c>
      <c r="F1972">
        <v>135</v>
      </c>
      <c r="G1972">
        <v>-14.008444927869901</v>
      </c>
      <c r="H1972">
        <v>-4.75996328014398</v>
      </c>
      <c r="I1972">
        <v>-11.7095311356164</v>
      </c>
      <c r="J1972">
        <v>-1.76622314776925</v>
      </c>
      <c r="K1972">
        <v>134.54558105201599</v>
      </c>
      <c r="L1972">
        <v>128.839442167719</v>
      </c>
      <c r="M1972">
        <v>34.275473142954098</v>
      </c>
      <c r="N1972">
        <v>0.69400983823722495</v>
      </c>
      <c r="O1972">
        <v>5.92592592592593</v>
      </c>
      <c r="P1972">
        <v>11.9402985074627</v>
      </c>
      <c r="Q1972">
        <v>3.2817514279553997E-2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191</v>
      </c>
      <c r="E1973">
        <v>371.57524087500002</v>
      </c>
      <c r="F1973">
        <v>168.03</v>
      </c>
      <c r="G1973">
        <v>-3.9500283666402298</v>
      </c>
      <c r="H1973">
        <v>-3.3397814326166202</v>
      </c>
      <c r="I1973">
        <v>-9.9760431344564608</v>
      </c>
      <c r="J1973">
        <v>-8.5278982767118396</v>
      </c>
      <c r="K1973">
        <v>170.06866625547599</v>
      </c>
      <c r="L1973">
        <v>156.9825659585</v>
      </c>
      <c r="M1973">
        <v>33.9615613307882</v>
      </c>
      <c r="N1973">
        <v>0.84912802166905099</v>
      </c>
      <c r="O1973">
        <v>16.3482711420579</v>
      </c>
      <c r="P1973">
        <v>31.017543859649098</v>
      </c>
      <c r="Q1973">
        <v>-2.4783176386325999E-2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46</v>
      </c>
      <c r="E1974">
        <v>369.59343999999999</v>
      </c>
      <c r="F1974">
        <v>149.9</v>
      </c>
      <c r="G1974">
        <v>47.816333164850697</v>
      </c>
      <c r="H1974">
        <v>-3.2562818524424899</v>
      </c>
      <c r="I1974">
        <v>21.027458526202299</v>
      </c>
      <c r="J1974">
        <v>-7.13578994000338</v>
      </c>
      <c r="K1974">
        <v>150.588615698349</v>
      </c>
      <c r="L1974">
        <v>115.59535734264</v>
      </c>
      <c r="M1974">
        <v>27.394286748888199</v>
      </c>
      <c r="N1974">
        <v>0.57015857760691901</v>
      </c>
      <c r="O1974">
        <v>23.415610406937901</v>
      </c>
      <c r="P1974">
        <v>94.675324675324603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135</v>
      </c>
      <c r="E1975">
        <v>369.09144941699998</v>
      </c>
      <c r="F1975">
        <v>97.53</v>
      </c>
      <c r="G1975">
        <v>23.5497475052182</v>
      </c>
      <c r="H1975">
        <v>-13.511989699233</v>
      </c>
      <c r="I1975">
        <v>-31.622810627209201</v>
      </c>
      <c r="J1975">
        <v>-1.80154469731364</v>
      </c>
      <c r="K1975">
        <v>103.244472152233</v>
      </c>
      <c r="L1975">
        <v>101.06023957532</v>
      </c>
      <c r="M1975">
        <v>30.036332950954499</v>
      </c>
      <c r="N1975">
        <v>0.70036831028262103</v>
      </c>
      <c r="O1975">
        <v>56.003281041730702</v>
      </c>
      <c r="P1975">
        <v>52.390625</v>
      </c>
      <c r="Q1975">
        <v>1.3163084226267999E-2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529</v>
      </c>
      <c r="E1976">
        <v>368.31677961899999</v>
      </c>
      <c r="F1976">
        <v>27.13</v>
      </c>
      <c r="G1976">
        <v>172.553175270113</v>
      </c>
      <c r="H1976">
        <v>36.755825842860197</v>
      </c>
      <c r="I1976">
        <v>54.006815018229602</v>
      </c>
      <c r="J1976">
        <v>18.583769125847699</v>
      </c>
      <c r="K1976">
        <v>22.121010818630101</v>
      </c>
      <c r="L1976">
        <v>17.106370026060201</v>
      </c>
      <c r="M1976">
        <v>58.049488588807399</v>
      </c>
      <c r="N1976">
        <v>1.0705851807989299</v>
      </c>
      <c r="O1976">
        <v>9.1043125691116806</v>
      </c>
      <c r="P1976">
        <v>201.444444444444</v>
      </c>
      <c r="Q1976">
        <v>0.117751403491866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D1977" t="s">
        <v>130</v>
      </c>
      <c r="E1977">
        <v>368.17029289999999</v>
      </c>
      <c r="F1977">
        <v>56.18</v>
      </c>
      <c r="G1977">
        <v>4.76933498047313</v>
      </c>
      <c r="H1977">
        <v>-1.93686368782567</v>
      </c>
      <c r="I1977">
        <v>-21.844258793279899</v>
      </c>
      <c r="J1977">
        <v>-2.2183022552743199</v>
      </c>
      <c r="K1977">
        <v>57.018525811439098</v>
      </c>
      <c r="L1977">
        <v>56.617500885536799</v>
      </c>
      <c r="M1977">
        <v>47.113534858502199</v>
      </c>
      <c r="N1977">
        <v>2.2994095557497398</v>
      </c>
      <c r="O1977">
        <v>90.459238163047303</v>
      </c>
      <c r="P1977">
        <v>42.048040455120102</v>
      </c>
      <c r="Q1977">
        <v>4.1074522820798001E-2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1487</v>
      </c>
      <c r="E1978">
        <v>367.5902724</v>
      </c>
      <c r="F1978">
        <v>184</v>
      </c>
      <c r="G1978">
        <v>-12.833594822538499</v>
      </c>
      <c r="H1978">
        <v>-10.4307885773691</v>
      </c>
      <c r="I1978">
        <v>-59.105309157257302</v>
      </c>
      <c r="J1978">
        <v>-1.90168757942126</v>
      </c>
      <c r="K1978">
        <v>196.65437489777599</v>
      </c>
      <c r="L1978">
        <v>224.71788379813799</v>
      </c>
      <c r="M1978">
        <v>50.965450082607099</v>
      </c>
      <c r="N1978">
        <v>0.48031757738565001</v>
      </c>
      <c r="O1978">
        <v>107.989130434782</v>
      </c>
      <c r="P1978">
        <v>13.5452020981178</v>
      </c>
      <c r="Q1978">
        <v>0.14735515445261799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D1979" t="s">
        <v>1356</v>
      </c>
      <c r="E1979">
        <v>366.57078000000001</v>
      </c>
      <c r="F1979">
        <v>294.60000000000002</v>
      </c>
      <c r="G1979">
        <v>251.38867757970399</v>
      </c>
      <c r="H1979">
        <v>-35.617325872699602</v>
      </c>
      <c r="I1979">
        <v>-33.699613850900597</v>
      </c>
      <c r="J1979">
        <v>-3.3108309909065001</v>
      </c>
      <c r="K1979">
        <v>345.349032633744</v>
      </c>
      <c r="L1979">
        <v>288.32308921114497</v>
      </c>
      <c r="M1979">
        <v>34.434720031308302</v>
      </c>
      <c r="N1979">
        <v>0.49906339079679601</v>
      </c>
      <c r="O1979">
        <v>54.4127630685675</v>
      </c>
      <c r="P1979">
        <v>296.76767676767599</v>
      </c>
      <c r="Q1979">
        <v>0.14939029034353199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257</v>
      </c>
      <c r="E1980">
        <v>365.95905599999998</v>
      </c>
      <c r="F1980">
        <v>669</v>
      </c>
      <c r="G1980">
        <v>101.200968155194</v>
      </c>
      <c r="H1980">
        <v>2.9369916235296398</v>
      </c>
      <c r="I1980">
        <v>47.674765182923998</v>
      </c>
      <c r="J1980">
        <v>-3.3166836870923802</v>
      </c>
      <c r="K1980">
        <v>622.18545242156995</v>
      </c>
      <c r="L1980">
        <v>485.47215863075201</v>
      </c>
      <c r="M1980">
        <v>36.3696062702844</v>
      </c>
      <c r="N1980">
        <v>0.305103875273943</v>
      </c>
      <c r="O1980">
        <v>18.041853512705501</v>
      </c>
      <c r="P1980">
        <v>130.68965517241301</v>
      </c>
      <c r="Q1980">
        <v>9.9373375565788E-2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E1981">
        <v>365.43959999999998</v>
      </c>
      <c r="F1981">
        <v>338.9</v>
      </c>
      <c r="G1981">
        <v>104.41791385694199</v>
      </c>
      <c r="H1981">
        <v>-9.9980213370980699</v>
      </c>
      <c r="I1981">
        <v>106.528194441558</v>
      </c>
      <c r="J1981">
        <v>-4.0114553905222596</v>
      </c>
      <c r="K1981">
        <v>319.83803811790602</v>
      </c>
      <c r="L1981">
        <v>234.54121234638799</v>
      </c>
      <c r="M1981">
        <v>48.470056545365601</v>
      </c>
      <c r="N1981">
        <v>0.26547634312091201</v>
      </c>
      <c r="O1981">
        <v>8.5866037179108901</v>
      </c>
      <c r="P1981">
        <v>164.76562499999901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220</v>
      </c>
      <c r="E1982">
        <v>363.23923500000001</v>
      </c>
      <c r="F1982">
        <v>113.53</v>
      </c>
      <c r="G1982">
        <v>83.116160079422201</v>
      </c>
      <c r="H1982">
        <v>1.4326765533464201</v>
      </c>
      <c r="I1982">
        <v>3.76118312122495</v>
      </c>
      <c r="J1982">
        <v>-3.6497095561006301</v>
      </c>
      <c r="K1982">
        <v>111.07433543021099</v>
      </c>
      <c r="L1982">
        <v>96.050804676304594</v>
      </c>
      <c r="M1982">
        <v>44.378764936984901</v>
      </c>
      <c r="N1982">
        <v>3.0187244908155799</v>
      </c>
      <c r="O1982">
        <v>13.529463577908899</v>
      </c>
      <c r="P1982">
        <v>114.61247637051</v>
      </c>
      <c r="Q1982">
        <v>7.1288587042901003E-2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D1983" t="s">
        <v>130</v>
      </c>
      <c r="E1983">
        <v>363.02798589000002</v>
      </c>
      <c r="F1983">
        <v>17.11</v>
      </c>
      <c r="G1983">
        <v>-42.721550004611302</v>
      </c>
      <c r="H1983">
        <v>-8.9298874571985003</v>
      </c>
      <c r="I1983">
        <v>-48.0606159482397</v>
      </c>
      <c r="J1983">
        <v>-1.7602461955848701</v>
      </c>
      <c r="K1983">
        <v>17.809736168157102</v>
      </c>
      <c r="L1983">
        <v>19.495257107020901</v>
      </c>
      <c r="M1983">
        <v>44.775297103303501</v>
      </c>
      <c r="N1983">
        <v>1.37240717143596</v>
      </c>
      <c r="O1983">
        <v>89.3629456458211</v>
      </c>
      <c r="P1983">
        <v>6.9374999999999902</v>
      </c>
      <c r="Q1983">
        <v>-9.7750937359519993E-3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343</v>
      </c>
      <c r="E1984">
        <v>361.95243749999997</v>
      </c>
      <c r="F1984">
        <v>172.5</v>
      </c>
      <c r="G1984">
        <v>-55.740636181592201</v>
      </c>
      <c r="H1984">
        <v>-11.3245364988855</v>
      </c>
      <c r="I1984">
        <v>-45.7176283016083</v>
      </c>
      <c r="J1984">
        <v>0.79995332281898102</v>
      </c>
      <c r="K1984">
        <v>186.717076452529</v>
      </c>
      <c r="M1984">
        <v>47.261363700770097</v>
      </c>
      <c r="N1984">
        <v>1.0673163418290801</v>
      </c>
      <c r="O1984">
        <v>58.260869565217298</v>
      </c>
      <c r="P1984">
        <v>14.999999999999901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E1985">
        <v>360.50221900000003</v>
      </c>
      <c r="F1985">
        <v>145</v>
      </c>
      <c r="G1985">
        <v>104.58003729697499</v>
      </c>
      <c r="H1985">
        <v>-1.8454924678048199</v>
      </c>
      <c r="I1985">
        <v>12.3102762175242</v>
      </c>
      <c r="J1985">
        <v>-5.5668080806195599</v>
      </c>
      <c r="K1985">
        <v>141.819941890904</v>
      </c>
      <c r="L1985">
        <v>122.400362426746</v>
      </c>
      <c r="M1985">
        <v>55.211093531080301</v>
      </c>
      <c r="N1985">
        <v>0.91048951048950999</v>
      </c>
      <c r="O1985">
        <v>36.551724137930997</v>
      </c>
      <c r="P1985">
        <v>162.44343891402701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269</v>
      </c>
      <c r="E1986">
        <v>360</v>
      </c>
      <c r="F1986">
        <v>3600</v>
      </c>
      <c r="G1986">
        <v>106.604473858658</v>
      </c>
      <c r="H1986">
        <v>-17.404536026470598</v>
      </c>
      <c r="I1986">
        <v>6.44926299667548</v>
      </c>
      <c r="J1986">
        <v>-3.85868660855223</v>
      </c>
      <c r="K1986">
        <v>3761.1904036333799</v>
      </c>
      <c r="L1986">
        <v>3068.41465260922</v>
      </c>
      <c r="M1986">
        <v>35.445691943962203</v>
      </c>
      <c r="N1986">
        <v>0.400316685359899</v>
      </c>
      <c r="O1986">
        <v>41.5277777777777</v>
      </c>
      <c r="P1986">
        <v>144.864644266086</v>
      </c>
      <c r="Q1986">
        <v>0.122749838660135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627</v>
      </c>
      <c r="E1987">
        <v>358.93907826700001</v>
      </c>
      <c r="F1987">
        <v>40.270000000000003</v>
      </c>
      <c r="G1987">
        <v>2.8742576964594799</v>
      </c>
      <c r="H1987">
        <v>1.5048326711544</v>
      </c>
      <c r="I1987">
        <v>-17.5751497019649</v>
      </c>
      <c r="J1987">
        <v>-1.5051667692276001</v>
      </c>
      <c r="K1987">
        <v>38.821525359005001</v>
      </c>
      <c r="L1987">
        <v>38.212115407877597</v>
      </c>
      <c r="M1987">
        <v>50.8588765445826</v>
      </c>
      <c r="N1987">
        <v>1.99634145497945</v>
      </c>
      <c r="O1987">
        <v>27.390116712192601</v>
      </c>
      <c r="P1987">
        <v>44.856115107913602</v>
      </c>
      <c r="Q1987">
        <v>1.5629641633069999E-2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D1988" t="s">
        <v>46</v>
      </c>
      <c r="E1988">
        <v>357.35291807999999</v>
      </c>
      <c r="F1988">
        <v>283.2</v>
      </c>
      <c r="G1988">
        <v>37.8845106014492</v>
      </c>
      <c r="H1988">
        <v>72.190955861046504</v>
      </c>
      <c r="I1988">
        <v>47.907518481433101</v>
      </c>
      <c r="J1988">
        <v>-9.2965698225216293</v>
      </c>
      <c r="K1988">
        <v>228.83651447389801</v>
      </c>
      <c r="M1988">
        <v>49.711942683703199</v>
      </c>
      <c r="N1988">
        <v>1.01962994470438</v>
      </c>
      <c r="O1988">
        <v>16.1723163841807</v>
      </c>
      <c r="P1988">
        <v>110.166975881261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182</v>
      </c>
      <c r="E1989">
        <v>357.34075875000002</v>
      </c>
      <c r="F1989">
        <v>4.6500000000000004</v>
      </c>
      <c r="G1989">
        <v>-91.185201737493799</v>
      </c>
      <c r="H1989">
        <v>-34.168605260859302</v>
      </c>
      <c r="I1989">
        <v>-71.143077531913505</v>
      </c>
      <c r="J1989">
        <v>-5.6898164981528803</v>
      </c>
      <c r="K1989">
        <v>5.8328291895230304</v>
      </c>
      <c r="L1989">
        <v>8.5262116554781304</v>
      </c>
      <c r="M1989">
        <v>37.813417722178599</v>
      </c>
      <c r="N1989">
        <v>1.7686754093910499</v>
      </c>
      <c r="O1989">
        <v>229.03225806451599</v>
      </c>
      <c r="P1989">
        <v>7.6388888888888804</v>
      </c>
      <c r="Q1989">
        <v>0.196886503009297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410</v>
      </c>
      <c r="E1990">
        <v>357.215664</v>
      </c>
      <c r="F1990">
        <v>1040</v>
      </c>
      <c r="G1990">
        <v>-33.134248417309699</v>
      </c>
      <c r="H1990">
        <v>-0.17104429700627499</v>
      </c>
      <c r="I1990">
        <v>-11.451580877666199</v>
      </c>
      <c r="J1990">
        <v>-0.838094960077991</v>
      </c>
      <c r="K1990">
        <v>1002.4277047288</v>
      </c>
      <c r="L1990">
        <v>1022.20138174182</v>
      </c>
      <c r="M1990">
        <v>64.597965660661998</v>
      </c>
      <c r="N1990">
        <v>1.0463503649635</v>
      </c>
      <c r="O1990">
        <v>22.115384615384599</v>
      </c>
      <c r="P1990">
        <v>23.076923076922998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46</v>
      </c>
      <c r="E1991">
        <v>357.20256000000001</v>
      </c>
      <c r="F1991">
        <v>143</v>
      </c>
      <c r="G1991">
        <v>64.960947378085805</v>
      </c>
      <c r="H1991">
        <v>-9.2761494021113808</v>
      </c>
      <c r="I1991">
        <v>74.983955258069798</v>
      </c>
      <c r="J1991">
        <v>-0.11938540665936299</v>
      </c>
      <c r="K1991">
        <v>123.787191060913</v>
      </c>
      <c r="M1991">
        <v>51.770201599923297</v>
      </c>
      <c r="N1991">
        <v>0.62504563965735105</v>
      </c>
      <c r="O1991">
        <v>13.9510489510489</v>
      </c>
      <c r="P1991">
        <v>126.98412698412599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D1992" t="s">
        <v>130</v>
      </c>
      <c r="E1992">
        <v>356.59924390999998</v>
      </c>
      <c r="F1992">
        <v>137.15</v>
      </c>
      <c r="G1992">
        <v>-15.8586928617542</v>
      </c>
      <c r="H1992">
        <v>-5.9171750431370196</v>
      </c>
      <c r="I1992">
        <v>-2.2553958450499398</v>
      </c>
      <c r="J1992">
        <v>-2.35130718138269</v>
      </c>
      <c r="K1992">
        <v>140.92740014838199</v>
      </c>
      <c r="L1992">
        <v>133.03644252224399</v>
      </c>
      <c r="M1992">
        <v>41.329533834065003</v>
      </c>
      <c r="N1992">
        <v>0.44672364672364601</v>
      </c>
      <c r="O1992">
        <v>34.1596791833758</v>
      </c>
      <c r="P1992">
        <v>29.3867924528302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191</v>
      </c>
      <c r="E1993">
        <v>355.05810000000002</v>
      </c>
      <c r="F1993">
        <v>3000</v>
      </c>
      <c r="G1993">
        <v>81.911710707080701</v>
      </c>
      <c r="H1993">
        <v>-12.333072479034399</v>
      </c>
      <c r="I1993">
        <v>58.954232998568202</v>
      </c>
      <c r="J1993">
        <v>-3.2801120366581298</v>
      </c>
      <c r="K1993">
        <v>2961.6671002226299</v>
      </c>
      <c r="L1993">
        <v>2459.7265120024399</v>
      </c>
      <c r="M1993">
        <v>34.184543229820903</v>
      </c>
      <c r="N1993">
        <v>0.53792302172204398</v>
      </c>
      <c r="O1993">
        <v>19.8333333333333</v>
      </c>
      <c r="P1993">
        <v>111.059518784297</v>
      </c>
      <c r="Q1993">
        <v>5.0902865250560002E-2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E1994">
        <v>354.10634396999899</v>
      </c>
      <c r="F1994">
        <v>200.3</v>
      </c>
      <c r="G1994">
        <v>2.6543417093085102</v>
      </c>
      <c r="H1994">
        <v>50.428548584465801</v>
      </c>
      <c r="I1994">
        <v>18.964126972561399</v>
      </c>
      <c r="J1994">
        <v>-9.11160204665976</v>
      </c>
      <c r="K1994">
        <v>162.652997601122</v>
      </c>
      <c r="L1994">
        <v>144.35483128095001</v>
      </c>
      <c r="M1994">
        <v>55.554092295724402</v>
      </c>
      <c r="N1994">
        <v>3.3591315188433302</v>
      </c>
      <c r="O1994">
        <v>18.821767348976501</v>
      </c>
      <c r="P1994">
        <v>71.123451516445897</v>
      </c>
      <c r="Q1994">
        <v>0.12859592996020799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627</v>
      </c>
      <c r="E1995">
        <v>353.741265</v>
      </c>
      <c r="F1995">
        <v>150.65</v>
      </c>
      <c r="G1995">
        <v>185.360419625345</v>
      </c>
      <c r="H1995">
        <v>22.592703056904998</v>
      </c>
      <c r="I1995">
        <v>246.148996890978</v>
      </c>
      <c r="J1995">
        <v>4.6725023424268199</v>
      </c>
      <c r="K1995">
        <v>118.049393690949</v>
      </c>
      <c r="L1995">
        <v>79.4025800475073</v>
      </c>
      <c r="M1995">
        <v>73.056506135321399</v>
      </c>
      <c r="N1995">
        <v>0.99383259911894195</v>
      </c>
      <c r="O1995">
        <v>4.4805841354132099</v>
      </c>
      <c r="P1995">
        <v>271.51664611590598</v>
      </c>
      <c r="Q1995">
        <v>6.1061466636136999E-2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1633</v>
      </c>
      <c r="E1996">
        <v>353.22745599999899</v>
      </c>
      <c r="F1996">
        <v>66.459999999999994</v>
      </c>
      <c r="G1996">
        <v>-1.2614463222854899</v>
      </c>
      <c r="H1996">
        <v>-2.1190731968236598</v>
      </c>
      <c r="I1996">
        <v>4.4298719779697002</v>
      </c>
      <c r="J1996">
        <v>3.6292528552025603E-2</v>
      </c>
      <c r="K1996">
        <v>64.333863343581399</v>
      </c>
      <c r="L1996">
        <v>59.984944738376797</v>
      </c>
      <c r="M1996">
        <v>59.429581906584403</v>
      </c>
      <c r="N1996">
        <v>0.90292486010097694</v>
      </c>
      <c r="O1996">
        <v>17.363827866385801</v>
      </c>
      <c r="P1996">
        <v>55.207846800560397</v>
      </c>
      <c r="Q1996">
        <v>-2.7277470216565999E-2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D1997" t="s">
        <v>122</v>
      </c>
      <c r="E1997">
        <v>353.01934080000001</v>
      </c>
      <c r="F1997">
        <v>160.44</v>
      </c>
      <c r="G1997">
        <v>132.98697998272601</v>
      </c>
      <c r="H1997">
        <v>34.813940687978601</v>
      </c>
      <c r="I1997">
        <v>100.962533641711</v>
      </c>
      <c r="J1997">
        <v>22.240189870167502</v>
      </c>
      <c r="K1997">
        <v>104.22892311178499</v>
      </c>
      <c r="L1997">
        <v>87.025906708944007</v>
      </c>
      <c r="M1997">
        <v>93.287172180438503</v>
      </c>
      <c r="N1997">
        <v>2.5671985057518398</v>
      </c>
      <c r="O1997">
        <v>3.0914983794565001</v>
      </c>
      <c r="P1997">
        <v>169.64705882352899</v>
      </c>
      <c r="Q1997">
        <v>4.6852393833384999E-2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E1998">
        <v>351.7374375</v>
      </c>
      <c r="F1998">
        <v>271.35000000000002</v>
      </c>
      <c r="G1998">
        <v>2.9014207746094098</v>
      </c>
      <c r="H1998">
        <v>-13.0980306562808</v>
      </c>
      <c r="I1998">
        <v>-50.9562325356329</v>
      </c>
      <c r="J1998">
        <v>-4.2576479670338196</v>
      </c>
      <c r="K1998">
        <v>288.75219304078598</v>
      </c>
      <c r="L1998">
        <v>296.84704285743902</v>
      </c>
      <c r="M1998">
        <v>39.984523460436002</v>
      </c>
      <c r="N1998">
        <v>0.53404416786825504</v>
      </c>
      <c r="O1998">
        <v>62.520729684908702</v>
      </c>
      <c r="P1998">
        <v>37.462006079027297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476</v>
      </c>
      <c r="E1999">
        <v>351.04514808499999</v>
      </c>
      <c r="F1999">
        <v>135.05000000000001</v>
      </c>
      <c r="G1999">
        <v>9.6741864572242395</v>
      </c>
      <c r="H1999">
        <v>18.9904238529897</v>
      </c>
      <c r="I1999">
        <v>-12.934104434657799</v>
      </c>
      <c r="J1999">
        <v>-2.9642250402702599</v>
      </c>
      <c r="K1999">
        <v>132.04634519271301</v>
      </c>
      <c r="L1999">
        <v>123.291535533256</v>
      </c>
      <c r="M1999">
        <v>33.493812470502299</v>
      </c>
      <c r="N1999">
        <v>0.28871307113727401</v>
      </c>
      <c r="O1999">
        <v>31.329137356534599</v>
      </c>
      <c r="P1999">
        <v>37.735849056603698</v>
      </c>
      <c r="Q1999">
        <v>-3.1866343362284E-2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127</v>
      </c>
      <c r="E2000">
        <v>350.56384919999999</v>
      </c>
      <c r="F2000">
        <v>44.74</v>
      </c>
      <c r="G2000">
        <v>751.67620909902996</v>
      </c>
      <c r="H2000">
        <v>19.959363015816098</v>
      </c>
      <c r="I2000">
        <v>107.920838494753</v>
      </c>
      <c r="J2000">
        <v>4.0745010529361601</v>
      </c>
      <c r="K2000">
        <v>34.713821389842003</v>
      </c>
      <c r="L2000">
        <v>24.741510368546201</v>
      </c>
      <c r="M2000">
        <v>95.867798315901993</v>
      </c>
      <c r="N2000">
        <v>1.4241682165846301</v>
      </c>
      <c r="O2000">
        <v>0</v>
      </c>
      <c r="P2000">
        <v>1074.27821522309</v>
      </c>
      <c r="Q2000">
        <v>0.28579454540299198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D2001" t="s">
        <v>119</v>
      </c>
      <c r="E2001">
        <v>350.36400600000002</v>
      </c>
      <c r="F2001">
        <v>14.02</v>
      </c>
      <c r="G2001">
        <v>-53.681256964318301</v>
      </c>
      <c r="H2001">
        <v>-5.0691100646372602</v>
      </c>
      <c r="I2001">
        <v>-24.928664942985499</v>
      </c>
      <c r="J2001">
        <v>-2.7872189408385501E-2</v>
      </c>
      <c r="K2001">
        <v>13.943294581681201</v>
      </c>
      <c r="L2001">
        <v>14.5052877937923</v>
      </c>
      <c r="M2001">
        <v>49.015148648073598</v>
      </c>
      <c r="N2001">
        <v>1.2517428482753401</v>
      </c>
      <c r="O2001">
        <v>44.793152639086998</v>
      </c>
      <c r="P2001">
        <v>24.622222222222199</v>
      </c>
      <c r="Q2001">
        <v>1.1179230759677999E-2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D2002" t="s">
        <v>926</v>
      </c>
      <c r="E2002">
        <v>349.85002695499998</v>
      </c>
      <c r="F2002">
        <v>1092.8499999999999</v>
      </c>
      <c r="G2002">
        <v>16.237848103887401</v>
      </c>
      <c r="H2002">
        <v>21.2135766252858</v>
      </c>
      <c r="I2002">
        <v>8.41346027374553</v>
      </c>
      <c r="J2002">
        <v>-10.796633460042299</v>
      </c>
      <c r="K2002">
        <v>995.08186378029495</v>
      </c>
      <c r="L2002">
        <v>911.26985096701503</v>
      </c>
      <c r="M2002">
        <v>47.882006476531899</v>
      </c>
      <c r="N2002">
        <v>1.2553549768105601</v>
      </c>
      <c r="O2002">
        <v>26.915862195177699</v>
      </c>
      <c r="P2002">
        <v>45.713333333333303</v>
      </c>
      <c r="Q2002">
        <v>-9.0752239119660003E-2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363</v>
      </c>
      <c r="E2003">
        <v>349.03645876000002</v>
      </c>
      <c r="F2003">
        <v>268.39999999999998</v>
      </c>
      <c r="G2003">
        <v>38.325927108439402</v>
      </c>
      <c r="H2003">
        <v>5.9450795125765197</v>
      </c>
      <c r="I2003">
        <v>13.0807875799358</v>
      </c>
      <c r="J2003">
        <v>-7.6069346640956601</v>
      </c>
      <c r="K2003">
        <v>262.288625617761</v>
      </c>
      <c r="L2003">
        <v>237.752776652862</v>
      </c>
      <c r="M2003">
        <v>40.971642248627298</v>
      </c>
      <c r="N2003">
        <v>1.7666744410627999</v>
      </c>
      <c r="O2003">
        <v>27.682563338301001</v>
      </c>
      <c r="P2003">
        <v>69.819677317304595</v>
      </c>
      <c r="Q2003">
        <v>3.1096402514538001E-2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191</v>
      </c>
      <c r="E2004">
        <v>348.45123455999999</v>
      </c>
      <c r="F2004">
        <v>686.4</v>
      </c>
      <c r="G2004">
        <v>-20.683057188129901</v>
      </c>
      <c r="H2004">
        <v>8.9130397870777998</v>
      </c>
      <c r="I2004">
        <v>-20.873293092674501</v>
      </c>
      <c r="J2004">
        <v>-5.2845792026375502</v>
      </c>
      <c r="K2004">
        <v>633.72764863628697</v>
      </c>
      <c r="L2004">
        <v>639.13056437671105</v>
      </c>
      <c r="M2004">
        <v>57.059333486450903</v>
      </c>
      <c r="N2004">
        <v>1.5893735212426701</v>
      </c>
      <c r="O2004">
        <v>42.045454545454497</v>
      </c>
      <c r="P2004">
        <v>37.28</v>
      </c>
      <c r="Q2004">
        <v>8.3183395692241993E-2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312</v>
      </c>
      <c r="E2005">
        <v>347.90154743599999</v>
      </c>
      <c r="F2005">
        <v>178.84</v>
      </c>
      <c r="G2005">
        <v>-10.309598437003901</v>
      </c>
      <c r="H2005">
        <v>18.151386829772601</v>
      </c>
      <c r="I2005">
        <v>-29.159549716069801</v>
      </c>
      <c r="J2005">
        <v>9.9545704769432</v>
      </c>
      <c r="K2005">
        <v>148.00833350389601</v>
      </c>
      <c r="L2005">
        <v>151.82246065141501</v>
      </c>
      <c r="M2005">
        <v>83.557979188260603</v>
      </c>
      <c r="N2005">
        <v>1.1237145839321101</v>
      </c>
      <c r="O2005">
        <v>33.611048982330502</v>
      </c>
      <c r="P2005">
        <v>64.299494717501105</v>
      </c>
      <c r="Q2005">
        <v>5.5975783386681001E-2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926</v>
      </c>
      <c r="E2006">
        <v>347.89574956500002</v>
      </c>
      <c r="F2006">
        <v>261.45</v>
      </c>
      <c r="G2006">
        <v>-9.5591676787056397</v>
      </c>
      <c r="H2006">
        <v>15.5420324160704</v>
      </c>
      <c r="I2006">
        <v>-12.885353153771099</v>
      </c>
      <c r="J2006">
        <v>-5.8813456657694001</v>
      </c>
      <c r="K2006">
        <v>241.29522316878601</v>
      </c>
      <c r="L2006">
        <v>239.08760522003999</v>
      </c>
      <c r="M2006">
        <v>45.6218354191572</v>
      </c>
      <c r="N2006">
        <v>1.55756515324103</v>
      </c>
      <c r="O2006">
        <v>30.426467775865301</v>
      </c>
      <c r="P2006">
        <v>39.069148936170201</v>
      </c>
      <c r="Q2006">
        <v>4.4233633783240002E-2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269</v>
      </c>
      <c r="E2007">
        <v>347.51954999999998</v>
      </c>
      <c r="F2007">
        <v>45.15</v>
      </c>
      <c r="G2007">
        <v>1164.4213071382401</v>
      </c>
      <c r="H2007">
        <v>37.116903026322198</v>
      </c>
      <c r="I2007">
        <v>1075.7371910076699</v>
      </c>
      <c r="J2007">
        <v>4.0925838185830798</v>
      </c>
      <c r="K2007">
        <v>31.429621219475699</v>
      </c>
      <c r="L2007">
        <v>16.566888277543399</v>
      </c>
      <c r="M2007">
        <v>95.043496952128905</v>
      </c>
      <c r="N2007">
        <v>2.4001476101555701</v>
      </c>
      <c r="O2007">
        <v>0</v>
      </c>
      <c r="P2007">
        <v>1597.3684210526301</v>
      </c>
      <c r="Q2007">
        <v>0.18285443783618399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1558</v>
      </c>
      <c r="E2008">
        <v>347.49484000000001</v>
      </c>
      <c r="F2008">
        <v>565.4</v>
      </c>
      <c r="G2008">
        <v>39.1169086529559</v>
      </c>
      <c r="H2008">
        <v>-2.5269155820284501</v>
      </c>
      <c r="I2008">
        <v>11.514772372988601</v>
      </c>
      <c r="J2008">
        <v>-2.6824375425705398</v>
      </c>
      <c r="K2008">
        <v>559.01264823449503</v>
      </c>
      <c r="L2008">
        <v>475.08748874058199</v>
      </c>
      <c r="M2008">
        <v>46.491779771377097</v>
      </c>
      <c r="N2008">
        <v>0.76999953844429303</v>
      </c>
      <c r="O2008">
        <v>11.071807569862001</v>
      </c>
      <c r="P2008">
        <v>87.840531561461702</v>
      </c>
      <c r="Q2008">
        <v>0.101299374235003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D2009" t="s">
        <v>227</v>
      </c>
      <c r="E2009">
        <v>346.70312092799998</v>
      </c>
      <c r="F2009">
        <v>120.06</v>
      </c>
      <c r="G2009">
        <v>9.4719258109116709</v>
      </c>
      <c r="H2009">
        <v>0.88244090625865901</v>
      </c>
      <c r="I2009">
        <v>-9.8690652634604401</v>
      </c>
      <c r="J2009">
        <v>-2.1929550142092</v>
      </c>
      <c r="K2009">
        <v>111.298752097868</v>
      </c>
      <c r="L2009">
        <v>105.872244852029</v>
      </c>
      <c r="M2009">
        <v>54.798616646090899</v>
      </c>
      <c r="N2009">
        <v>3.87093614883005</v>
      </c>
      <c r="O2009">
        <v>11.610861236048599</v>
      </c>
      <c r="P2009">
        <v>39.604651162790702</v>
      </c>
      <c r="Q2009">
        <v>-4.7934993452622997E-2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77</v>
      </c>
      <c r="E2010">
        <v>346.48979831999998</v>
      </c>
      <c r="F2010">
        <v>197.85</v>
      </c>
      <c r="G2010">
        <v>20.489967160394102</v>
      </c>
      <c r="H2010">
        <v>-15.5526470979639</v>
      </c>
      <c r="I2010">
        <v>-35.128855713477598</v>
      </c>
      <c r="J2010">
        <v>0.47951988628646802</v>
      </c>
      <c r="K2010">
        <v>200.447886749014</v>
      </c>
      <c r="L2010">
        <v>198.555610239933</v>
      </c>
      <c r="M2010">
        <v>50.2654478735423</v>
      </c>
      <c r="N2010">
        <v>1.3795647335758601</v>
      </c>
      <c r="O2010">
        <v>61.359615870608998</v>
      </c>
      <c r="P2010">
        <v>64.463840399002507</v>
      </c>
      <c r="Q2010">
        <v>0.121761144838617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391</v>
      </c>
      <c r="E2011">
        <v>346.04570000000001</v>
      </c>
      <c r="F2011">
        <v>70.52</v>
      </c>
      <c r="G2011">
        <v>56.408403912439297</v>
      </c>
      <c r="H2011">
        <v>-13.9999392027844</v>
      </c>
      <c r="I2011">
        <v>11.3930098877166</v>
      </c>
      <c r="J2011">
        <v>-6.3738253411889998</v>
      </c>
      <c r="K2011">
        <v>70.937920741818402</v>
      </c>
      <c r="L2011">
        <v>60.5365105223838</v>
      </c>
      <c r="M2011">
        <v>25.466636613842098</v>
      </c>
      <c r="N2011">
        <v>0.30076459882752898</v>
      </c>
      <c r="O2011">
        <v>22.660238230289199</v>
      </c>
      <c r="P2011">
        <v>84.366013071895395</v>
      </c>
      <c r="Q2011">
        <v>4.6148840260696003E-2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269</v>
      </c>
      <c r="E2012">
        <v>346.00854659999999</v>
      </c>
      <c r="F2012">
        <v>233.65</v>
      </c>
      <c r="G2012">
        <v>-49.392857903989402</v>
      </c>
      <c r="H2012">
        <v>-5.1699471931054299</v>
      </c>
      <c r="I2012">
        <v>-34.749874848621403</v>
      </c>
      <c r="J2012">
        <v>-3.8066643242398301</v>
      </c>
      <c r="K2012">
        <v>242.46856009726801</v>
      </c>
      <c r="L2012">
        <v>271.088799979653</v>
      </c>
      <c r="M2012">
        <v>34.461322399062098</v>
      </c>
      <c r="N2012">
        <v>0.71196862328306298</v>
      </c>
      <c r="O2012">
        <v>53.648619730365901</v>
      </c>
      <c r="P2012">
        <v>21.3766233766233</v>
      </c>
      <c r="Q2012">
        <v>4.6244532241523001E-2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E2013">
        <v>345.205984</v>
      </c>
      <c r="F2013">
        <v>300.2</v>
      </c>
      <c r="G2013">
        <v>73.163445503025599</v>
      </c>
      <c r="H2013">
        <v>77.129647699337795</v>
      </c>
      <c r="I2013">
        <v>35.564375425982</v>
      </c>
      <c r="J2013">
        <v>0.83263306138106596</v>
      </c>
      <c r="K2013">
        <v>217.09735084618899</v>
      </c>
      <c r="L2013">
        <v>185.94770581746599</v>
      </c>
      <c r="M2013">
        <v>69.701654356746204</v>
      </c>
      <c r="N2013">
        <v>2.0179687500000001</v>
      </c>
      <c r="O2013">
        <v>8.2611592271818903</v>
      </c>
      <c r="P2013">
        <v>120.735294117647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E2014">
        <v>344.17367993200003</v>
      </c>
      <c r="F2014">
        <v>83.08</v>
      </c>
      <c r="G2014">
        <v>-24.508133251048601</v>
      </c>
      <c r="H2014">
        <v>-12.192816068778001</v>
      </c>
      <c r="I2014">
        <v>-21.060689531360801</v>
      </c>
      <c r="J2014">
        <v>-4.39086885550934</v>
      </c>
      <c r="K2014">
        <v>79.028630624334298</v>
      </c>
      <c r="L2014">
        <v>77.724244830882995</v>
      </c>
      <c r="M2014">
        <v>59.380715722196904</v>
      </c>
      <c r="N2014">
        <v>1.1942543218485</v>
      </c>
      <c r="O2014">
        <v>26.3962445835339</v>
      </c>
      <c r="P2014">
        <v>27.815384615384598</v>
      </c>
      <c r="Q2014">
        <v>-0.103831791885971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E2015">
        <v>343.76643749999999</v>
      </c>
      <c r="F2015">
        <v>478.75</v>
      </c>
      <c r="G2015">
        <v>45.715933896269497</v>
      </c>
      <c r="H2015">
        <v>-6.7367437828802101</v>
      </c>
      <c r="I2015">
        <v>-36.749100619630397</v>
      </c>
      <c r="J2015">
        <v>4.06478764082566</v>
      </c>
      <c r="K2015">
        <v>463.17747229573598</v>
      </c>
      <c r="M2015">
        <v>53.104370848988303</v>
      </c>
      <c r="N2015">
        <v>0.815453194650817</v>
      </c>
      <c r="O2015">
        <v>35.770234986945098</v>
      </c>
      <c r="P2015">
        <v>81.276031806134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46</v>
      </c>
      <c r="E2016">
        <v>342.88161896999998</v>
      </c>
      <c r="F2016">
        <v>26.67</v>
      </c>
      <c r="G2016">
        <v>101.400030542501</v>
      </c>
      <c r="H2016">
        <v>17.119444907204802</v>
      </c>
      <c r="I2016">
        <v>-38.807483542921297</v>
      </c>
      <c r="J2016">
        <v>6.2005618420887698</v>
      </c>
      <c r="K2016">
        <v>24.726848862819001</v>
      </c>
      <c r="L2016">
        <v>27.203140173949301</v>
      </c>
      <c r="M2016">
        <v>82.456281850901505</v>
      </c>
      <c r="N2016">
        <v>0.73758593532085204</v>
      </c>
      <c r="O2016">
        <v>93.663292088488902</v>
      </c>
      <c r="Q2016">
        <v>0.10684965220676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46</v>
      </c>
      <c r="E2017">
        <v>342.76740999999998</v>
      </c>
      <c r="F2017">
        <v>46.55</v>
      </c>
      <c r="G2017">
        <v>-47.800915083976399</v>
      </c>
      <c r="H2017">
        <v>16.145118491549098</v>
      </c>
      <c r="I2017">
        <v>-67.640090540185099</v>
      </c>
      <c r="J2017">
        <v>-4.0560199943429298</v>
      </c>
      <c r="K2017">
        <v>43.453863878361098</v>
      </c>
      <c r="L2017">
        <v>56.530571097705099</v>
      </c>
      <c r="M2017">
        <v>72.877057501805993</v>
      </c>
      <c r="N2017">
        <v>1.33345214361168</v>
      </c>
      <c r="O2017">
        <v>156.71321160042899</v>
      </c>
      <c r="P2017">
        <v>40.634441087613197</v>
      </c>
      <c r="Q2017">
        <v>-1.3007275802425E-2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E2018">
        <v>342.548316</v>
      </c>
      <c r="F2018">
        <v>167.1</v>
      </c>
      <c r="G2018">
        <v>-40.109918885998503</v>
      </c>
      <c r="H2018">
        <v>-12.8248507008126</v>
      </c>
      <c r="I2018">
        <v>-30.0869110060145</v>
      </c>
      <c r="J2018">
        <v>-3.8045091518260499</v>
      </c>
      <c r="K2018">
        <v>189.41780904253801</v>
      </c>
      <c r="M2018">
        <v>31.634661886179401</v>
      </c>
      <c r="O2018">
        <v>57.989228007181303</v>
      </c>
      <c r="P2018">
        <v>26.447219069239399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D2019" t="s">
        <v>46</v>
      </c>
      <c r="E2019">
        <v>341.49640466199997</v>
      </c>
      <c r="F2019">
        <v>19</v>
      </c>
      <c r="G2019">
        <v>151.79356991196801</v>
      </c>
      <c r="H2019">
        <v>-20.320397189722001</v>
      </c>
      <c r="I2019">
        <v>25.708255538675701</v>
      </c>
      <c r="J2019">
        <v>-7.4594523596903501</v>
      </c>
      <c r="K2019">
        <v>19.250106247723199</v>
      </c>
      <c r="L2019">
        <v>14.8802267708781</v>
      </c>
      <c r="M2019">
        <v>26.072142788402399</v>
      </c>
      <c r="N2019">
        <v>0.30619216266092197</v>
      </c>
      <c r="O2019">
        <v>29.315789473684202</v>
      </c>
      <c r="Q2019">
        <v>9.9071559570591994E-2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363</v>
      </c>
      <c r="E2020">
        <v>341.40823804799999</v>
      </c>
      <c r="F2020">
        <v>192.96</v>
      </c>
      <c r="G2020">
        <v>-41.536881015064303</v>
      </c>
      <c r="H2020">
        <v>5.8599452724448202</v>
      </c>
      <c r="I2020">
        <v>-28.005775725871899</v>
      </c>
      <c r="J2020">
        <v>-5.1996889583358996</v>
      </c>
      <c r="K2020">
        <v>184.73097795590701</v>
      </c>
      <c r="L2020">
        <v>198.34280807689899</v>
      </c>
      <c r="M2020">
        <v>53.962366915059</v>
      </c>
      <c r="N2020">
        <v>0.93084734460187102</v>
      </c>
      <c r="O2020">
        <v>39.925373134328296</v>
      </c>
      <c r="P2020">
        <v>33.4901418194396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21</v>
      </c>
      <c r="E2021">
        <v>340.61379926000001</v>
      </c>
      <c r="F2021">
        <v>33.46</v>
      </c>
      <c r="G2021">
        <v>-30.1150694666044</v>
      </c>
      <c r="H2021">
        <v>-14.876149402111301</v>
      </c>
      <c r="I2021">
        <v>-19.406259694413901</v>
      </c>
      <c r="J2021">
        <v>-4.4121263276940796</v>
      </c>
      <c r="K2021">
        <v>35.501694335255898</v>
      </c>
      <c r="L2021">
        <v>35.845322918111798</v>
      </c>
      <c r="M2021">
        <v>34.689277945393798</v>
      </c>
      <c r="N2021">
        <v>0.591632791170004</v>
      </c>
      <c r="O2021">
        <v>31.500298864315599</v>
      </c>
      <c r="P2021">
        <v>18.442477876106199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2950</v>
      </c>
      <c r="E2022">
        <v>340.5215</v>
      </c>
      <c r="F2022">
        <v>337.15</v>
      </c>
      <c r="G2022">
        <v>21.008263659984799</v>
      </c>
      <c r="H2022">
        <v>3.0115104550552001</v>
      </c>
      <c r="I2022">
        <v>-2.5508249180867302</v>
      </c>
      <c r="J2022">
        <v>-8.35636452530259</v>
      </c>
      <c r="K2022">
        <v>335.67663884849901</v>
      </c>
      <c r="L2022">
        <v>305.92312155552298</v>
      </c>
      <c r="M2022">
        <v>40.728052685386899</v>
      </c>
      <c r="N2022">
        <v>0.72212777465118105</v>
      </c>
      <c r="O2022">
        <v>20.109743437639001</v>
      </c>
      <c r="P2022">
        <v>60.4712041884816</v>
      </c>
      <c r="Q2022">
        <v>0.247723502349389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D2023" t="s">
        <v>977</v>
      </c>
      <c r="E2023">
        <v>340.43931871999899</v>
      </c>
      <c r="F2023">
        <v>71.44</v>
      </c>
      <c r="G2023">
        <v>78.710698044737001</v>
      </c>
      <c r="H2023">
        <v>32.075448771404602</v>
      </c>
      <c r="I2023">
        <v>77.264827838742505</v>
      </c>
      <c r="J2023">
        <v>-5.5096890868777599</v>
      </c>
      <c r="K2023">
        <v>57.628732539579701</v>
      </c>
      <c r="L2023">
        <v>46.2727978904989</v>
      </c>
      <c r="M2023">
        <v>56.887398599293597</v>
      </c>
      <c r="N2023">
        <v>1.36128303037288</v>
      </c>
      <c r="O2023">
        <v>20.2687569988801</v>
      </c>
      <c r="P2023">
        <v>120.834621329211</v>
      </c>
      <c r="Q2023">
        <v>5.7174980683974003E-2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D2024" t="s">
        <v>410</v>
      </c>
      <c r="E2024">
        <v>339.39298400000001</v>
      </c>
      <c r="F2024">
        <v>303.2</v>
      </c>
      <c r="G2024">
        <v>-19.9524953351909</v>
      </c>
      <c r="H2024">
        <v>12.5864460177359</v>
      </c>
      <c r="I2024">
        <v>-31.4502758278174</v>
      </c>
      <c r="J2024">
        <v>7.27689016974458</v>
      </c>
      <c r="K2024">
        <v>272.05887908015899</v>
      </c>
      <c r="L2024">
        <v>290.52180407369298</v>
      </c>
      <c r="M2024">
        <v>62.2438572107081</v>
      </c>
      <c r="N2024">
        <v>3.8932025453703698</v>
      </c>
      <c r="O2024">
        <v>33.558707124010503</v>
      </c>
      <c r="P2024">
        <v>41.023255813953398</v>
      </c>
      <c r="Q2024">
        <v>8.9838269813621002E-2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269</v>
      </c>
      <c r="E2025">
        <v>338.61959710000002</v>
      </c>
      <c r="F2025">
        <v>50.41</v>
      </c>
      <c r="G2025">
        <v>55.231924067944398</v>
      </c>
      <c r="H2025">
        <v>5.20945437958179</v>
      </c>
      <c r="I2025">
        <v>-24.398361292800999</v>
      </c>
      <c r="J2025">
        <v>7.8306968462001398</v>
      </c>
      <c r="K2025">
        <v>46.163530730639899</v>
      </c>
      <c r="L2025">
        <v>43.2443650027096</v>
      </c>
      <c r="M2025">
        <v>66.939325719063703</v>
      </c>
      <c r="N2025">
        <v>1.8765709757534701</v>
      </c>
      <c r="O2025">
        <v>30.8272168220591</v>
      </c>
      <c r="P2025">
        <v>82.644927536231805</v>
      </c>
      <c r="Q2025">
        <v>1.9219573463614002E-2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D2026" t="s">
        <v>312</v>
      </c>
      <c r="E2026">
        <v>338.280290595</v>
      </c>
      <c r="F2026">
        <v>47.97</v>
      </c>
      <c r="G2026">
        <v>20.805194840412302</v>
      </c>
      <c r="H2026">
        <v>19.430906194996499</v>
      </c>
      <c r="I2026">
        <v>-7.0262732170644302</v>
      </c>
      <c r="J2026">
        <v>15.011683628976501</v>
      </c>
      <c r="K2026">
        <v>43.419137287837202</v>
      </c>
      <c r="L2026">
        <v>44.5927150530921</v>
      </c>
      <c r="M2026">
        <v>66.569680219804795</v>
      </c>
      <c r="N2026">
        <v>4.3222160199116004</v>
      </c>
      <c r="O2026">
        <v>38.190535751511298</v>
      </c>
      <c r="P2026">
        <v>102.234401349072</v>
      </c>
      <c r="Q2026">
        <v>8.1636544843594006E-2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E2027">
        <v>338.11931700000002</v>
      </c>
      <c r="F2027">
        <v>140.94999999999999</v>
      </c>
      <c r="G2027">
        <v>-32.939849614958298</v>
      </c>
      <c r="H2027">
        <v>-15.7808812633101</v>
      </c>
      <c r="I2027">
        <v>-43.421601051371098</v>
      </c>
      <c r="J2027">
        <v>-3.4872198797954002</v>
      </c>
      <c r="K2027">
        <v>147.13117532715401</v>
      </c>
      <c r="L2027">
        <v>158.27477271370199</v>
      </c>
      <c r="M2027">
        <v>33.2147758539205</v>
      </c>
      <c r="N2027">
        <v>0.74781129710858396</v>
      </c>
      <c r="O2027">
        <v>56.793189074139697</v>
      </c>
      <c r="P2027">
        <v>12.534930139720499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46</v>
      </c>
      <c r="E2028">
        <v>336.83949999999999</v>
      </c>
      <c r="F2028">
        <v>41.33</v>
      </c>
      <c r="G2028">
        <v>147.073064326744</v>
      </c>
      <c r="H2028">
        <v>-1.80864212762059</v>
      </c>
      <c r="I2028">
        <v>77.124967698882301</v>
      </c>
      <c r="J2028">
        <v>2.5891690090934998</v>
      </c>
      <c r="K2028">
        <v>38.417739117300897</v>
      </c>
      <c r="L2028">
        <v>28.5585625736454</v>
      </c>
      <c r="M2028">
        <v>45.809450896270398</v>
      </c>
      <c r="N2028">
        <v>0.53374219255358402</v>
      </c>
      <c r="O2028">
        <v>14.5414952818775</v>
      </c>
      <c r="P2028">
        <v>215.496183206106</v>
      </c>
      <c r="Q2028">
        <v>8.0210413690092006E-2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62</v>
      </c>
      <c r="E2029">
        <v>335.87962499999998</v>
      </c>
      <c r="F2029">
        <v>255</v>
      </c>
      <c r="G2029">
        <v>29.013607835426701</v>
      </c>
      <c r="H2029">
        <v>34.2238505978886</v>
      </c>
      <c r="I2029">
        <v>9.1691866249795098</v>
      </c>
      <c r="J2029">
        <v>4.0258356757601597</v>
      </c>
      <c r="K2029">
        <v>207.16609324469201</v>
      </c>
      <c r="L2029">
        <v>200.39392244108501</v>
      </c>
      <c r="M2029">
        <v>76.876886416954605</v>
      </c>
      <c r="N2029">
        <v>4.5225568156435196</v>
      </c>
      <c r="O2029">
        <v>5.8823529411764701</v>
      </c>
      <c r="P2029">
        <v>59.375</v>
      </c>
      <c r="Q2029">
        <v>0.13417205625023301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732</v>
      </c>
      <c r="E2030">
        <v>335.78401195999999</v>
      </c>
      <c r="F2030">
        <v>55.46</v>
      </c>
      <c r="G2030">
        <v>15.004323614798301</v>
      </c>
      <c r="H2030">
        <v>17.047944414519701</v>
      </c>
      <c r="I2030">
        <v>-12.851981278066599</v>
      </c>
      <c r="J2030">
        <v>10.717034104050899</v>
      </c>
      <c r="K2030">
        <v>50.330243461215098</v>
      </c>
      <c r="L2030">
        <v>49.776843153497097</v>
      </c>
      <c r="M2030">
        <v>63.663906039553098</v>
      </c>
      <c r="N2030">
        <v>2.0354105743732398</v>
      </c>
      <c r="O2030">
        <v>29.642985935809602</v>
      </c>
      <c r="P2030">
        <v>42.205128205128197</v>
      </c>
      <c r="Q2030">
        <v>5.1779313445422998E-2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135</v>
      </c>
      <c r="E2031">
        <v>335.19970919999997</v>
      </c>
      <c r="F2031">
        <v>8.33</v>
      </c>
      <c r="G2031">
        <v>123.078023556156</v>
      </c>
      <c r="H2031">
        <v>5.16971047050008</v>
      </c>
      <c r="I2031">
        <v>61.678357571421103</v>
      </c>
      <c r="J2031">
        <v>1.71396964705203</v>
      </c>
      <c r="K2031">
        <v>8.5793401331553696</v>
      </c>
      <c r="L2031">
        <v>6.5588936491005301</v>
      </c>
      <c r="M2031">
        <v>40.112638180512697</v>
      </c>
      <c r="N2031">
        <v>0.454050922526122</v>
      </c>
      <c r="O2031">
        <v>33.253301320528202</v>
      </c>
      <c r="P2031">
        <v>197.5</v>
      </c>
      <c r="Q2031">
        <v>0.108096932917029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135</v>
      </c>
      <c r="E2032">
        <v>332.85975359999998</v>
      </c>
      <c r="F2032">
        <v>42.81</v>
      </c>
      <c r="G2032">
        <v>1.15310109916938</v>
      </c>
      <c r="H2032">
        <v>-7.9730672103305498</v>
      </c>
      <c r="I2032">
        <v>-9.03665039605246</v>
      </c>
      <c r="J2032">
        <v>-7.2858309909064998</v>
      </c>
      <c r="K2032">
        <v>45.439124854504698</v>
      </c>
      <c r="L2032">
        <v>42.754108841177398</v>
      </c>
      <c r="M2032">
        <v>50.740939620989899</v>
      </c>
      <c r="N2032">
        <v>1.47999678424353</v>
      </c>
      <c r="O2032">
        <v>47.161878065872401</v>
      </c>
      <c r="P2032">
        <v>37.299550994226998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917</v>
      </c>
      <c r="E2033">
        <v>331.84375999999997</v>
      </c>
      <c r="F2033">
        <v>586.4</v>
      </c>
      <c r="G2033">
        <v>60.580037296975902</v>
      </c>
      <c r="H2033">
        <v>-7.7451878181404004</v>
      </c>
      <c r="I2033">
        <v>10.7147715212443</v>
      </c>
      <c r="J2033">
        <v>-7.9713506360268997</v>
      </c>
      <c r="K2033">
        <v>570.30225676446798</v>
      </c>
      <c r="M2033">
        <v>28.741510641396498</v>
      </c>
      <c r="N2033">
        <v>1.3918171056525599</v>
      </c>
      <c r="O2033">
        <v>15.1091405184174</v>
      </c>
      <c r="P2033">
        <v>129.0625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343</v>
      </c>
      <c r="E2034">
        <v>331.08370400000001</v>
      </c>
      <c r="F2034">
        <v>159.94999999999999</v>
      </c>
      <c r="G2034">
        <v>-10.5894764706686</v>
      </c>
      <c r="H2034">
        <v>2.12147279075519</v>
      </c>
      <c r="I2034">
        <v>-40.320501538684702</v>
      </c>
      <c r="J2034">
        <v>-5.2084500385255499</v>
      </c>
      <c r="K2034">
        <v>163.73771685204099</v>
      </c>
      <c r="L2034">
        <v>169.087354478001</v>
      </c>
      <c r="M2034">
        <v>30.576764530882201</v>
      </c>
      <c r="N2034">
        <v>0.50533980582524196</v>
      </c>
      <c r="O2034">
        <v>54.954673335417297</v>
      </c>
      <c r="P2034">
        <v>28.939943571140599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21</v>
      </c>
      <c r="E2035">
        <v>330.70465873199998</v>
      </c>
      <c r="F2035">
        <v>147.08000000000001</v>
      </c>
      <c r="G2035">
        <v>-12.3966997874948</v>
      </c>
      <c r="H2035">
        <v>12.2903161010691</v>
      </c>
      <c r="I2035">
        <v>-15.7389221721333</v>
      </c>
      <c r="J2035">
        <v>17.146331543528699</v>
      </c>
      <c r="K2035">
        <v>121.19740394855801</v>
      </c>
      <c r="L2035">
        <v>124.740675656685</v>
      </c>
      <c r="M2035">
        <v>79.434582774226499</v>
      </c>
      <c r="N2035">
        <v>4.4820711411639698</v>
      </c>
      <c r="O2035">
        <v>18.812890943704002</v>
      </c>
      <c r="P2035">
        <v>56.468085106382901</v>
      </c>
      <c r="Q2035">
        <v>0.12895020752330899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257</v>
      </c>
      <c r="E2036">
        <v>330.05351819999998</v>
      </c>
      <c r="F2036">
        <v>127</v>
      </c>
      <c r="G2036">
        <v>69.805922522861096</v>
      </c>
      <c r="H2036">
        <v>-5.4761494021113801</v>
      </c>
      <c r="I2036">
        <v>-34.612409009813597</v>
      </c>
      <c r="J2036">
        <v>-4.76111677942301</v>
      </c>
      <c r="K2036">
        <v>126.979063853574</v>
      </c>
      <c r="L2036">
        <v>116.684777378433</v>
      </c>
      <c r="M2036">
        <v>46.3140705921208</v>
      </c>
      <c r="N2036">
        <v>0.62429332240884805</v>
      </c>
      <c r="O2036">
        <v>36.141732283464499</v>
      </c>
      <c r="P2036">
        <v>100.75877331647099</v>
      </c>
      <c r="Q2036">
        <v>2.4525909500430002E-2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D2037" t="s">
        <v>553</v>
      </c>
      <c r="E2037">
        <v>329.74746640000001</v>
      </c>
      <c r="F2037">
        <v>14.12</v>
      </c>
      <c r="G2037">
        <v>59.706016031399898</v>
      </c>
      <c r="H2037">
        <v>3.59603104901643</v>
      </c>
      <c r="I2037">
        <v>36.599487432022798</v>
      </c>
      <c r="J2037">
        <v>7.7859721427806301</v>
      </c>
      <c r="K2037">
        <v>12.735616062689999</v>
      </c>
      <c r="L2037">
        <v>10.6298816274043</v>
      </c>
      <c r="M2037">
        <v>61.359465921154701</v>
      </c>
      <c r="N2037">
        <v>0.38877398272712199</v>
      </c>
      <c r="O2037">
        <v>5.7365439093484296</v>
      </c>
      <c r="P2037">
        <v>118.91472868216999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926</v>
      </c>
      <c r="E2038">
        <v>328.13193337799999</v>
      </c>
      <c r="F2038">
        <v>14.59</v>
      </c>
      <c r="G2038">
        <v>54.5447639283692</v>
      </c>
      <c r="H2038">
        <v>18.035217978448699</v>
      </c>
      <c r="I2038">
        <v>4.5266195449786499</v>
      </c>
      <c r="J2038">
        <v>5.3176636327494098</v>
      </c>
      <c r="K2038">
        <v>13.2243959623734</v>
      </c>
      <c r="L2038">
        <v>12.5264183382513</v>
      </c>
      <c r="M2038">
        <v>65.1626442552691</v>
      </c>
      <c r="N2038">
        <v>2.7327184061792198</v>
      </c>
      <c r="O2038">
        <v>28.1699794379712</v>
      </c>
      <c r="P2038">
        <v>81.242236024844701</v>
      </c>
      <c r="Q2038">
        <v>4.7926810891256E-2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D2039" t="s">
        <v>553</v>
      </c>
      <c r="E2039">
        <v>327.53736720000001</v>
      </c>
      <c r="F2039">
        <v>364.5</v>
      </c>
      <c r="G2039">
        <v>276.29561805334998</v>
      </c>
      <c r="H2039">
        <v>13.5112394418659</v>
      </c>
      <c r="I2039">
        <v>-13.640404679799101</v>
      </c>
      <c r="J2039">
        <v>-1.15694225451708</v>
      </c>
      <c r="K2039">
        <v>365.06074986758398</v>
      </c>
      <c r="L2039">
        <v>325.90807800281698</v>
      </c>
      <c r="M2039">
        <v>51.977644464908302</v>
      </c>
      <c r="N2039">
        <v>0.89088529426900098</v>
      </c>
      <c r="O2039">
        <v>44.6639231824416</v>
      </c>
      <c r="P2039">
        <v>301.87431091510399</v>
      </c>
      <c r="Q2039">
        <v>0.26880753875945501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E2040">
        <v>327.28524199999998</v>
      </c>
      <c r="F2040">
        <v>16.82</v>
      </c>
      <c r="G2040">
        <v>-7.7090362394697198</v>
      </c>
      <c r="H2040">
        <v>-4.2654478563325497</v>
      </c>
      <c r="I2040">
        <v>-30.131611848199899</v>
      </c>
      <c r="J2040">
        <v>-8.3337453606235297</v>
      </c>
      <c r="K2040">
        <v>20.353421154638902</v>
      </c>
      <c r="L2040">
        <v>21.7624022324161</v>
      </c>
      <c r="M2040">
        <v>27.157495991080498</v>
      </c>
      <c r="N2040">
        <v>0.933476007946066</v>
      </c>
      <c r="O2040">
        <v>102.140309155766</v>
      </c>
      <c r="P2040">
        <v>52.770208900999101</v>
      </c>
      <c r="Q2040">
        <v>0.10678879952852301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46</v>
      </c>
      <c r="E2041">
        <v>327.13582159999999</v>
      </c>
      <c r="F2041">
        <v>136.36000000000001</v>
      </c>
      <c r="G2041">
        <v>104.564767053857</v>
      </c>
      <c r="H2041">
        <v>27.910190460466801</v>
      </c>
      <c r="I2041">
        <v>47.5543628651196</v>
      </c>
      <c r="J2041">
        <v>-0.61243130316255001</v>
      </c>
      <c r="K2041">
        <v>108.81616723655</v>
      </c>
      <c r="L2041">
        <v>90.603993070640797</v>
      </c>
      <c r="M2041">
        <v>71.992573179717695</v>
      </c>
      <c r="N2041">
        <v>1.3040751686310601</v>
      </c>
      <c r="O2041">
        <v>4.8694631856849302</v>
      </c>
      <c r="P2041">
        <v>135.509499136442</v>
      </c>
      <c r="Q2041">
        <v>2.9562714797701999E-2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1844</v>
      </c>
      <c r="E2042">
        <v>325.55783205</v>
      </c>
      <c r="F2042">
        <v>511.5</v>
      </c>
      <c r="G2042">
        <v>53.267460984399598</v>
      </c>
      <c r="H2042">
        <v>3.4909738855598502</v>
      </c>
      <c r="I2042">
        <v>61.6792422531569</v>
      </c>
      <c r="J2042">
        <v>-3.4723688991211401</v>
      </c>
      <c r="K2042">
        <v>401.815985775706</v>
      </c>
      <c r="L2042">
        <v>350.21971603764302</v>
      </c>
      <c r="M2042">
        <v>77.323188983023996</v>
      </c>
      <c r="N2042">
        <v>3.07220068350862</v>
      </c>
      <c r="O2042">
        <v>1.5835777126099699</v>
      </c>
      <c r="P2042">
        <v>91.072095629435907</v>
      </c>
      <c r="Q2042">
        <v>3.8481530383893001E-2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135</v>
      </c>
      <c r="E2043">
        <v>325.548679924</v>
      </c>
      <c r="F2043">
        <v>79.989999999999995</v>
      </c>
      <c r="G2043">
        <v>138.85105920436101</v>
      </c>
      <c r="H2043">
        <v>3.6642928716642298</v>
      </c>
      <c r="I2043">
        <v>21.530861719172201</v>
      </c>
      <c r="J2043">
        <v>-3.8998569702207799</v>
      </c>
      <c r="K2043">
        <v>76.826930857171703</v>
      </c>
      <c r="L2043">
        <v>61.029204305269502</v>
      </c>
      <c r="M2043">
        <v>40.473039711230101</v>
      </c>
      <c r="N2043">
        <v>1.5923743038957301</v>
      </c>
      <c r="O2043">
        <v>13.964245530691301</v>
      </c>
      <c r="P2043">
        <v>196.25925925925901</v>
      </c>
      <c r="Q2043">
        <v>0.11247616526015899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130</v>
      </c>
      <c r="E2044">
        <v>325.52657031000001</v>
      </c>
      <c r="F2044">
        <v>62.18</v>
      </c>
      <c r="G2044">
        <v>32.118492022851399</v>
      </c>
      <c r="H2044">
        <v>-12.638468242690999</v>
      </c>
      <c r="I2044">
        <v>-25.687206877998001</v>
      </c>
      <c r="J2044">
        <v>0.44173311165759899</v>
      </c>
      <c r="K2044">
        <v>67.327291777970103</v>
      </c>
      <c r="L2044">
        <v>64.261080192194797</v>
      </c>
      <c r="M2044">
        <v>32.696050734863398</v>
      </c>
      <c r="N2044">
        <v>1.13920767598423</v>
      </c>
      <c r="O2044">
        <v>52.621421678996398</v>
      </c>
      <c r="P2044">
        <v>84.237037037036998</v>
      </c>
      <c r="Q2044">
        <v>2.1023933460966E-2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257</v>
      </c>
      <c r="E2045">
        <v>325.15736500000003</v>
      </c>
      <c r="F2045">
        <v>659.95</v>
      </c>
      <c r="G2045">
        <v>80.471463878057605</v>
      </c>
      <c r="H2045">
        <v>-5.3725885712508399</v>
      </c>
      <c r="I2045">
        <v>-10.718512622755201</v>
      </c>
      <c r="J2045">
        <v>2.8562948487434299E-2</v>
      </c>
      <c r="K2045">
        <v>636.14351157030399</v>
      </c>
      <c r="L2045">
        <v>549.52781502747496</v>
      </c>
      <c r="M2045">
        <v>46.279832504194097</v>
      </c>
      <c r="N2045">
        <v>0.74677963034183203</v>
      </c>
      <c r="O2045">
        <v>11.9478748390029</v>
      </c>
      <c r="P2045">
        <v>124.47278911564599</v>
      </c>
      <c r="Q2045">
        <v>0.137434361418482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1832</v>
      </c>
      <c r="E2046">
        <v>325.03095999999999</v>
      </c>
      <c r="F2046">
        <v>513.25</v>
      </c>
      <c r="G2046">
        <v>55.461871512143397</v>
      </c>
      <c r="H2046">
        <v>19.284843339635199</v>
      </c>
      <c r="I2046">
        <v>-12.379486368844301</v>
      </c>
      <c r="J2046">
        <v>4.4058356757601498</v>
      </c>
      <c r="K2046">
        <v>468.502134001515</v>
      </c>
      <c r="M2046">
        <v>56.650392697739399</v>
      </c>
      <c r="N2046">
        <v>1.09022364924712</v>
      </c>
      <c r="O2046">
        <v>29.7613248904042</v>
      </c>
      <c r="P2046">
        <v>100.566627588901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407</v>
      </c>
      <c r="E2047">
        <v>324.67573499999997</v>
      </c>
      <c r="F2047">
        <v>870</v>
      </c>
      <c r="G2047">
        <v>58.7238174655416</v>
      </c>
      <c r="H2047">
        <v>-4.9740690373350898</v>
      </c>
      <c r="I2047">
        <v>-31.134744707159602</v>
      </c>
      <c r="J2047">
        <v>3.37677154786362</v>
      </c>
      <c r="K2047">
        <v>900.23143148081897</v>
      </c>
      <c r="L2047">
        <v>844.75026117708705</v>
      </c>
      <c r="M2047">
        <v>44.610918232170199</v>
      </c>
      <c r="N2047">
        <v>0.67543168504259299</v>
      </c>
      <c r="O2047">
        <v>56.310344827586199</v>
      </c>
      <c r="P2047">
        <v>89.130434782608603</v>
      </c>
      <c r="Q2047">
        <v>5.4340100198966998E-2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688</v>
      </c>
      <c r="E2048">
        <v>324.521706942999</v>
      </c>
      <c r="F2048">
        <v>50.29</v>
      </c>
      <c r="G2048">
        <v>13.7590430833511</v>
      </c>
      <c r="H2048">
        <v>-4.2509128090514299</v>
      </c>
      <c r="I2048">
        <v>-40.801137773800903</v>
      </c>
      <c r="J2048">
        <v>-6.1109307913056998</v>
      </c>
      <c r="K2048">
        <v>52.802723817331803</v>
      </c>
      <c r="L2048">
        <v>50.7606835511356</v>
      </c>
      <c r="M2048">
        <v>37.492539408422203</v>
      </c>
      <c r="N2048">
        <v>0.90494512264448501</v>
      </c>
      <c r="O2048">
        <v>54.7232307897373</v>
      </c>
      <c r="P2048">
        <v>62.524909261085902</v>
      </c>
      <c r="Q2048">
        <v>0.126328377513793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269</v>
      </c>
      <c r="E2049">
        <v>324.25225</v>
      </c>
      <c r="F2049">
        <v>298.85000000000002</v>
      </c>
      <c r="G2049">
        <v>-13.8381806164747</v>
      </c>
      <c r="H2049">
        <v>-1.4333094917201901</v>
      </c>
      <c r="I2049">
        <v>-21.4593373747174</v>
      </c>
      <c r="J2049">
        <v>-4.0263542120629596</v>
      </c>
      <c r="K2049">
        <v>295.15835696096002</v>
      </c>
      <c r="L2049">
        <v>291.14383106008398</v>
      </c>
      <c r="M2049">
        <v>39.3493056483345</v>
      </c>
      <c r="N2049">
        <v>1.2904907307630999</v>
      </c>
      <c r="O2049">
        <v>39.852768947632498</v>
      </c>
      <c r="P2049">
        <v>18.921607640270601</v>
      </c>
      <c r="Q2049">
        <v>3.5298474975206003E-2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407</v>
      </c>
      <c r="E2050">
        <v>324.24229500000001</v>
      </c>
      <c r="F2050">
        <v>130</v>
      </c>
      <c r="G2050">
        <v>259.26440956571702</v>
      </c>
      <c r="H2050">
        <v>-10.459972931523099</v>
      </c>
      <c r="I2050">
        <v>61.315063317549402</v>
      </c>
      <c r="J2050">
        <v>-2.8018566319321501</v>
      </c>
      <c r="K2050">
        <v>120.9510462595</v>
      </c>
      <c r="L2050">
        <v>87.757133051369394</v>
      </c>
      <c r="M2050">
        <v>48.932586295633101</v>
      </c>
      <c r="N2050">
        <v>1.04721716084147</v>
      </c>
      <c r="O2050">
        <v>15.115384615384601</v>
      </c>
      <c r="P2050">
        <v>397.51243781094502</v>
      </c>
      <c r="Q2050">
        <v>0.17065464300718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550</v>
      </c>
      <c r="E2051">
        <v>323.63990000000001</v>
      </c>
      <c r="F2051">
        <v>256.45</v>
      </c>
      <c r="G2051">
        <v>-23.060203955098199</v>
      </c>
      <c r="H2051">
        <v>-7.6295300520926999</v>
      </c>
      <c r="I2051">
        <v>-6.7059396507007003</v>
      </c>
      <c r="J2051">
        <v>-2.9790128090883301</v>
      </c>
      <c r="K2051">
        <v>265.37982863449298</v>
      </c>
      <c r="L2051">
        <v>252.59513097819601</v>
      </c>
      <c r="M2051">
        <v>38.824095846378803</v>
      </c>
      <c r="N2051">
        <v>0.47395139501986699</v>
      </c>
      <c r="O2051">
        <v>31.585104308832101</v>
      </c>
      <c r="P2051">
        <v>21.540284360189499</v>
      </c>
      <c r="Q2051">
        <v>-2.5048556130056999E-2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269</v>
      </c>
      <c r="E2052">
        <v>323.36801624999998</v>
      </c>
      <c r="F2052">
        <v>180.65</v>
      </c>
      <c r="G2052">
        <v>7.1545914879885997</v>
      </c>
      <c r="H2052">
        <v>-2.27339458117474</v>
      </c>
      <c r="I2052">
        <v>-30.0003925356419</v>
      </c>
      <c r="J2052">
        <v>-3.5994274821345802</v>
      </c>
      <c r="K2052">
        <v>187.21474159908601</v>
      </c>
      <c r="M2052">
        <v>38.9452858465446</v>
      </c>
      <c r="N2052">
        <v>0.992011834319526</v>
      </c>
      <c r="O2052">
        <v>37.835593689454697</v>
      </c>
      <c r="P2052">
        <v>46.275303643724698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49</v>
      </c>
      <c r="E2053">
        <v>323.13746079999999</v>
      </c>
      <c r="F2053">
        <v>10.1</v>
      </c>
      <c r="G2053">
        <v>91.159504563138398</v>
      </c>
      <c r="H2053">
        <v>-6.0168901428521</v>
      </c>
      <c r="I2053">
        <v>5.4023988505650102</v>
      </c>
      <c r="J2053">
        <v>-0.91657811734327399</v>
      </c>
      <c r="K2053">
        <v>9.4895426783265098</v>
      </c>
      <c r="L2053">
        <v>8.6996178438980394</v>
      </c>
      <c r="M2053">
        <v>80.285977625293995</v>
      </c>
      <c r="N2053">
        <v>1.13459939398506</v>
      </c>
      <c r="O2053">
        <v>21.5841584158415</v>
      </c>
      <c r="P2053">
        <v>137.64705882352899</v>
      </c>
      <c r="Q2053">
        <v>0.13745315350291101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257</v>
      </c>
      <c r="E2054">
        <v>322.73</v>
      </c>
      <c r="F2054">
        <v>273.5</v>
      </c>
      <c r="G2054">
        <v>-2.3249749708123701</v>
      </c>
      <c r="H2054">
        <v>5.0943685261754599</v>
      </c>
      <c r="I2054">
        <v>-30.985493268721399</v>
      </c>
      <c r="J2054">
        <v>7.7250324756333999</v>
      </c>
      <c r="K2054">
        <v>253.943103005263</v>
      </c>
      <c r="L2054">
        <v>249.15316246652401</v>
      </c>
      <c r="M2054">
        <v>67.039044646130904</v>
      </c>
      <c r="N2054">
        <v>1.82046104770624</v>
      </c>
      <c r="O2054">
        <v>21.279707495429601</v>
      </c>
      <c r="P2054">
        <v>32.766990291262097</v>
      </c>
      <c r="Q2054">
        <v>-2.4262704109002001E-2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627</v>
      </c>
      <c r="E2055">
        <v>322.58830822499999</v>
      </c>
      <c r="F2055">
        <v>49.75</v>
      </c>
      <c r="G2055">
        <v>-19.161580562288901</v>
      </c>
      <c r="H2055">
        <v>4.3890291693172001</v>
      </c>
      <c r="I2055">
        <v>-20.3403739769856</v>
      </c>
      <c r="J2055">
        <v>-0.69519525207488697</v>
      </c>
      <c r="K2055">
        <v>47.499495966970102</v>
      </c>
      <c r="L2055">
        <v>47.482983820903002</v>
      </c>
      <c r="M2055">
        <v>61.696487420829698</v>
      </c>
      <c r="N2055">
        <v>1.0441219989939601</v>
      </c>
      <c r="O2055">
        <v>19.597989949748701</v>
      </c>
      <c r="P2055">
        <v>32.6666666666666</v>
      </c>
      <c r="Q2055">
        <v>-2.6809603719172001E-2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135</v>
      </c>
      <c r="E2056">
        <v>320.35180219400002</v>
      </c>
      <c r="F2056">
        <v>95.14</v>
      </c>
      <c r="G2056">
        <v>-47.0155219286411</v>
      </c>
      <c r="H2056">
        <v>-3.9084481922218499</v>
      </c>
      <c r="I2056">
        <v>-36.0736465523634</v>
      </c>
      <c r="J2056">
        <v>-1.26232950981225</v>
      </c>
      <c r="K2056">
        <v>97.009503028871293</v>
      </c>
      <c r="L2056">
        <v>114.802524178352</v>
      </c>
      <c r="M2056">
        <v>38.932537212926398</v>
      </c>
      <c r="N2056">
        <v>0.90291670768927801</v>
      </c>
      <c r="O2056">
        <v>72.377548875341603</v>
      </c>
      <c r="P2056">
        <v>16.951444376152399</v>
      </c>
      <c r="Q2056">
        <v>7.5773681913813007E-2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410</v>
      </c>
      <c r="E2057">
        <v>319.23892008000001</v>
      </c>
      <c r="F2057">
        <v>3700.6</v>
      </c>
      <c r="G2057">
        <v>-29.432990787162399</v>
      </c>
      <c r="H2057">
        <v>-10.2853599284271</v>
      </c>
      <c r="I2057">
        <v>-4.7592777961415704</v>
      </c>
      <c r="J2057">
        <v>-6.98587332326598</v>
      </c>
      <c r="K2057">
        <v>3709.85883314885</v>
      </c>
      <c r="L2057">
        <v>3636.8758586919998</v>
      </c>
      <c r="M2057">
        <v>51.264408285042599</v>
      </c>
      <c r="N2057">
        <v>0.67418306898528502</v>
      </c>
      <c r="O2057">
        <v>13.927471220883</v>
      </c>
      <c r="P2057">
        <v>18.4002559590465</v>
      </c>
      <c r="Q2057">
        <v>6.3784711065322006E-2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1633</v>
      </c>
      <c r="E2058">
        <v>319.171027199999</v>
      </c>
      <c r="F2058">
        <v>63.48</v>
      </c>
      <c r="G2058">
        <v>-1.9172755389195799</v>
      </c>
      <c r="H2058">
        <v>-1.5226663665434399</v>
      </c>
      <c r="I2058">
        <v>4.8768705105461203</v>
      </c>
      <c r="J2058">
        <v>-0.27473639558806501</v>
      </c>
      <c r="K2058">
        <v>61.265565817111799</v>
      </c>
      <c r="L2058">
        <v>57.0407494293447</v>
      </c>
      <c r="M2058">
        <v>55.8285238094657</v>
      </c>
      <c r="N2058">
        <v>1.1706339732275599</v>
      </c>
      <c r="O2058">
        <v>2.2369250157530098</v>
      </c>
      <c r="P2058">
        <v>33.613976005051498</v>
      </c>
      <c r="Q2058">
        <v>-2.0749357399728999E-2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643</v>
      </c>
      <c r="E2059">
        <v>318.55635651</v>
      </c>
      <c r="F2059">
        <v>221.95</v>
      </c>
      <c r="G2059">
        <v>30.999790383395599</v>
      </c>
      <c r="H2059">
        <v>-3.9102097678306902</v>
      </c>
      <c r="I2059">
        <v>41.022798263379499</v>
      </c>
      <c r="J2059">
        <v>-1.7545129081178299</v>
      </c>
      <c r="K2059">
        <v>219.31180003129501</v>
      </c>
      <c r="M2059">
        <v>41.225229957488402</v>
      </c>
      <c r="N2059">
        <v>0.73518850987432605</v>
      </c>
      <c r="O2059">
        <v>23.451227753998602</v>
      </c>
      <c r="P2059">
        <v>64.407407407407405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67</v>
      </c>
      <c r="E2060">
        <v>318.11936320000001</v>
      </c>
      <c r="F2060">
        <v>32.15</v>
      </c>
      <c r="G2060">
        <v>120.97038689284599</v>
      </c>
      <c r="H2060">
        <v>79.097093993054401</v>
      </c>
      <c r="I2060">
        <v>71.689510125975701</v>
      </c>
      <c r="J2060">
        <v>-7.8224732533239596</v>
      </c>
      <c r="K2060">
        <v>25.843812523173899</v>
      </c>
      <c r="L2060">
        <v>20.087525468137301</v>
      </c>
      <c r="M2060">
        <v>43.387682433075398</v>
      </c>
      <c r="N2060">
        <v>0.710897243483256</v>
      </c>
      <c r="O2060">
        <v>33.779160186625099</v>
      </c>
      <c r="P2060">
        <v>202.16165413533801</v>
      </c>
      <c r="Q2060">
        <v>8.2959363236629002E-2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812</v>
      </c>
      <c r="E2061">
        <v>317.10140000000001</v>
      </c>
      <c r="F2061">
        <v>129.80000000000001</v>
      </c>
      <c r="G2061">
        <v>-42.771675317894498</v>
      </c>
      <c r="H2061">
        <v>-8.2098690688987794</v>
      </c>
      <c r="I2061">
        <v>-59.084073060952299</v>
      </c>
      <c r="J2061">
        <v>-0.479012809088326</v>
      </c>
      <c r="K2061">
        <v>135.926869499258</v>
      </c>
      <c r="L2061">
        <v>151.23851315936801</v>
      </c>
      <c r="M2061">
        <v>43.911060147483497</v>
      </c>
      <c r="N2061">
        <v>0.73050054015124199</v>
      </c>
      <c r="O2061">
        <v>99.537750385208</v>
      </c>
      <c r="P2061">
        <v>21.706516643225498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529</v>
      </c>
      <c r="E2062">
        <v>316.98916559999998</v>
      </c>
      <c r="F2062">
        <v>245.2</v>
      </c>
      <c r="G2062">
        <v>136.38711910405701</v>
      </c>
      <c r="H2062">
        <v>-6.9740370067347399</v>
      </c>
      <c r="I2062">
        <v>100.956456298582</v>
      </c>
      <c r="J2062">
        <v>5.2872623830241698</v>
      </c>
      <c r="K2062">
        <v>223.445902977603</v>
      </c>
      <c r="L2062">
        <v>172.24020788112901</v>
      </c>
      <c r="M2062">
        <v>62.247431659706599</v>
      </c>
      <c r="N2062">
        <v>0.34827418713685898</v>
      </c>
      <c r="O2062">
        <v>13.3768352365416</v>
      </c>
      <c r="P2062">
        <v>179.90867579908601</v>
      </c>
      <c r="Q2062">
        <v>0.115006091104152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476</v>
      </c>
      <c r="E2063">
        <v>316.50838100999999</v>
      </c>
      <c r="F2063">
        <v>71.459999999999994</v>
      </c>
      <c r="G2063">
        <v>8.1163492336620102</v>
      </c>
      <c r="H2063">
        <v>6.1054786785458104</v>
      </c>
      <c r="I2063">
        <v>-20.843955359503902</v>
      </c>
      <c r="J2063">
        <v>1.1597988795227601</v>
      </c>
      <c r="K2063">
        <v>70.679829318871995</v>
      </c>
      <c r="L2063">
        <v>68.531626986786705</v>
      </c>
      <c r="M2063">
        <v>46.511967758960999</v>
      </c>
      <c r="N2063">
        <v>1.5973540381908999</v>
      </c>
      <c r="O2063">
        <v>20.347047299188301</v>
      </c>
      <c r="P2063">
        <v>40.946745562130097</v>
      </c>
      <c r="Q2063">
        <v>4.1831470274243998E-2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46</v>
      </c>
      <c r="E2064">
        <v>316.21916987999998</v>
      </c>
      <c r="F2064">
        <v>11.73</v>
      </c>
      <c r="G2064">
        <v>90.046307138245695</v>
      </c>
      <c r="H2064">
        <v>-13.8377932377278</v>
      </c>
      <c r="I2064">
        <v>-19.643992422489799</v>
      </c>
      <c r="J2064">
        <v>1.4942077687833999</v>
      </c>
      <c r="K2064">
        <v>10.8112414121886</v>
      </c>
      <c r="L2064">
        <v>9.9188128572474508</v>
      </c>
      <c r="M2064">
        <v>77.939802748292905</v>
      </c>
      <c r="N2064">
        <v>2.0114493215911802</v>
      </c>
      <c r="O2064">
        <v>27.8772378516624</v>
      </c>
      <c r="P2064">
        <v>122.15909090909</v>
      </c>
      <c r="Q2064">
        <v>6.0760768305094998E-2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269</v>
      </c>
      <c r="E2065">
        <v>315.82634339999998</v>
      </c>
      <c r="F2065">
        <v>226.95</v>
      </c>
      <c r="G2065">
        <v>34.866694200811999</v>
      </c>
      <c r="H2065">
        <v>-3.9708396675981099</v>
      </c>
      <c r="I2065">
        <v>-20.398452277367799</v>
      </c>
      <c r="J2065">
        <v>-5.3907887968136796</v>
      </c>
      <c r="K2065">
        <v>225.82440123246701</v>
      </c>
      <c r="L2065">
        <v>218.29021953494899</v>
      </c>
      <c r="M2065">
        <v>43.433099937102199</v>
      </c>
      <c r="N2065">
        <v>1.6417241379310299</v>
      </c>
      <c r="O2065">
        <v>39.105529852390397</v>
      </c>
      <c r="P2065">
        <v>67.490774907749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62</v>
      </c>
      <c r="E2066">
        <v>315.33920000000001</v>
      </c>
      <c r="F2066">
        <v>38</v>
      </c>
      <c r="G2066">
        <v>-76.163868414419994</v>
      </c>
      <c r="H2066">
        <v>-9.7162567453658308</v>
      </c>
      <c r="I2066">
        <v>-70.770770426672996</v>
      </c>
      <c r="J2066">
        <v>-3.8974951531905</v>
      </c>
      <c r="K2066">
        <v>42.009125000067101</v>
      </c>
      <c r="L2066">
        <v>58.163269269922097</v>
      </c>
      <c r="M2066">
        <v>34.6439016399368</v>
      </c>
      <c r="N2066">
        <v>0.63749391368139496</v>
      </c>
      <c r="O2066">
        <v>144.605263157894</v>
      </c>
      <c r="P2066">
        <v>9.1954022988505795</v>
      </c>
      <c r="Q2066">
        <v>3.9853089680490998E-2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97</v>
      </c>
      <c r="E2067">
        <v>314.03229399999998</v>
      </c>
      <c r="F2067">
        <v>142.6</v>
      </c>
      <c r="G2067">
        <v>18.622402210420901</v>
      </c>
      <c r="H2067">
        <v>-6.6894551587470303</v>
      </c>
      <c r="I2067">
        <v>-43.077921322303901</v>
      </c>
      <c r="J2067">
        <v>-2.6886087686842801</v>
      </c>
      <c r="K2067">
        <v>147.91679089899301</v>
      </c>
      <c r="L2067">
        <v>155.489671662349</v>
      </c>
      <c r="M2067">
        <v>57.288502805341203</v>
      </c>
      <c r="N2067">
        <v>0.59567992432222305</v>
      </c>
      <c r="O2067">
        <v>77.910238429172495</v>
      </c>
      <c r="P2067">
        <v>44.113188479029802</v>
      </c>
      <c r="Q2067">
        <v>-3.6308720569880001E-3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890</v>
      </c>
      <c r="E2068">
        <v>313.21499999999997</v>
      </c>
      <c r="F2068">
        <v>308</v>
      </c>
      <c r="G2068">
        <v>43.978147215317001</v>
      </c>
      <c r="H2068">
        <v>1.89108609276916</v>
      </c>
      <c r="I2068">
        <v>55.412952264968503</v>
      </c>
      <c r="J2068">
        <v>-5.9843798876093599</v>
      </c>
      <c r="K2068">
        <v>282.02116878327502</v>
      </c>
      <c r="L2068">
        <v>220.40003359639101</v>
      </c>
      <c r="M2068">
        <v>55.827590683376798</v>
      </c>
      <c r="N2068">
        <v>0.10765828574705</v>
      </c>
      <c r="O2068">
        <v>12.435064935064901</v>
      </c>
      <c r="P2068">
        <v>94.936708860759495</v>
      </c>
      <c r="Q2068">
        <v>7.8423903290189001E-2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62</v>
      </c>
      <c r="E2069">
        <v>311.60331337999997</v>
      </c>
      <c r="F2069">
        <v>13.7</v>
      </c>
      <c r="G2069">
        <v>81.057807892393498</v>
      </c>
      <c r="H2069">
        <v>-21.9820317550525</v>
      </c>
      <c r="I2069">
        <v>-38.110800866450901</v>
      </c>
      <c r="J2069">
        <v>-7.5941643242398396</v>
      </c>
      <c r="K2069">
        <v>15.7239615047488</v>
      </c>
      <c r="L2069">
        <v>15.141783162339699</v>
      </c>
      <c r="M2069">
        <v>21.783449066296502</v>
      </c>
      <c r="N2069">
        <v>1.1286151640527899</v>
      </c>
      <c r="O2069">
        <v>59.781021897810199</v>
      </c>
      <c r="P2069">
        <v>122.764227642276</v>
      </c>
      <c r="Q2069">
        <v>2.4637143512283001E-2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1492</v>
      </c>
      <c r="E2070">
        <v>310.81794000000002</v>
      </c>
      <c r="F2070">
        <v>423.4</v>
      </c>
      <c r="G2070">
        <v>-49.3796466996018</v>
      </c>
      <c r="H2070">
        <v>2.4478850935766499</v>
      </c>
      <c r="I2070">
        <v>-43.198169814719101</v>
      </c>
      <c r="J2070">
        <v>-9.5850295542173303</v>
      </c>
      <c r="K2070">
        <v>456.93719715015499</v>
      </c>
      <c r="L2070">
        <v>503.802995413448</v>
      </c>
      <c r="M2070">
        <v>24.9599804204177</v>
      </c>
      <c r="N2070">
        <v>0.95299492385786799</v>
      </c>
      <c r="O2070">
        <v>72.413793103448199</v>
      </c>
      <c r="P2070">
        <v>22.369942196531699</v>
      </c>
      <c r="Q2070">
        <v>4.4781371986194002E-2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191</v>
      </c>
      <c r="E2071">
        <v>310.000759222</v>
      </c>
      <c r="F2071">
        <v>144.94</v>
      </c>
      <c r="G2071">
        <v>151.288546870815</v>
      </c>
      <c r="H2071">
        <v>-16.2083684152005</v>
      </c>
      <c r="I2071">
        <v>79.7812422419493</v>
      </c>
      <c r="J2071">
        <v>-6.3178820613842097</v>
      </c>
      <c r="K2071">
        <v>143.348873043841</v>
      </c>
      <c r="L2071">
        <v>109.465985993399</v>
      </c>
      <c r="M2071">
        <v>32.941934164249602</v>
      </c>
      <c r="N2071">
        <v>0.37803416603664303</v>
      </c>
      <c r="O2071">
        <v>15.910031737270501</v>
      </c>
      <c r="P2071">
        <v>195.79591836734599</v>
      </c>
      <c r="Q2071">
        <v>6.9575154935321001E-2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900</v>
      </c>
      <c r="E2072">
        <v>308.97866031999899</v>
      </c>
      <c r="F2072">
        <v>275.3</v>
      </c>
      <c r="G2072">
        <v>380.02277637607801</v>
      </c>
      <c r="H2072">
        <v>1.01766345982094</v>
      </c>
      <c r="I2072">
        <v>111.96497617525399</v>
      </c>
      <c r="J2072">
        <v>-1.9941643242398399</v>
      </c>
      <c r="K2072">
        <v>259.790194993927</v>
      </c>
      <c r="L2072">
        <v>181.118041039383</v>
      </c>
      <c r="M2072">
        <v>40.709300176490899</v>
      </c>
      <c r="N2072">
        <v>0.93373958936280799</v>
      </c>
      <c r="O2072">
        <v>18.071195059934599</v>
      </c>
      <c r="P2072">
        <v>518.65168539325805</v>
      </c>
      <c r="Q2072">
        <v>0.26074860939741801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135</v>
      </c>
      <c r="E2073">
        <v>308.45370500000001</v>
      </c>
      <c r="F2073">
        <v>177.86</v>
      </c>
      <c r="G2073">
        <v>-30.339067694418201</v>
      </c>
      <c r="H2073">
        <v>-13.1333655268421</v>
      </c>
      <c r="I2073">
        <v>-25.133722602512499</v>
      </c>
      <c r="J2073">
        <v>-4.6174705573021697</v>
      </c>
      <c r="K2073">
        <v>184.230096485475</v>
      </c>
      <c r="L2073">
        <v>189.24088729617699</v>
      </c>
      <c r="M2073">
        <v>35.2701385009631</v>
      </c>
      <c r="N2073">
        <v>0.69627182437598201</v>
      </c>
      <c r="O2073">
        <v>34.347239401776598</v>
      </c>
      <c r="P2073">
        <v>9.7562480715828404</v>
      </c>
      <c r="Q2073">
        <v>-7.2748948392377999E-2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E2074">
        <v>307.98724540000001</v>
      </c>
      <c r="F2074">
        <v>36.11</v>
      </c>
      <c r="G2074">
        <v>54.073048431777998</v>
      </c>
      <c r="H2074">
        <v>-9.0718115025679893</v>
      </c>
      <c r="I2074">
        <v>5.3753264046998801</v>
      </c>
      <c r="J2074">
        <v>6.7477711596311298</v>
      </c>
      <c r="K2074">
        <v>31.407619073612199</v>
      </c>
      <c r="L2074">
        <v>29.402279253638401</v>
      </c>
      <c r="M2074">
        <v>63.300365606595797</v>
      </c>
      <c r="N2074">
        <v>1.98071591235504</v>
      </c>
      <c r="O2074">
        <v>15.203544724453</v>
      </c>
      <c r="P2074">
        <v>87.975013014055094</v>
      </c>
      <c r="Q2074">
        <v>7.4072059133237E-2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191</v>
      </c>
      <c r="E2075">
        <v>307.81799999999998</v>
      </c>
      <c r="F2075">
        <v>31.41</v>
      </c>
      <c r="G2075">
        <v>319.95322203186203</v>
      </c>
      <c r="H2075">
        <v>55.800773674811701</v>
      </c>
      <c r="I2075">
        <v>71.408600732515396</v>
      </c>
      <c r="J2075">
        <v>5.2438008515880901</v>
      </c>
      <c r="K2075">
        <v>23.248186050696301</v>
      </c>
      <c r="L2075">
        <v>17.803724188697501</v>
      </c>
      <c r="M2075">
        <v>72.379265092971593</v>
      </c>
      <c r="N2075">
        <v>0.86527319760379595</v>
      </c>
      <c r="O2075">
        <v>4.1706462909901303</v>
      </c>
      <c r="P2075">
        <v>351.94244604316498</v>
      </c>
      <c r="Q2075">
        <v>0.12720174264898401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553</v>
      </c>
      <c r="E2076">
        <v>307.245</v>
      </c>
      <c r="F2076">
        <v>3072.45</v>
      </c>
      <c r="G2076">
        <v>57.163827806775998</v>
      </c>
      <c r="H2076">
        <v>19.5570785299149</v>
      </c>
      <c r="I2076">
        <v>12.4044166383204</v>
      </c>
      <c r="J2076">
        <v>-7.9972365208604197</v>
      </c>
      <c r="K2076">
        <v>2838.7549540939299</v>
      </c>
      <c r="L2076">
        <v>2407.3357866097699</v>
      </c>
      <c r="M2076">
        <v>41.186277931651297</v>
      </c>
      <c r="N2076">
        <v>0.36106132075471697</v>
      </c>
      <c r="O2076">
        <v>22.377906882129899</v>
      </c>
      <c r="P2076">
        <v>104.69353764157199</v>
      </c>
      <c r="Q2076">
        <v>5.2726020495198998E-2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191</v>
      </c>
      <c r="E2077">
        <v>307.03027020000002</v>
      </c>
      <c r="F2077">
        <v>424.4</v>
      </c>
      <c r="G2077">
        <v>18.873315307068001</v>
      </c>
      <c r="H2077">
        <v>-0.582920362756702</v>
      </c>
      <c r="I2077">
        <v>-27.487621068095201</v>
      </c>
      <c r="J2077">
        <v>-1.7973848049362699E-2</v>
      </c>
      <c r="K2077">
        <v>402.30753036061498</v>
      </c>
      <c r="L2077">
        <v>362.02059416143697</v>
      </c>
      <c r="M2077">
        <v>50.277926696923203</v>
      </c>
      <c r="N2077">
        <v>0.85089550677839798</v>
      </c>
      <c r="O2077">
        <v>19.215362865221401</v>
      </c>
      <c r="P2077">
        <v>53.7402644448469</v>
      </c>
      <c r="Q2077">
        <v>6.8152604295410001E-3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463</v>
      </c>
      <c r="E2078">
        <v>306.89887499999998</v>
      </c>
      <c r="F2078">
        <v>12.75</v>
      </c>
      <c r="G2078">
        <v>166.852499798796</v>
      </c>
      <c r="H2078">
        <v>-16.42479805076</v>
      </c>
      <c r="I2078">
        <v>-36.851981278066603</v>
      </c>
      <c r="J2078">
        <v>-2.3729522030277099</v>
      </c>
      <c r="K2078">
        <v>14.090980293593701</v>
      </c>
      <c r="L2078">
        <v>13.3348228807311</v>
      </c>
      <c r="M2078">
        <v>20.4602234864963</v>
      </c>
      <c r="N2078">
        <v>0.846586345381526</v>
      </c>
      <c r="O2078">
        <v>83.137254901960802</v>
      </c>
      <c r="P2078">
        <v>192.43119266055001</v>
      </c>
      <c r="Q2078">
        <v>0.23251591837602001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977</v>
      </c>
      <c r="E2079">
        <v>306.45695999999998</v>
      </c>
      <c r="F2079">
        <v>16.32</v>
      </c>
      <c r="G2079">
        <v>-24.837952121013402</v>
      </c>
      <c r="H2079">
        <v>-12.2503394076028</v>
      </c>
      <c r="I2079">
        <v>-16.646594072679399</v>
      </c>
      <c r="J2079">
        <v>-2.4641995768837801</v>
      </c>
      <c r="K2079">
        <v>16.617563928803499</v>
      </c>
      <c r="L2079">
        <v>16.766016386324399</v>
      </c>
      <c r="M2079">
        <v>32.8763942069127</v>
      </c>
      <c r="N2079">
        <v>1.3787089583382801</v>
      </c>
      <c r="O2079">
        <v>22.855392156862699</v>
      </c>
      <c r="P2079">
        <v>15.7446808510638</v>
      </c>
      <c r="Q2079">
        <v>-8.6531426804120001E-2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191</v>
      </c>
      <c r="E2080">
        <v>306.05</v>
      </c>
      <c r="F2080">
        <v>612.1</v>
      </c>
      <c r="G2080">
        <v>8.9635645291678507</v>
      </c>
      <c r="H2080">
        <v>-5.9272888962260897</v>
      </c>
      <c r="I2080">
        <v>-19.154393541499399</v>
      </c>
      <c r="J2080">
        <v>3.4457222709581599</v>
      </c>
      <c r="K2080">
        <v>592.64266193852495</v>
      </c>
      <c r="L2080">
        <v>572.55332943520204</v>
      </c>
      <c r="M2080">
        <v>65.549582109661301</v>
      </c>
      <c r="N2080">
        <v>1.8229480129967499</v>
      </c>
      <c r="O2080">
        <v>24.979578500245001</v>
      </c>
      <c r="P2080">
        <v>51.584943041109398</v>
      </c>
      <c r="Q2080">
        <v>6.1461038836462999E-2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257</v>
      </c>
      <c r="E2081">
        <v>306.03399999999999</v>
      </c>
      <c r="F2081">
        <v>900.1</v>
      </c>
      <c r="G2081">
        <v>173.70642767024901</v>
      </c>
      <c r="H2081">
        <v>0.369607055453192</v>
      </c>
      <c r="I2081">
        <v>30.1623010956135</v>
      </c>
      <c r="J2081">
        <v>-5.4993884563598296</v>
      </c>
      <c r="K2081">
        <v>804.39488573500796</v>
      </c>
      <c r="L2081">
        <v>646.39024662389295</v>
      </c>
      <c r="M2081">
        <v>68.4890526929467</v>
      </c>
      <c r="N2081">
        <v>0.913796610745504</v>
      </c>
      <c r="O2081">
        <v>2.98855682701921</v>
      </c>
      <c r="P2081">
        <v>209.73847212663401</v>
      </c>
      <c r="Q2081">
        <v>0.16520085523115799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127</v>
      </c>
      <c r="E2082">
        <v>305.47980000000001</v>
      </c>
      <c r="F2082">
        <v>292.05</v>
      </c>
      <c r="G2082">
        <v>205.16875900687501</v>
      </c>
      <c r="H2082">
        <v>21.767875755121299</v>
      </c>
      <c r="I2082">
        <v>123.829560919869</v>
      </c>
      <c r="J2082">
        <v>0.43991275486765902</v>
      </c>
      <c r="K2082">
        <v>246.396864110114</v>
      </c>
      <c r="L2082">
        <v>182.05604621191699</v>
      </c>
      <c r="M2082">
        <v>94.529383969446997</v>
      </c>
      <c r="N2082">
        <v>1.5709573063572599</v>
      </c>
      <c r="O2082">
        <v>3.7493579866461202</v>
      </c>
      <c r="P2082">
        <v>249.551166965888</v>
      </c>
      <c r="Q2082">
        <v>0.14833607828490999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135</v>
      </c>
      <c r="E2083">
        <v>305.47755000000001</v>
      </c>
      <c r="F2083">
        <v>194.25</v>
      </c>
      <c r="G2083">
        <v>19.275893267999599</v>
      </c>
      <c r="H2083">
        <v>-7.3011494021113803</v>
      </c>
      <c r="I2083">
        <v>-9.4950789211642501</v>
      </c>
      <c r="J2083">
        <v>-2.0196745283214801</v>
      </c>
      <c r="K2083">
        <v>204.94632479962499</v>
      </c>
      <c r="L2083">
        <v>189.898360983815</v>
      </c>
      <c r="M2083">
        <v>36.6276737197839</v>
      </c>
      <c r="N2083">
        <v>0.52571707502393805</v>
      </c>
      <c r="O2083">
        <v>45.662805662805603</v>
      </c>
      <c r="P2083">
        <v>60.0082372322899</v>
      </c>
      <c r="Q2083">
        <v>0.212105890845217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1429</v>
      </c>
      <c r="E2084">
        <v>305.2747602</v>
      </c>
      <c r="F2084">
        <v>76.84</v>
      </c>
      <c r="G2084">
        <v>2.5093218073572801</v>
      </c>
      <c r="H2084">
        <v>8.1425669419433593</v>
      </c>
      <c r="I2084">
        <v>-13.645870658162799</v>
      </c>
      <c r="J2084">
        <v>-0.58882925592492597</v>
      </c>
      <c r="K2084">
        <v>73.376939625493804</v>
      </c>
      <c r="L2084">
        <v>73.485139353590299</v>
      </c>
      <c r="M2084">
        <v>51.488985978824402</v>
      </c>
      <c r="N2084">
        <v>1.23095653562455</v>
      </c>
      <c r="O2084">
        <v>45.497136907860401</v>
      </c>
      <c r="P2084">
        <v>52.007912957467802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D2085" t="s">
        <v>46</v>
      </c>
      <c r="E2085">
        <v>304.57450239999997</v>
      </c>
      <c r="F2085">
        <v>238</v>
      </c>
      <c r="G2085">
        <v>101.087973804912</v>
      </c>
      <c r="H2085">
        <v>53.955613025261101</v>
      </c>
      <c r="I2085">
        <v>111.110981684896</v>
      </c>
      <c r="J2085">
        <v>-15.752905582981001</v>
      </c>
      <c r="M2085">
        <v>41.021396814340399</v>
      </c>
      <c r="O2085">
        <v>27.9621848739495</v>
      </c>
      <c r="P2085">
        <v>139.91935483870901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1111</v>
      </c>
      <c r="E2086">
        <v>304.56</v>
      </c>
      <c r="F2086">
        <v>12.96</v>
      </c>
      <c r="G2086">
        <v>19.2257764119888</v>
      </c>
      <c r="H2086">
        <v>4.7156605896985999</v>
      </c>
      <c r="I2086">
        <v>-15.478464904550201</v>
      </c>
      <c r="J2086">
        <v>12.890352356684</v>
      </c>
      <c r="K2086">
        <v>12.2667328558283</v>
      </c>
      <c r="L2086">
        <v>11.9253958167716</v>
      </c>
      <c r="M2086">
        <v>62.465641192573798</v>
      </c>
      <c r="N2086">
        <v>4.4213948693867797</v>
      </c>
      <c r="O2086">
        <v>36.188271604938201</v>
      </c>
      <c r="P2086">
        <v>53.372781065088702</v>
      </c>
      <c r="Q2086">
        <v>3.8639801793151997E-2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627</v>
      </c>
      <c r="E2087">
        <v>303.41152985000002</v>
      </c>
      <c r="F2087">
        <v>541.75</v>
      </c>
      <c r="G2087">
        <v>-15.703148998554701</v>
      </c>
      <c r="H2087">
        <v>-3.93719809124996</v>
      </c>
      <c r="I2087">
        <v>-4.6776661524620797</v>
      </c>
      <c r="J2087">
        <v>-3.5137275635482998</v>
      </c>
      <c r="K2087">
        <v>521.38460126464702</v>
      </c>
      <c r="L2087">
        <v>512.67403065603798</v>
      </c>
      <c r="M2087">
        <v>62.284072307052902</v>
      </c>
      <c r="N2087">
        <v>1.9055142874878399</v>
      </c>
      <c r="O2087">
        <v>4.6515920627595797</v>
      </c>
      <c r="P2087">
        <v>17.5162689804772</v>
      </c>
      <c r="Q2087">
        <v>-6.6516410139010995E-2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D2088" t="s">
        <v>106</v>
      </c>
      <c r="E2088">
        <v>303.21538079999999</v>
      </c>
      <c r="F2088">
        <v>108.67</v>
      </c>
      <c r="G2088">
        <v>-46.488445409061299</v>
      </c>
      <c r="H2088">
        <v>-22.957630883592799</v>
      </c>
      <c r="I2088">
        <v>-48.866516525188501</v>
      </c>
      <c r="J2088">
        <v>-13.2321834935689</v>
      </c>
      <c r="K2088">
        <v>117.025746451958</v>
      </c>
      <c r="L2088">
        <v>130.15149913306601</v>
      </c>
      <c r="M2088">
        <v>30.7993907500666</v>
      </c>
      <c r="N2088">
        <v>1.6698795180722801</v>
      </c>
      <c r="O2088">
        <v>73.184871629704503</v>
      </c>
      <c r="P2088">
        <v>10.774719673802201</v>
      </c>
      <c r="Q2088">
        <v>5.2551329154254998E-2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21</v>
      </c>
      <c r="E2089">
        <v>302.37709599999999</v>
      </c>
      <c r="F2089">
        <v>20.440000000000001</v>
      </c>
      <c r="G2089">
        <v>-11.0688889401856</v>
      </c>
      <c r="H2089">
        <v>-13.1423338505743</v>
      </c>
      <c r="I2089">
        <v>-45.555684981770298</v>
      </c>
      <c r="J2089">
        <v>-2.5795301778983801</v>
      </c>
      <c r="K2089">
        <v>21.462140376364299</v>
      </c>
      <c r="L2089">
        <v>22.544046327854598</v>
      </c>
      <c r="M2089">
        <v>39.8219622953862</v>
      </c>
      <c r="N2089">
        <v>0.75055097686482797</v>
      </c>
      <c r="O2089">
        <v>75.146771037181907</v>
      </c>
      <c r="P2089">
        <v>19.882697947214002</v>
      </c>
      <c r="Q2089">
        <v>-0.10684019289051699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285</v>
      </c>
      <c r="E2090">
        <v>302.23324200000002</v>
      </c>
      <c r="F2090">
        <v>151.1</v>
      </c>
      <c r="G2090">
        <v>22.066411691694999</v>
      </c>
      <c r="H2090">
        <v>6.50995463572057</v>
      </c>
      <c r="I2090">
        <v>-5.2637141788506003</v>
      </c>
      <c r="J2090">
        <v>5.75478378235203</v>
      </c>
      <c r="K2090">
        <v>137.30620685079799</v>
      </c>
      <c r="L2090">
        <v>119.40315069665</v>
      </c>
      <c r="M2090">
        <v>53.030424716507397</v>
      </c>
      <c r="N2090">
        <v>0.69005916366218401</v>
      </c>
      <c r="O2090">
        <v>10.324288550628699</v>
      </c>
      <c r="P2090">
        <v>78.289085545722699</v>
      </c>
      <c r="Q2090">
        <v>-8.3040927820240001E-3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227</v>
      </c>
      <c r="E2091">
        <v>302.19044135500002</v>
      </c>
      <c r="F2091">
        <v>28.93</v>
      </c>
      <c r="G2091">
        <v>32.508738832234798</v>
      </c>
      <c r="H2091">
        <v>-5.3431510771532604</v>
      </c>
      <c r="I2091">
        <v>-2.3267221637664002</v>
      </c>
      <c r="J2091">
        <v>-13.477843849462401</v>
      </c>
      <c r="K2091">
        <v>27.475763167807902</v>
      </c>
      <c r="L2091">
        <v>25.993663740980899</v>
      </c>
      <c r="M2091">
        <v>47.2589413946897</v>
      </c>
      <c r="N2091">
        <v>2.7664339066467498</v>
      </c>
      <c r="O2091">
        <v>30.833045281714401</v>
      </c>
      <c r="P2091">
        <v>66.743515850143993</v>
      </c>
      <c r="Q2091">
        <v>1.650897236365E-3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688</v>
      </c>
      <c r="E2092">
        <v>301.97759950400001</v>
      </c>
      <c r="F2092">
        <v>20.47</v>
      </c>
      <c r="G2092">
        <v>36.881624598563199</v>
      </c>
      <c r="H2092">
        <v>-4.2292899803765804</v>
      </c>
      <c r="I2092">
        <v>-8.9411016484369803</v>
      </c>
      <c r="J2092">
        <v>-2.5339091721299201</v>
      </c>
      <c r="K2092">
        <v>20.219485076774902</v>
      </c>
      <c r="L2092">
        <v>18.603421511759102</v>
      </c>
      <c r="M2092">
        <v>49.3910403136532</v>
      </c>
      <c r="N2092">
        <v>0.74263264334836498</v>
      </c>
      <c r="O2092">
        <v>18.9545676599902</v>
      </c>
      <c r="P2092">
        <v>69.173553719008197</v>
      </c>
      <c r="Q2092">
        <v>-1.0106027941733001E-2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E2093">
        <v>301.66079999999999</v>
      </c>
      <c r="F2093">
        <v>5.6</v>
      </c>
      <c r="G2093">
        <v>11.67620909903</v>
      </c>
      <c r="H2093">
        <v>19.199375073413002</v>
      </c>
      <c r="I2093">
        <v>-9.6955715602202197</v>
      </c>
      <c r="J2093">
        <v>7.4320651839568797</v>
      </c>
      <c r="K2093">
        <v>4.5640764853017597</v>
      </c>
      <c r="L2093">
        <v>4.1798101310081099</v>
      </c>
      <c r="M2093">
        <v>84.6336326878981</v>
      </c>
      <c r="N2093">
        <v>1.4072775713149901</v>
      </c>
      <c r="O2093">
        <v>18.75</v>
      </c>
      <c r="P2093">
        <v>132.365145228215</v>
      </c>
      <c r="Q2093">
        <v>-4.4069722306092997E-2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627</v>
      </c>
      <c r="E2094">
        <v>301.51411200000001</v>
      </c>
      <c r="F2094">
        <v>72.64</v>
      </c>
      <c r="G2094">
        <v>9.5654931847573899</v>
      </c>
      <c r="H2094">
        <v>-5.37136158927132</v>
      </c>
      <c r="I2094">
        <v>-18.831317471783599</v>
      </c>
      <c r="J2094">
        <v>-2.5358027805702199</v>
      </c>
      <c r="K2094">
        <v>72.723979339734598</v>
      </c>
      <c r="L2094">
        <v>71.485999903848096</v>
      </c>
      <c r="M2094">
        <v>45.408764506670998</v>
      </c>
      <c r="N2094">
        <v>0.82585746779145697</v>
      </c>
      <c r="O2094">
        <v>40.418502202643097</v>
      </c>
      <c r="P2094">
        <v>44.413518886679903</v>
      </c>
      <c r="Q2094">
        <v>-3.1145137973770001E-3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173</v>
      </c>
      <c r="E2095">
        <v>300.68736999999999</v>
      </c>
      <c r="F2095">
        <v>290</v>
      </c>
      <c r="G2095">
        <v>129.478475124173</v>
      </c>
      <c r="H2095">
        <v>-15.2118407204393</v>
      </c>
      <c r="I2095">
        <v>30.908961482876101</v>
      </c>
      <c r="J2095">
        <v>7.8059140763873698</v>
      </c>
      <c r="K2095">
        <v>268.67617645142701</v>
      </c>
      <c r="L2095">
        <v>214.19841679116601</v>
      </c>
      <c r="M2095">
        <v>60.711383436433898</v>
      </c>
      <c r="N2095">
        <v>0.28521870286576101</v>
      </c>
      <c r="O2095">
        <v>13.103448275862</v>
      </c>
      <c r="P2095">
        <v>176.19047619047601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382</v>
      </c>
      <c r="E2096">
        <v>299.92259228400002</v>
      </c>
      <c r="F2096">
        <v>31.43</v>
      </c>
      <c r="G2096">
        <v>40.717603434541999</v>
      </c>
      <c r="H2096">
        <v>11.861465276787699</v>
      </c>
      <c r="I2096">
        <v>-5.08116828581249</v>
      </c>
      <c r="J2096">
        <v>12.6198392664244</v>
      </c>
      <c r="K2096">
        <v>26.990971516322901</v>
      </c>
      <c r="L2096">
        <v>26.392933971381701</v>
      </c>
      <c r="M2096">
        <v>72.870207873606603</v>
      </c>
      <c r="N2096">
        <v>2.1346700428556602</v>
      </c>
      <c r="O2096">
        <v>18.9945911549475</v>
      </c>
      <c r="P2096">
        <v>74.127423822714604</v>
      </c>
      <c r="Q2096">
        <v>7.3365496668005001E-2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1558</v>
      </c>
      <c r="E2097">
        <v>299.61388799999997</v>
      </c>
      <c r="F2097">
        <v>23.94</v>
      </c>
      <c r="G2097">
        <v>41.833894550833101</v>
      </c>
      <c r="H2097">
        <v>2.7807226358033001</v>
      </c>
      <c r="I2097">
        <v>-8.3936438000335105</v>
      </c>
      <c r="J2097">
        <v>9.0087568052635696</v>
      </c>
      <c r="K2097">
        <v>21.339267338056999</v>
      </c>
      <c r="L2097">
        <v>21.9612886594396</v>
      </c>
      <c r="M2097">
        <v>89.666807752619604</v>
      </c>
      <c r="N2097">
        <v>2.1328411554984701</v>
      </c>
      <c r="O2097">
        <v>62.489557226399299</v>
      </c>
      <c r="P2097">
        <v>82.748091603053396</v>
      </c>
      <c r="Q2097">
        <v>8.9343461422656006E-2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21</v>
      </c>
      <c r="E2098">
        <v>299.38454849999999</v>
      </c>
      <c r="F2098">
        <v>131.1</v>
      </c>
      <c r="G2098">
        <v>-33.091920374981697</v>
      </c>
      <c r="H2098">
        <v>4.9677530369129999</v>
      </c>
      <c r="I2098">
        <v>-33.618184981770298</v>
      </c>
      <c r="J2098">
        <v>-2.2882819712986602</v>
      </c>
      <c r="K2098">
        <v>132.17927610687599</v>
      </c>
      <c r="M2098">
        <v>42.320396067273897</v>
      </c>
      <c r="N2098">
        <v>0.88789671866594899</v>
      </c>
      <c r="O2098">
        <v>58.6575133485888</v>
      </c>
      <c r="P2098">
        <v>30.903644533200101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382</v>
      </c>
      <c r="E2099">
        <v>299.27074023</v>
      </c>
      <c r="F2099">
        <v>130.9</v>
      </c>
      <c r="G2099">
        <v>17.716326295333801</v>
      </c>
      <c r="H2099">
        <v>-2.1120869021113702</v>
      </c>
      <c r="I2099">
        <v>27.739334175317801</v>
      </c>
      <c r="J2099">
        <v>-7.5040033224509202</v>
      </c>
      <c r="M2099">
        <v>39.4625840166266</v>
      </c>
      <c r="O2099">
        <v>33.613445378151198</v>
      </c>
      <c r="P2099">
        <v>90.677348871085201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553</v>
      </c>
      <c r="E2100">
        <v>299.25</v>
      </c>
      <c r="F2100">
        <v>2.85</v>
      </c>
      <c r="G2100">
        <v>22.4933563779271</v>
      </c>
      <c r="H2100">
        <v>-0.27214772521820002</v>
      </c>
      <c r="I2100">
        <v>-18.4592592508316</v>
      </c>
      <c r="J2100">
        <v>4.6725023424268102</v>
      </c>
      <c r="K2100">
        <v>2.6040652576516101</v>
      </c>
      <c r="L2100">
        <v>2.4563779094242899</v>
      </c>
      <c r="M2100">
        <v>62.939743773218801</v>
      </c>
      <c r="N2100">
        <v>1.37008158824571</v>
      </c>
      <c r="O2100">
        <v>31.6926462497707</v>
      </c>
      <c r="P2100">
        <v>64.524499155201497</v>
      </c>
      <c r="Q2100">
        <v>-4.4395822492439996E-3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711</v>
      </c>
      <c r="E2101">
        <v>298.53358683599998</v>
      </c>
      <c r="F2101">
        <v>11.88</v>
      </c>
      <c r="G2101">
        <v>-18.1846441692384</v>
      </c>
      <c r="H2101">
        <v>-5.1916185483497497</v>
      </c>
      <c r="I2101">
        <v>-11.7095311356164</v>
      </c>
      <c r="J2101">
        <v>-1.9941643242398399</v>
      </c>
      <c r="K2101">
        <v>11.776625960370399</v>
      </c>
      <c r="L2101">
        <v>11.529248653579801</v>
      </c>
      <c r="M2101">
        <v>70.589314799391403</v>
      </c>
      <c r="N2101">
        <v>1.74008638287856</v>
      </c>
      <c r="O2101">
        <v>11.9528619528619</v>
      </c>
      <c r="P2101">
        <v>25.052631578947299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269</v>
      </c>
      <c r="E2102">
        <v>298.19902215500002</v>
      </c>
      <c r="F2102">
        <v>124</v>
      </c>
      <c r="G2102">
        <v>-43.595221787374001</v>
      </c>
      <c r="H2102">
        <v>-19.157268283230199</v>
      </c>
      <c r="I2102">
        <v>-32.362125773450899</v>
      </c>
      <c r="J2102">
        <v>-4.2560690861445902</v>
      </c>
      <c r="K2102">
        <v>127.109710365528</v>
      </c>
      <c r="L2102">
        <v>138.65714978539</v>
      </c>
      <c r="M2102">
        <v>42.541483263054602</v>
      </c>
      <c r="N2102">
        <v>0.75674126028223399</v>
      </c>
      <c r="O2102">
        <v>57.258064516128997</v>
      </c>
      <c r="P2102">
        <v>36.263736263736199</v>
      </c>
      <c r="Q2102">
        <v>9.9416413082425006E-2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191</v>
      </c>
      <c r="E2103">
        <v>297.64379000000002</v>
      </c>
      <c r="F2103">
        <v>770.2</v>
      </c>
      <c r="G2103">
        <v>-15.675724825224499</v>
      </c>
      <c r="H2103">
        <v>-0.31614940211137399</v>
      </c>
      <c r="I2103">
        <v>-12.277106369634801</v>
      </c>
      <c r="J2103">
        <v>2.9658356757601601</v>
      </c>
      <c r="K2103">
        <v>736.38591912901495</v>
      </c>
      <c r="L2103">
        <v>730.43508260728197</v>
      </c>
      <c r="M2103">
        <v>62.097648012000398</v>
      </c>
      <c r="N2103">
        <v>2.88730727704599</v>
      </c>
      <c r="O2103">
        <v>16.722929109322202</v>
      </c>
      <c r="P2103">
        <v>18.492307692307602</v>
      </c>
      <c r="Q2103">
        <v>7.2795143319850002E-3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627</v>
      </c>
      <c r="E2104">
        <v>297.37950000000001</v>
      </c>
      <c r="F2104">
        <v>887.7</v>
      </c>
      <c r="G2104">
        <v>7229.01948443733</v>
      </c>
      <c r="H2104">
        <v>21.045451702098401</v>
      </c>
      <c r="I2104">
        <v>497.28518488360697</v>
      </c>
      <c r="J2104">
        <v>0.83729634991746604</v>
      </c>
      <c r="K2104">
        <v>725.42377871919098</v>
      </c>
      <c r="L2104">
        <v>417.95914489392601</v>
      </c>
      <c r="M2104">
        <v>68.992315693808393</v>
      </c>
      <c r="N2104">
        <v>0.82879964460239897</v>
      </c>
      <c r="O2104">
        <v>5.0016897600540604</v>
      </c>
      <c r="P2104">
        <v>8995.2868852458996</v>
      </c>
      <c r="Q2104">
        <v>0.43336665009813102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D2105" t="s">
        <v>269</v>
      </c>
      <c r="E2105">
        <v>297.03309383999999</v>
      </c>
      <c r="F2105">
        <v>532.70000000000005</v>
      </c>
      <c r="G2105">
        <v>173.69097005959401</v>
      </c>
      <c r="H2105">
        <v>22.752164332333201</v>
      </c>
      <c r="I2105">
        <v>65.603981741576007</v>
      </c>
      <c r="J2105">
        <v>0.91489321453230099</v>
      </c>
      <c r="K2105">
        <v>434.02989961354803</v>
      </c>
      <c r="L2105">
        <v>317.22896344196897</v>
      </c>
      <c r="M2105">
        <v>52.280657206643397</v>
      </c>
      <c r="N2105">
        <v>1.22766135565007</v>
      </c>
      <c r="O2105">
        <v>16.763656842500399</v>
      </c>
      <c r="P2105">
        <v>213.35294117647001</v>
      </c>
      <c r="Q2105">
        <v>0.18507552090969001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21</v>
      </c>
      <c r="E2106">
        <v>296.93201720000002</v>
      </c>
      <c r="F2106">
        <v>52.85</v>
      </c>
      <c r="G2106">
        <v>2.3874088331610199</v>
      </c>
      <c r="H2106">
        <v>9.7866121041647691</v>
      </c>
      <c r="I2106">
        <v>10.277648351563</v>
      </c>
      <c r="J2106">
        <v>-10.327497657573099</v>
      </c>
      <c r="K2106">
        <v>52.2972401923181</v>
      </c>
      <c r="M2106">
        <v>36.7558113453793</v>
      </c>
      <c r="N2106">
        <v>1.6831908831908799</v>
      </c>
      <c r="O2106">
        <v>29.990539262062399</v>
      </c>
      <c r="P2106">
        <v>95.740740740740705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153</v>
      </c>
      <c r="E2107">
        <v>296.81400000000002</v>
      </c>
      <c r="F2107">
        <v>216.25</v>
      </c>
      <c r="G2107">
        <v>119.048003970824</v>
      </c>
      <c r="H2107">
        <v>-9.8436692608933694</v>
      </c>
      <c r="I2107">
        <v>60.471991045905703</v>
      </c>
      <c r="J2107">
        <v>1.11951105245289</v>
      </c>
      <c r="K2107">
        <v>200.919872469978</v>
      </c>
      <c r="L2107">
        <v>151.940010644453</v>
      </c>
      <c r="M2107">
        <v>53.2324998478231</v>
      </c>
      <c r="N2107">
        <v>0.29876412195465801</v>
      </c>
      <c r="O2107">
        <v>8.3236994219653102</v>
      </c>
      <c r="P2107">
        <v>196.23287671232799</v>
      </c>
      <c r="Q2107">
        <v>0.107942132717541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135</v>
      </c>
      <c r="E2108">
        <v>296.64354320000001</v>
      </c>
      <c r="F2108">
        <v>283</v>
      </c>
      <c r="G2108">
        <v>68.789439006377606</v>
      </c>
      <c r="H2108">
        <v>-10.3778443173656</v>
      </c>
      <c r="I2108">
        <v>-5.22430096617577</v>
      </c>
      <c r="J2108">
        <v>-5.8574885000640098</v>
      </c>
      <c r="K2108">
        <v>287.77589401291198</v>
      </c>
      <c r="L2108">
        <v>261.95996661819498</v>
      </c>
      <c r="M2108">
        <v>45.772989165933602</v>
      </c>
      <c r="N2108">
        <v>0.62898550724637603</v>
      </c>
      <c r="O2108">
        <v>14.487632508833901</v>
      </c>
      <c r="P2108">
        <v>97.487787857641294</v>
      </c>
      <c r="Q2108">
        <v>5.8015170735349002E-2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191</v>
      </c>
      <c r="E2109">
        <v>296.49292562399899</v>
      </c>
      <c r="F2109">
        <v>210.48</v>
      </c>
      <c r="G2109">
        <v>-21.432230714302399</v>
      </c>
      <c r="H2109">
        <v>-0.46231700207209298</v>
      </c>
      <c r="I2109">
        <v>-27.6542441799327</v>
      </c>
      <c r="J2109">
        <v>-7.3227059631767899</v>
      </c>
      <c r="K2109">
        <v>209.44418148883099</v>
      </c>
      <c r="L2109">
        <v>212.624621590581</v>
      </c>
      <c r="M2109">
        <v>34.551818910788299</v>
      </c>
      <c r="N2109">
        <v>1.36356823641713</v>
      </c>
      <c r="O2109">
        <v>39.680729760547301</v>
      </c>
      <c r="P2109">
        <v>22.3720930232558</v>
      </c>
      <c r="Q2109">
        <v>-5.1058453459489998E-2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D2110" t="s">
        <v>135</v>
      </c>
      <c r="E2110">
        <v>295.64112319999998</v>
      </c>
      <c r="F2110">
        <v>143.08000000000001</v>
      </c>
      <c r="G2110">
        <v>179.17104089756401</v>
      </c>
      <c r="H2110">
        <v>45.6521206400827</v>
      </c>
      <c r="I2110">
        <v>88.990419378487005</v>
      </c>
      <c r="J2110">
        <v>-8.5511131225679406</v>
      </c>
      <c r="K2110">
        <v>118.97412438357399</v>
      </c>
      <c r="L2110">
        <v>82.094178934925296</v>
      </c>
      <c r="M2110">
        <v>47.695854745551699</v>
      </c>
      <c r="N2110">
        <v>0.17885898824768101</v>
      </c>
      <c r="O2110">
        <v>20.561923399496699</v>
      </c>
      <c r="P2110">
        <v>248.55054811205801</v>
      </c>
      <c r="Q2110">
        <v>0.12915283001660299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62</v>
      </c>
      <c r="E2111">
        <v>295.24974082</v>
      </c>
      <c r="F2111">
        <v>239.95</v>
      </c>
      <c r="G2111">
        <v>-1.4131042459715699</v>
      </c>
      <c r="H2111">
        <v>2.2612933782094902</v>
      </c>
      <c r="I2111">
        <v>0.47429567586990701</v>
      </c>
      <c r="J2111">
        <v>1.1561468702353801</v>
      </c>
      <c r="K2111">
        <v>236.519681977094</v>
      </c>
      <c r="L2111">
        <v>223.54348654282299</v>
      </c>
      <c r="M2111">
        <v>55.828998072038999</v>
      </c>
      <c r="N2111">
        <v>0.46307111025661302</v>
      </c>
      <c r="O2111">
        <v>35.444884350906399</v>
      </c>
      <c r="P2111">
        <v>34.803370786516801</v>
      </c>
      <c r="Q2111">
        <v>4.9152377551037997E-2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46</v>
      </c>
      <c r="E2112">
        <v>294.93441385900002</v>
      </c>
      <c r="F2112">
        <v>55.61</v>
      </c>
      <c r="G2112">
        <v>-15.350744397928599</v>
      </c>
      <c r="H2112">
        <v>36.6390021130401</v>
      </c>
      <c r="I2112">
        <v>10.544088260860001</v>
      </c>
      <c r="J2112">
        <v>-16.032343472551101</v>
      </c>
      <c r="K2112">
        <v>49.281601179632197</v>
      </c>
      <c r="L2112">
        <v>46.405656967020398</v>
      </c>
      <c r="M2112">
        <v>45.477634371167198</v>
      </c>
      <c r="N2112">
        <v>3.5250052014325801</v>
      </c>
      <c r="O2112">
        <v>27.620931487142599</v>
      </c>
      <c r="P2112">
        <v>60.955137481910199</v>
      </c>
      <c r="Q2112">
        <v>1.2109999349944001E-2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Row],[Ticker]],[1]!Table1[[Symbol]:[Industry]],2,FALSE),"-")</f>
        <v>-</v>
      </c>
      <c r="D2113" t="s">
        <v>130</v>
      </c>
      <c r="E2113">
        <v>293.64217200000002</v>
      </c>
      <c r="F2113">
        <v>25.36</v>
      </c>
      <c r="G2113">
        <v>43.4879738049124</v>
      </c>
      <c r="H2113">
        <v>11.107512828269501</v>
      </c>
      <c r="I2113">
        <v>39.551348657373403</v>
      </c>
      <c r="J2113">
        <v>-1.9941643242398399</v>
      </c>
      <c r="K2113">
        <v>21.477568577807101</v>
      </c>
      <c r="L2113">
        <v>17.0549594154677</v>
      </c>
      <c r="M2113">
        <v>42.676830128909401</v>
      </c>
      <c r="N2113">
        <v>2.0664833325696499</v>
      </c>
      <c r="O2113">
        <v>10.8438485804416</v>
      </c>
      <c r="P2113">
        <v>106.178861788617</v>
      </c>
      <c r="Q2113">
        <v>8.0269421361844007E-2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Row],[Ticker]],[1]!Table1[[Symbol]:[Industry]],2,FALSE),"-")</f>
        <v>-</v>
      </c>
      <c r="D2114" t="s">
        <v>122</v>
      </c>
      <c r="E2114">
        <v>293.40407320999998</v>
      </c>
      <c r="F2114">
        <v>366.35</v>
      </c>
      <c r="G2114">
        <v>-6.61457531020364</v>
      </c>
      <c r="H2114">
        <v>-16.235393934914502</v>
      </c>
      <c r="I2114">
        <v>-27.2679394702628</v>
      </c>
      <c r="J2114">
        <v>-3.70860678755077</v>
      </c>
      <c r="K2114">
        <v>358.58393540930899</v>
      </c>
      <c r="L2114">
        <v>354.37350899104899</v>
      </c>
      <c r="M2114">
        <v>55.632002354641202</v>
      </c>
      <c r="N2114">
        <v>0.79966206030150699</v>
      </c>
      <c r="O2114">
        <v>28.292616350484501</v>
      </c>
      <c r="P2114">
        <v>26.327586206896498</v>
      </c>
      <c r="Q2114">
        <v>4.5344934472119998E-3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Row],[Ticker]],[1]!Table1[[Symbol]:[Industry]],2,FALSE),"-")</f>
        <v>-</v>
      </c>
      <c r="D2115" t="s">
        <v>77</v>
      </c>
      <c r="E2115">
        <v>292.417957</v>
      </c>
      <c r="F2115">
        <v>13.03</v>
      </c>
      <c r="G2115">
        <v>54.3936828288534</v>
      </c>
      <c r="H2115">
        <v>-7.5306948566568304</v>
      </c>
      <c r="I2115">
        <v>165.86980097935199</v>
      </c>
      <c r="J2115">
        <v>1.39045106037553</v>
      </c>
      <c r="K2115">
        <v>13.358780599505</v>
      </c>
      <c r="L2115">
        <v>9.5977253391906103</v>
      </c>
      <c r="M2115">
        <v>37.328783608915998</v>
      </c>
      <c r="N2115">
        <v>1.1372209634272701</v>
      </c>
      <c r="O2115">
        <v>28.9332310053722</v>
      </c>
      <c r="P2115">
        <v>252.16216216216199</v>
      </c>
      <c r="Q2115">
        <v>5.9905567849576E-2</v>
      </c>
    </row>
    <row r="2116" spans="1:17" hidden="1" x14ac:dyDescent="0.3">
      <c r="A2116" t="s">
        <v>4390</v>
      </c>
      <c r="B2116" t="s">
        <v>4391</v>
      </c>
      <c r="C2116" t="str">
        <f>IFERROR(VLOOKUP(Table1[[#This Row],[Ticker]],[1]!Table1[[Symbol]:[Industry]],2,FALSE),"-")</f>
        <v>-</v>
      </c>
      <c r="E2116">
        <v>292.29123750000002</v>
      </c>
      <c r="F2116">
        <v>12.99</v>
      </c>
      <c r="G2116">
        <v>351.99483655001001</v>
      </c>
      <c r="H2116">
        <v>12.8147596887977</v>
      </c>
      <c r="I2116">
        <v>-23.297162254497501</v>
      </c>
      <c r="J2116">
        <v>-1.9941643242398399</v>
      </c>
      <c r="K2116">
        <v>12.5791824804658</v>
      </c>
      <c r="L2116">
        <v>10.878679522737899</v>
      </c>
      <c r="M2116">
        <v>63.662296922794098</v>
      </c>
      <c r="N2116">
        <v>0.24015748031496001</v>
      </c>
      <c r="O2116">
        <v>47.036181678214</v>
      </c>
    </row>
    <row r="2117" spans="1:17" hidden="1" x14ac:dyDescent="0.3">
      <c r="A2117" t="s">
        <v>4392</v>
      </c>
      <c r="B2117" t="s">
        <v>4393</v>
      </c>
      <c r="C2117" t="str">
        <f>IFERROR(VLOOKUP(Table1[[#This Row],[Ticker]],[1]!Table1[[Symbol]:[Industry]],2,FALSE),"-")</f>
        <v>-</v>
      </c>
      <c r="E2117">
        <v>291.63902963999999</v>
      </c>
      <c r="F2117">
        <v>2.8</v>
      </c>
      <c r="G2117">
        <v>9.0366917536303593</v>
      </c>
      <c r="H2117">
        <v>14.1204023220265</v>
      </c>
      <c r="I2117">
        <v>8.3381203279641998</v>
      </c>
      <c r="J2117">
        <v>5.3701767610314697</v>
      </c>
      <c r="K2117">
        <v>2.46250158518674</v>
      </c>
      <c r="L2117">
        <v>2.3244413993263602</v>
      </c>
      <c r="M2117">
        <v>84.711189140424807</v>
      </c>
      <c r="N2117">
        <v>1.9360739525791</v>
      </c>
      <c r="O2117">
        <v>22.1428571428571</v>
      </c>
      <c r="P2117">
        <v>80.645161290322505</v>
      </c>
      <c r="Q2117">
        <v>-6.0819608370501002E-2</v>
      </c>
    </row>
    <row r="2118" spans="1:17" hidden="1" x14ac:dyDescent="0.3">
      <c r="A2118" t="s">
        <v>4394</v>
      </c>
      <c r="B2118" t="s">
        <v>4395</v>
      </c>
      <c r="C2118" t="str">
        <f>IFERROR(VLOOKUP(Table1[[#This Row],[Ticker]],[1]!Table1[[Symbol]:[Industry]],2,FALSE),"-")</f>
        <v>-</v>
      </c>
      <c r="D2118" t="s">
        <v>191</v>
      </c>
      <c r="E2118">
        <v>291.41429737499999</v>
      </c>
      <c r="F2118">
        <v>740.65</v>
      </c>
      <c r="G2118">
        <v>62.738113647271902</v>
      </c>
      <c r="H2118">
        <v>-8.4870990647994908</v>
      </c>
      <c r="I2118">
        <v>2.6174302954534499</v>
      </c>
      <c r="J2118">
        <v>-3.82969064002932</v>
      </c>
      <c r="K2118">
        <v>757.54731296187697</v>
      </c>
      <c r="L2118">
        <v>671.35348728223403</v>
      </c>
      <c r="M2118">
        <v>30.558596361683499</v>
      </c>
      <c r="N2118">
        <v>0.42303671704898399</v>
      </c>
      <c r="O2118">
        <v>26.8142847498818</v>
      </c>
      <c r="P2118">
        <v>89.910256410256395</v>
      </c>
      <c r="Q2118">
        <v>3.2657225875502002E-2</v>
      </c>
    </row>
    <row r="2119" spans="1:17" hidden="1" x14ac:dyDescent="0.3">
      <c r="A2119" t="s">
        <v>4396</v>
      </c>
      <c r="B2119" t="s">
        <v>4397</v>
      </c>
      <c r="C2119" t="str">
        <f>IFERROR(VLOOKUP(Table1[[#This Row],[Ticker]],[1]!Table1[[Symbol]:[Industry]],2,FALSE),"-")</f>
        <v>-</v>
      </c>
      <c r="D2119" t="s">
        <v>257</v>
      </c>
      <c r="E2119">
        <v>291.237056609999</v>
      </c>
      <c r="F2119">
        <v>52.59</v>
      </c>
      <c r="G2119">
        <v>137.502847908631</v>
      </c>
      <c r="H2119">
        <v>-3.5124475246222802</v>
      </c>
      <c r="I2119">
        <v>-13.160825168686101</v>
      </c>
      <c r="J2119">
        <v>-1.9941643242398399</v>
      </c>
      <c r="K2119">
        <v>53.952007221685903</v>
      </c>
      <c r="L2119">
        <v>46.509182662099498</v>
      </c>
      <c r="M2119">
        <v>39.355347541962701</v>
      </c>
      <c r="N2119">
        <v>0.86963897901317599</v>
      </c>
      <c r="O2119">
        <v>32.629777524244098</v>
      </c>
      <c r="P2119">
        <v>166.41337386018199</v>
      </c>
      <c r="Q2119">
        <v>2.5194185279813E-2</v>
      </c>
    </row>
    <row r="2120" spans="1:17" hidden="1" x14ac:dyDescent="0.3">
      <c r="A2120" t="s">
        <v>4398</v>
      </c>
      <c r="B2120" t="s">
        <v>4399</v>
      </c>
      <c r="C2120" t="str">
        <f>IFERROR(VLOOKUP(Table1[[#This Row],[Ticker]],[1]!Table1[[Symbol]:[Industry]],2,FALSE),"-")</f>
        <v>-</v>
      </c>
      <c r="D2120" t="s">
        <v>135</v>
      </c>
      <c r="E2120">
        <v>290.875388805</v>
      </c>
      <c r="F2120">
        <v>25.99</v>
      </c>
      <c r="G2120">
        <v>9.0147820217258197</v>
      </c>
      <c r="H2120">
        <v>16.005315128781</v>
      </c>
      <c r="I2120">
        <v>-25.124230562841898</v>
      </c>
      <c r="J2120">
        <v>-3.07665779195167</v>
      </c>
      <c r="K2120">
        <v>24.812445619482599</v>
      </c>
      <c r="L2120">
        <v>23.274622758432699</v>
      </c>
      <c r="M2120">
        <v>43.8764275959497</v>
      </c>
      <c r="N2120">
        <v>1.22048562615019</v>
      </c>
      <c r="O2120">
        <v>42.901115813774503</v>
      </c>
      <c r="P2120">
        <v>51.810747663551297</v>
      </c>
      <c r="Q2120">
        <v>3.1417382746138998E-2</v>
      </c>
    </row>
    <row r="2121" spans="1:17" hidden="1" x14ac:dyDescent="0.3">
      <c r="A2121" t="s">
        <v>4400</v>
      </c>
      <c r="B2121" t="s">
        <v>4401</v>
      </c>
      <c r="C2121" t="str">
        <f>IFERROR(VLOOKUP(Table1[[#This Row],[Ticker]],[1]!Table1[[Symbol]:[Industry]],2,FALSE),"-")</f>
        <v>-</v>
      </c>
      <c r="D2121" t="s">
        <v>553</v>
      </c>
      <c r="E2121">
        <v>290.45</v>
      </c>
      <c r="F2121">
        <v>290.45</v>
      </c>
      <c r="G2121">
        <v>-3.3096968609123101</v>
      </c>
      <c r="H2121">
        <v>-3.9348930353881202</v>
      </c>
      <c r="I2121">
        <v>-29.073624538119802</v>
      </c>
      <c r="J2121">
        <v>4.5951213900458603</v>
      </c>
      <c r="K2121">
        <v>293.944967740084</v>
      </c>
      <c r="L2121">
        <v>287.19715419136799</v>
      </c>
      <c r="M2121">
        <v>57.921761446231599</v>
      </c>
      <c r="N2121">
        <v>1.79060372931492</v>
      </c>
      <c r="O2121">
        <v>28.524703046995999</v>
      </c>
      <c r="P2121">
        <v>41.544834307992197</v>
      </c>
      <c r="Q2121">
        <v>0.11659253934120201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E2122">
        <v>290.07010000000002</v>
      </c>
      <c r="F2122">
        <v>212.35</v>
      </c>
      <c r="G2122">
        <v>57.940449822542703</v>
      </c>
      <c r="H2122">
        <v>12.006459293540701</v>
      </c>
      <c r="I2122">
        <v>-4.3194356365633997</v>
      </c>
      <c r="J2122">
        <v>-0.20171149405115699</v>
      </c>
      <c r="K2122">
        <v>199.590653049086</v>
      </c>
      <c r="L2122">
        <v>186.59305508769901</v>
      </c>
      <c r="M2122">
        <v>51.782740873275003</v>
      </c>
      <c r="N2122">
        <v>1.48083739045764</v>
      </c>
      <c r="O2122">
        <v>18.577819637391102</v>
      </c>
      <c r="P2122">
        <v>92.695099818511693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D2123" t="s">
        <v>62</v>
      </c>
      <c r="E2123">
        <v>289.44658800000002</v>
      </c>
      <c r="F2123">
        <v>309.60000000000002</v>
      </c>
      <c r="G2123">
        <v>-40.195350335554501</v>
      </c>
      <c r="H2123">
        <v>-9.0337251596871297</v>
      </c>
      <c r="I2123">
        <v>-29.376144271958101</v>
      </c>
      <c r="J2123">
        <v>-2.11995048776184</v>
      </c>
      <c r="K2123">
        <v>314.28915477627601</v>
      </c>
      <c r="L2123">
        <v>339.12327691665598</v>
      </c>
      <c r="M2123">
        <v>39.560478821957297</v>
      </c>
      <c r="N2123">
        <v>0.79344514021236001</v>
      </c>
      <c r="O2123">
        <v>35.981912144702797</v>
      </c>
      <c r="P2123">
        <v>21.411764705882302</v>
      </c>
      <c r="Q2123">
        <v>6.6722091261046002E-2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D2124" t="s">
        <v>21</v>
      </c>
      <c r="E2124">
        <v>288.30819457799998</v>
      </c>
      <c r="F2124">
        <v>194.63</v>
      </c>
      <c r="G2124">
        <v>157.93186795397699</v>
      </c>
      <c r="H2124">
        <v>17.209690748926999</v>
      </c>
      <c r="I2124">
        <v>-15.7454285715139</v>
      </c>
      <c r="J2124">
        <v>1.9915171418070701</v>
      </c>
      <c r="K2124">
        <v>179.678298096681</v>
      </c>
      <c r="L2124">
        <v>160.764101275032</v>
      </c>
      <c r="M2124">
        <v>75.289921312364498</v>
      </c>
      <c r="N2124">
        <v>1.9683251814095699</v>
      </c>
      <c r="O2124">
        <v>14.3965472948671</v>
      </c>
      <c r="P2124">
        <v>194.89393939393901</v>
      </c>
      <c r="Q2124">
        <v>9.5254672705471E-2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D2125" t="s">
        <v>926</v>
      </c>
      <c r="E2125">
        <v>287.45117465999999</v>
      </c>
      <c r="F2125">
        <v>85.02</v>
      </c>
      <c r="G2125">
        <v>34.685209117510603</v>
      </c>
      <c r="H2125">
        <v>-1.54693325009237</v>
      </c>
      <c r="I2125">
        <v>43.063718003304302</v>
      </c>
      <c r="J2125">
        <v>-0.67165852377580304</v>
      </c>
      <c r="K2125">
        <v>88.090084148404301</v>
      </c>
      <c r="L2125">
        <v>77.529031251467501</v>
      </c>
      <c r="M2125">
        <v>43.966900491473297</v>
      </c>
      <c r="N2125">
        <v>3.1462073165032298</v>
      </c>
      <c r="O2125">
        <v>39.614208421547801</v>
      </c>
      <c r="P2125">
        <v>86.857142857142804</v>
      </c>
      <c r="Q2125">
        <v>-1.827376752982E-3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D2126" t="s">
        <v>711</v>
      </c>
      <c r="E2126">
        <v>286.83496256799998</v>
      </c>
      <c r="F2126">
        <v>263.81</v>
      </c>
      <c r="G2126">
        <v>1.7243038086120199</v>
      </c>
      <c r="H2126">
        <v>-0.78837967554105703</v>
      </c>
      <c r="I2126">
        <v>0.62946431797424995</v>
      </c>
      <c r="J2126">
        <v>-1.23363465586165</v>
      </c>
      <c r="K2126">
        <v>249.93742972604099</v>
      </c>
      <c r="L2126">
        <v>232.05130997988499</v>
      </c>
      <c r="M2126">
        <v>58.2466499100683</v>
      </c>
      <c r="N2126">
        <v>0.41639728172430601</v>
      </c>
      <c r="O2126">
        <v>0.88700200902163095</v>
      </c>
      <c r="P2126">
        <v>32.607821453704602</v>
      </c>
      <c r="Q2126">
        <v>4.1697795445031001E-2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257</v>
      </c>
      <c r="E2127">
        <v>286.56703499999998</v>
      </c>
      <c r="F2127">
        <v>1310.5</v>
      </c>
      <c r="G2127">
        <v>84.101307138245701</v>
      </c>
      <c r="H2127">
        <v>-10.3856384532062</v>
      </c>
      <c r="I2127">
        <v>22.726471818904901</v>
      </c>
      <c r="J2127">
        <v>-8.7507272276970198</v>
      </c>
      <c r="K2127">
        <v>1288.5855016745099</v>
      </c>
      <c r="L2127">
        <v>1058.44538827515</v>
      </c>
      <c r="M2127">
        <v>38.737773231286504</v>
      </c>
      <c r="N2127">
        <v>0.91466086016928305</v>
      </c>
      <c r="O2127">
        <v>15.9862647844334</v>
      </c>
      <c r="P2127">
        <v>118.39846679443301</v>
      </c>
      <c r="Q2127">
        <v>0.116060195986119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E2128">
        <v>285.24665399999998</v>
      </c>
      <c r="F2128">
        <v>279.95</v>
      </c>
      <c r="G2128">
        <v>454.62856102425599</v>
      </c>
      <c r="H2128">
        <v>-2.3533552844643202</v>
      </c>
      <c r="I2128">
        <v>7.3102355800027699</v>
      </c>
      <c r="J2128">
        <v>-10.2072790783382</v>
      </c>
      <c r="K2128">
        <v>280.18920234579002</v>
      </c>
      <c r="L2128">
        <v>210.30963846181899</v>
      </c>
      <c r="M2128">
        <v>33.683494760720599</v>
      </c>
      <c r="N2128">
        <v>0.352868852459016</v>
      </c>
      <c r="O2128">
        <v>23.2362921950348</v>
      </c>
      <c r="P2128">
        <v>485.66945606694497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D2129" t="s">
        <v>688</v>
      </c>
      <c r="E2129">
        <v>284.54980030000002</v>
      </c>
      <c r="F2129">
        <v>288.5</v>
      </c>
      <c r="G2129">
        <v>14.0631270801625</v>
      </c>
      <c r="H2129">
        <v>-7.2257292340441497</v>
      </c>
      <c r="I2129">
        <v>56.170505494420098</v>
      </c>
      <c r="J2129">
        <v>-4.74462273397479</v>
      </c>
      <c r="K2129">
        <v>290.24927157489498</v>
      </c>
      <c r="L2129">
        <v>252.759681160366</v>
      </c>
      <c r="M2129">
        <v>30.6899231603036</v>
      </c>
      <c r="N2129">
        <v>0.63570455622828503</v>
      </c>
      <c r="O2129">
        <v>28.180242634315402</v>
      </c>
      <c r="P2129">
        <v>90.996358821582206</v>
      </c>
      <c r="Q2129">
        <v>8.2367806151852005E-2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D2130" t="s">
        <v>407</v>
      </c>
      <c r="E2130">
        <v>284.20859851999899</v>
      </c>
      <c r="F2130">
        <v>777.7</v>
      </c>
      <c r="G2130">
        <v>72.864787617960005</v>
      </c>
      <c r="H2130">
        <v>-0.72890530762319405</v>
      </c>
      <c r="I2130">
        <v>2.0104525843672501</v>
      </c>
      <c r="J2130">
        <v>-5.6640554971539903</v>
      </c>
      <c r="K2130">
        <v>772.74840396629702</v>
      </c>
      <c r="L2130">
        <v>684.40486526914799</v>
      </c>
      <c r="M2130">
        <v>42.121636319285997</v>
      </c>
      <c r="N2130">
        <v>0.73069398301956401</v>
      </c>
      <c r="O2130">
        <v>19.6026745531695</v>
      </c>
      <c r="P2130">
        <v>118.455056179775</v>
      </c>
      <c r="Q2130">
        <v>4.0191760550526999E-2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Row],[Ticker]],[1]!Table1[[Symbol]:[Industry]],2,FALSE),"-")</f>
        <v>-</v>
      </c>
      <c r="D2131" t="s">
        <v>46</v>
      </c>
      <c r="E2131">
        <v>283.97732500000001</v>
      </c>
      <c r="F2131">
        <v>506.65</v>
      </c>
      <c r="G2131">
        <v>55.367735709674299</v>
      </c>
      <c r="H2131">
        <v>17.6098464611323</v>
      </c>
      <c r="I2131">
        <v>76.393547827473796</v>
      </c>
      <c r="J2131">
        <v>-11.0031733332488</v>
      </c>
      <c r="K2131">
        <v>476.02442195983298</v>
      </c>
      <c r="L2131">
        <v>365.12599455564299</v>
      </c>
      <c r="M2131">
        <v>37.977028934041101</v>
      </c>
      <c r="N2131">
        <v>0.99109900090826497</v>
      </c>
      <c r="O2131">
        <v>19.806572584624501</v>
      </c>
      <c r="P2131">
        <v>143.58173076923001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Row],[Ticker]],[1]!Table1[[Symbol]:[Industry]],2,FALSE),"-")</f>
        <v>-</v>
      </c>
      <c r="D2132" t="s">
        <v>1487</v>
      </c>
      <c r="E2132">
        <v>283.70067074999997</v>
      </c>
      <c r="F2132">
        <v>8.5500000000000007</v>
      </c>
      <c r="G2132">
        <v>164.421307138245</v>
      </c>
      <c r="H2132">
        <v>8.0060983628949902</v>
      </c>
      <c r="I2132">
        <v>-8.0085151704495505</v>
      </c>
      <c r="J2132">
        <v>6.0448125332510001</v>
      </c>
      <c r="K2132">
        <v>7.4987766611750999</v>
      </c>
      <c r="L2132">
        <v>6.8358331584038998</v>
      </c>
      <c r="M2132">
        <v>82.376136554123306</v>
      </c>
      <c r="N2132">
        <v>1.22136400998253</v>
      </c>
      <c r="O2132">
        <v>13.4502923976608</v>
      </c>
      <c r="P2132">
        <v>216.666666666666</v>
      </c>
      <c r="Q2132">
        <v>-2.4638557867662E-2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Row],[Ticker]],[1]!Table1[[Symbol]:[Industry]],2,FALSE),"-")</f>
        <v>-</v>
      </c>
      <c r="E2133">
        <v>283.56978495999999</v>
      </c>
      <c r="F2133">
        <v>128.19999999999999</v>
      </c>
      <c r="G2133">
        <v>61.301773610548899</v>
      </c>
      <c r="H2133">
        <v>15.247868065137499</v>
      </c>
      <c r="I2133">
        <v>15.2606415488419</v>
      </c>
      <c r="J2133">
        <v>-8.0846712994014496</v>
      </c>
      <c r="K2133">
        <v>123.071449267983</v>
      </c>
      <c r="L2133">
        <v>104.05877484896899</v>
      </c>
      <c r="M2133">
        <v>28.848388125388901</v>
      </c>
      <c r="N2133">
        <v>0.60852272727272705</v>
      </c>
      <c r="O2133">
        <v>15.444617784711401</v>
      </c>
      <c r="P2133">
        <v>116.920473773265</v>
      </c>
      <c r="Q2133">
        <v>0.14310875352445401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Row],[Ticker]],[1]!Table1[[Symbol]:[Industry]],2,FALSE),"-")</f>
        <v>-</v>
      </c>
      <c r="D2134" t="s">
        <v>46</v>
      </c>
      <c r="E2134">
        <v>283.29565645999998</v>
      </c>
      <c r="F2134">
        <v>56.95</v>
      </c>
      <c r="G2134">
        <v>78.326221160666407</v>
      </c>
      <c r="H2134">
        <v>0.55718393122194998</v>
      </c>
      <c r="I2134">
        <v>6.2264247683591201</v>
      </c>
      <c r="J2134">
        <v>4.6289700041183597</v>
      </c>
      <c r="K2134">
        <v>53.992315245288303</v>
      </c>
      <c r="L2134">
        <v>44.310233446952402</v>
      </c>
      <c r="M2134">
        <v>60.390129963995399</v>
      </c>
      <c r="N2134">
        <v>0.20068259385665499</v>
      </c>
      <c r="O2134">
        <v>17.647058823529399</v>
      </c>
      <c r="P2134">
        <v>124.998525817843</v>
      </c>
      <c r="Q2134">
        <v>0.20301594173198001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Row],[Ticker]],[1]!Table1[[Symbol]:[Industry]],2,FALSE),"-")</f>
        <v>-</v>
      </c>
      <c r="E2135">
        <v>281.73599999999999</v>
      </c>
      <c r="F2135">
        <v>120.4</v>
      </c>
      <c r="G2135">
        <v>131.137725048693</v>
      </c>
      <c r="H2135">
        <v>29.830233576611999</v>
      </c>
      <c r="I2135">
        <v>45.106177841821903</v>
      </c>
      <c r="J2135">
        <v>-0.65019120370224504</v>
      </c>
      <c r="K2135">
        <v>97.643984190920193</v>
      </c>
      <c r="L2135">
        <v>76.981358670882898</v>
      </c>
      <c r="M2135">
        <v>68.435690833002695</v>
      </c>
      <c r="N2135">
        <v>1.2113155473781001</v>
      </c>
      <c r="O2135">
        <v>5.1079734219269</v>
      </c>
      <c r="P2135">
        <v>178.96200185356801</v>
      </c>
      <c r="Q2135">
        <v>2.8218152720248E-2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Row],[Ticker]],[1]!Table1[[Symbol]:[Industry]],2,FALSE),"-")</f>
        <v>-</v>
      </c>
      <c r="E2136">
        <v>281.011166</v>
      </c>
      <c r="F2136">
        <v>173</v>
      </c>
      <c r="G2136">
        <v>90.671307138245695</v>
      </c>
      <c r="H2136">
        <v>3.4465920309104199</v>
      </c>
      <c r="I2136">
        <v>6.2753009337226402</v>
      </c>
      <c r="J2136">
        <v>2.4968536398320098</v>
      </c>
      <c r="K2136">
        <v>162.62722971945101</v>
      </c>
      <c r="L2136">
        <v>143.605866839182</v>
      </c>
      <c r="M2136">
        <v>76.067301709444607</v>
      </c>
      <c r="N2136">
        <v>1.7103448275862001</v>
      </c>
      <c r="O2136">
        <v>1.7341040462427599</v>
      </c>
      <c r="P2136">
        <v>116.25</v>
      </c>
      <c r="Q2136">
        <v>0.14462508503268501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Row],[Ticker]],[1]!Table1[[Symbol]:[Industry]],2,FALSE),"-")</f>
        <v>-</v>
      </c>
      <c r="D2137" t="s">
        <v>119</v>
      </c>
      <c r="E2137">
        <v>280.93014066000001</v>
      </c>
      <c r="F2137">
        <v>184.7</v>
      </c>
      <c r="G2137">
        <v>66.217776504808597</v>
      </c>
      <c r="H2137">
        <v>-1.0519871942826</v>
      </c>
      <c r="I2137">
        <v>-14.0721684982538</v>
      </c>
      <c r="J2137">
        <v>4.9711535948353003</v>
      </c>
      <c r="K2137">
        <v>178.16937072270699</v>
      </c>
      <c r="L2137">
        <v>166.152019361638</v>
      </c>
      <c r="M2137">
        <v>66.924110694903803</v>
      </c>
      <c r="N2137">
        <v>0.95243922425566696</v>
      </c>
      <c r="O2137">
        <v>94.477531131564604</v>
      </c>
      <c r="P2137">
        <v>106.715165081141</v>
      </c>
      <c r="Q2137">
        <v>0.104468061010386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Row],[Ticker]],[1]!Table1[[Symbol]:[Industry]],2,FALSE),"-")</f>
        <v>-</v>
      </c>
      <c r="D2138" t="s">
        <v>148</v>
      </c>
      <c r="E2138">
        <v>279.83243743000003</v>
      </c>
      <c r="F2138">
        <v>254.5</v>
      </c>
      <c r="G2138">
        <v>238.77349038806599</v>
      </c>
      <c r="H2138">
        <v>-8.50808856560948</v>
      </c>
      <c r="I2138">
        <v>-15.966563479128901</v>
      </c>
      <c r="J2138">
        <v>-9.7840193967036093</v>
      </c>
      <c r="K2138">
        <v>265.72891922602599</v>
      </c>
      <c r="L2138">
        <v>229.95450677464899</v>
      </c>
      <c r="M2138">
        <v>30.465166649121802</v>
      </c>
      <c r="N2138">
        <v>0.202190159456759</v>
      </c>
      <c r="O2138">
        <v>41.532416502946901</v>
      </c>
      <c r="P2138">
        <v>294.57364341085201</v>
      </c>
      <c r="Q2138">
        <v>0.200352422223495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Row],[Ticker]],[1]!Table1[[Symbol]:[Industry]],2,FALSE),"-")</f>
        <v>-</v>
      </c>
      <c r="D2139" t="s">
        <v>4438</v>
      </c>
      <c r="E2139">
        <v>279.54980788</v>
      </c>
      <c r="F2139">
        <v>494.9</v>
      </c>
      <c r="G2139">
        <v>117.734974788196</v>
      </c>
      <c r="H2139">
        <v>23.121908850315801</v>
      </c>
      <c r="I2139">
        <v>19.404773158398701</v>
      </c>
      <c r="J2139">
        <v>-2.1640076909127899</v>
      </c>
      <c r="K2139">
        <v>405.79098843060501</v>
      </c>
      <c r="M2139">
        <v>53.656213875533197</v>
      </c>
      <c r="N2139">
        <v>1.1627711686494</v>
      </c>
      <c r="O2139">
        <v>9.1028490604162506</v>
      </c>
      <c r="P2139">
        <v>198.40217063611601</v>
      </c>
    </row>
    <row r="2140" spans="1:17" hidden="1" x14ac:dyDescent="0.3">
      <c r="A2140" t="s">
        <v>4439</v>
      </c>
      <c r="B2140" t="s">
        <v>4440</v>
      </c>
      <c r="C2140" t="str">
        <f>IFERROR(VLOOKUP(Table1[[#This Row],[Ticker]],[1]!Table1[[Symbol]:[Industry]],2,FALSE),"-")</f>
        <v>-</v>
      </c>
      <c r="D2140" t="s">
        <v>627</v>
      </c>
      <c r="E2140">
        <v>279.47427914999997</v>
      </c>
      <c r="F2140">
        <v>580.25</v>
      </c>
      <c r="G2140">
        <v>-40.279170627281601</v>
      </c>
      <c r="H2140">
        <v>-10.5567320870973</v>
      </c>
      <c r="I2140">
        <v>-29.228228312871899</v>
      </c>
      <c r="J2140">
        <v>-6.1402402099924096</v>
      </c>
      <c r="K2140">
        <v>584.38931041070498</v>
      </c>
      <c r="L2140">
        <v>612.00003602244897</v>
      </c>
      <c r="M2140">
        <v>47.329544211402698</v>
      </c>
      <c r="N2140">
        <v>1.1656777314912401</v>
      </c>
      <c r="O2140">
        <v>33.545885394226602</v>
      </c>
      <c r="P2140">
        <v>19.836844279223399</v>
      </c>
    </row>
    <row r="2141" spans="1:17" hidden="1" x14ac:dyDescent="0.3">
      <c r="A2141" t="s">
        <v>4441</v>
      </c>
      <c r="B2141" t="s">
        <v>4442</v>
      </c>
      <c r="C2141" t="str">
        <f>IFERROR(VLOOKUP(Table1[[#This Row],[Ticker]],[1]!Table1[[Symbol]:[Industry]],2,FALSE),"-")</f>
        <v>-</v>
      </c>
      <c r="D2141" t="s">
        <v>46</v>
      </c>
      <c r="E2141">
        <v>279.22702500000003</v>
      </c>
      <c r="F2141">
        <v>158.9</v>
      </c>
      <c r="G2141">
        <v>46.391004107942699</v>
      </c>
      <c r="H2141">
        <v>50.462486961524903</v>
      </c>
      <c r="I2141">
        <v>56.4140119879266</v>
      </c>
      <c r="J2141">
        <v>14.6441335481005</v>
      </c>
      <c r="O2141">
        <v>3.2095657646318498</v>
      </c>
      <c r="P2141">
        <v>90.071770334928203</v>
      </c>
    </row>
    <row r="2142" spans="1:17" hidden="1" x14ac:dyDescent="0.3">
      <c r="A2142" t="s">
        <v>4443</v>
      </c>
      <c r="B2142" t="s">
        <v>4444</v>
      </c>
      <c r="C2142" t="str">
        <f>IFERROR(VLOOKUP(Table1[[#This Row],[Ticker]],[1]!Table1[[Symbol]:[Industry]],2,FALSE),"-")</f>
        <v>-</v>
      </c>
      <c r="D2142" t="s">
        <v>812</v>
      </c>
      <c r="E2142">
        <v>279.10368985000002</v>
      </c>
      <c r="F2142">
        <v>213.25</v>
      </c>
      <c r="G2142">
        <v>51.025862003670198</v>
      </c>
      <c r="H2142">
        <v>4.7238505978886103</v>
      </c>
      <c r="I2142">
        <v>15.1522524990755</v>
      </c>
      <c r="J2142">
        <v>-4.1293956409658197</v>
      </c>
      <c r="K2142">
        <v>197.84554954865399</v>
      </c>
      <c r="M2142">
        <v>39.114953507538701</v>
      </c>
      <c r="N2142">
        <v>0.67695325269695905</v>
      </c>
      <c r="O2142">
        <v>21.922626025791299</v>
      </c>
      <c r="P2142">
        <v>90.401785714285694</v>
      </c>
    </row>
    <row r="2143" spans="1:17" hidden="1" x14ac:dyDescent="0.3">
      <c r="A2143" t="s">
        <v>4445</v>
      </c>
      <c r="B2143" t="s">
        <v>4446</v>
      </c>
      <c r="C2143" t="str">
        <f>IFERROR(VLOOKUP(Table1[[#This Row],[Ticker]],[1]!Table1[[Symbol]:[Industry]],2,FALSE),"-")</f>
        <v>-</v>
      </c>
      <c r="D2143" t="s">
        <v>257</v>
      </c>
      <c r="E2143">
        <v>278.93508417300001</v>
      </c>
      <c r="F2143">
        <v>11.71</v>
      </c>
      <c r="G2143">
        <v>4.5324182493568799</v>
      </c>
      <c r="H2143">
        <v>15.0238505978886</v>
      </c>
      <c r="I2143">
        <v>-18.778825477638001</v>
      </c>
      <c r="J2143">
        <v>-5.7541643242398397</v>
      </c>
      <c r="K2143">
        <v>11.3718548136272</v>
      </c>
      <c r="L2143">
        <v>10.839182170551201</v>
      </c>
      <c r="M2143">
        <v>38.793348714743502</v>
      </c>
      <c r="N2143">
        <v>0.29523949808474498</v>
      </c>
      <c r="O2143">
        <v>26.6438941076003</v>
      </c>
      <c r="P2143">
        <v>38.579881656804702</v>
      </c>
      <c r="Q2143">
        <v>5.0487007785583002E-2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D2144" t="s">
        <v>312</v>
      </c>
      <c r="E2144">
        <v>278.48276407999998</v>
      </c>
      <c r="F2144">
        <v>161.05000000000001</v>
      </c>
      <c r="G2144">
        <v>38.090006325237603</v>
      </c>
      <c r="H2144">
        <v>-9.0963217757428705</v>
      </c>
      <c r="I2144">
        <v>-10.1909483118324</v>
      </c>
      <c r="J2144">
        <v>-9.5297146545500002</v>
      </c>
      <c r="K2144">
        <v>178.34755784323701</v>
      </c>
      <c r="L2144">
        <v>156.89102805915499</v>
      </c>
      <c r="M2144">
        <v>19.4521777124491</v>
      </c>
      <c r="N2144">
        <v>1.0982046445628799</v>
      </c>
      <c r="O2144">
        <v>42.191865880161401</v>
      </c>
      <c r="P2144">
        <v>70.423280423280403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E2145">
        <v>277.94436696999998</v>
      </c>
      <c r="F2145">
        <v>22.93</v>
      </c>
      <c r="G2145">
        <v>-4.9579669280351499</v>
      </c>
      <c r="H2145">
        <v>-0.83668751870331604</v>
      </c>
      <c r="I2145">
        <v>-41.420541108508097</v>
      </c>
      <c r="J2145">
        <v>-1.1716535017290199</v>
      </c>
      <c r="K2145">
        <v>22.967118212828002</v>
      </c>
      <c r="L2145">
        <v>23.946693459183599</v>
      </c>
      <c r="M2145">
        <v>50.166636482199102</v>
      </c>
      <c r="N2145">
        <v>1.0308486202341001</v>
      </c>
      <c r="O2145">
        <v>60.488443087657998</v>
      </c>
      <c r="P2145">
        <v>29.1830985915492</v>
      </c>
      <c r="Q2145">
        <v>5.1027226809704999E-2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D2146" t="s">
        <v>163</v>
      </c>
      <c r="E2146">
        <v>277.54083350000002</v>
      </c>
      <c r="F2146">
        <v>265</v>
      </c>
      <c r="G2146">
        <v>-10.2610253247655</v>
      </c>
      <c r="H2146">
        <v>-4.73113906570845</v>
      </c>
      <c r="I2146">
        <v>-19.8013941055282</v>
      </c>
      <c r="J2146">
        <v>-1.43025454980375</v>
      </c>
      <c r="K2146">
        <v>264.613549253364</v>
      </c>
      <c r="L2146">
        <v>259.86173928372602</v>
      </c>
      <c r="M2146">
        <v>49.108021127307801</v>
      </c>
      <c r="N2146">
        <v>0.79299344926788096</v>
      </c>
      <c r="O2146">
        <v>23.1698113207547</v>
      </c>
      <c r="P2146">
        <v>16.2280701754385</v>
      </c>
      <c r="Q2146">
        <v>6.6419298680109998E-2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E2147">
        <v>277.33528178799997</v>
      </c>
      <c r="F2147">
        <v>115.24</v>
      </c>
      <c r="G2147">
        <v>59.963087849886399</v>
      </c>
      <c r="H2147">
        <v>23.045394006248699</v>
      </c>
      <c r="I2147">
        <v>31.434110936597001</v>
      </c>
      <c r="J2147">
        <v>13.3335434552076</v>
      </c>
      <c r="K2147">
        <v>80.104378597897906</v>
      </c>
      <c r="L2147">
        <v>75.452551573774997</v>
      </c>
      <c r="M2147">
        <v>95.532377311313994</v>
      </c>
      <c r="N2147">
        <v>2.0073045463191899</v>
      </c>
      <c r="O2147">
        <v>2.7854911489066199</v>
      </c>
      <c r="P2147">
        <v>98.006872852233599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627</v>
      </c>
      <c r="E2148">
        <v>277.16153850000001</v>
      </c>
      <c r="F2148">
        <v>68.66</v>
      </c>
      <c r="G2148">
        <v>-16.398156447039899</v>
      </c>
      <c r="H2148">
        <v>-9.8240946075908209</v>
      </c>
      <c r="I2148">
        <v>-55.695179314812997</v>
      </c>
      <c r="J2148">
        <v>-3.5065318154059</v>
      </c>
      <c r="K2148">
        <v>73.859482579785706</v>
      </c>
      <c r="L2148">
        <v>75.730252658197799</v>
      </c>
      <c r="M2148">
        <v>23.157125611484499</v>
      </c>
      <c r="N2148">
        <v>0.743734142581434</v>
      </c>
      <c r="O2148">
        <v>81.983687736673403</v>
      </c>
      <c r="P2148">
        <v>19.2013888888888</v>
      </c>
      <c r="Q2148">
        <v>0.108324562179754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627</v>
      </c>
      <c r="E2149">
        <v>276.36361199999999</v>
      </c>
      <c r="F2149">
        <v>68.7</v>
      </c>
      <c r="G2149">
        <v>2.32267903294357</v>
      </c>
      <c r="H2149">
        <v>-5.4210769383432504</v>
      </c>
      <c r="I2149">
        <v>-11.6851074190246</v>
      </c>
      <c r="J2149">
        <v>-3.5515296621452399</v>
      </c>
      <c r="K2149">
        <v>68.915483051826101</v>
      </c>
      <c r="L2149">
        <v>66.034916222937994</v>
      </c>
      <c r="M2149">
        <v>46.371797354965601</v>
      </c>
      <c r="N2149">
        <v>0.92442088737182804</v>
      </c>
      <c r="O2149">
        <v>14.9927219796215</v>
      </c>
      <c r="P2149">
        <v>36.716417910447703</v>
      </c>
      <c r="Q2149">
        <v>4.9725430817663001E-2</v>
      </c>
    </row>
    <row r="2150" spans="1:17" hidden="1" x14ac:dyDescent="0.3">
      <c r="A2150" t="s">
        <v>4459</v>
      </c>
      <c r="B2150" t="s">
        <v>4460</v>
      </c>
      <c r="C2150" t="str">
        <f>IFERROR(VLOOKUP(Table1[[#This Row],[Ticker]],[1]!Table1[[Symbol]:[Industry]],2,FALSE),"-")</f>
        <v>-</v>
      </c>
      <c r="D2150" t="s">
        <v>1657</v>
      </c>
      <c r="E2150">
        <v>275.32746185000002</v>
      </c>
      <c r="F2150">
        <v>250.75</v>
      </c>
      <c r="G2150">
        <v>-15.5918912779442</v>
      </c>
      <c r="H2150">
        <v>-3.8170248768265398</v>
      </c>
      <c r="I2150">
        <v>-5.6980727145194896</v>
      </c>
      <c r="J2150">
        <v>-0.47416432423983701</v>
      </c>
      <c r="K2150">
        <v>263.16937499688203</v>
      </c>
      <c r="L2150">
        <v>257.01530511859397</v>
      </c>
      <c r="M2150">
        <v>46.526780292971701</v>
      </c>
      <c r="N2150">
        <v>1.0294806272250701</v>
      </c>
      <c r="O2150">
        <v>46.400797607178397</v>
      </c>
      <c r="P2150">
        <v>24.133663366336599</v>
      </c>
      <c r="Q2150">
        <v>8.1109827686223004E-2</v>
      </c>
    </row>
    <row r="2151" spans="1:17" hidden="1" x14ac:dyDescent="0.3">
      <c r="A2151" t="s">
        <v>4461</v>
      </c>
      <c r="B2151" t="s">
        <v>4462</v>
      </c>
      <c r="C2151" t="str">
        <f>IFERROR(VLOOKUP(Table1[[#This Row],[Ticker]],[1]!Table1[[Symbol]:[Industry]],2,FALSE),"-")</f>
        <v>-</v>
      </c>
      <c r="D2151" t="s">
        <v>220</v>
      </c>
      <c r="E2151">
        <v>275.04892799999999</v>
      </c>
      <c r="F2151">
        <v>217.25</v>
      </c>
      <c r="G2151">
        <v>159.79097723864999</v>
      </c>
      <c r="H2151">
        <v>-11.817816068778001</v>
      </c>
      <c r="I2151">
        <v>36.314290551260001</v>
      </c>
      <c r="J2151">
        <v>-3.7892606464815199</v>
      </c>
      <c r="K2151">
        <v>204.02747279743201</v>
      </c>
      <c r="L2151">
        <v>150.729064632313</v>
      </c>
      <c r="M2151">
        <v>34.020019748186797</v>
      </c>
      <c r="N2151">
        <v>0.390851906510786</v>
      </c>
      <c r="O2151">
        <v>21.749136939010299</v>
      </c>
      <c r="P2151">
        <v>197.15497196006001</v>
      </c>
      <c r="Q2151">
        <v>0.15690009433077601</v>
      </c>
    </row>
    <row r="2152" spans="1:17" hidden="1" x14ac:dyDescent="0.3">
      <c r="A2152" t="s">
        <v>4463</v>
      </c>
      <c r="B2152" t="s">
        <v>4464</v>
      </c>
      <c r="C2152" t="str">
        <f>IFERROR(VLOOKUP(Table1[[#This Row],[Ticker]],[1]!Table1[[Symbol]:[Industry]],2,FALSE),"-")</f>
        <v>-</v>
      </c>
      <c r="E2152">
        <v>274.84859999999998</v>
      </c>
      <c r="F2152">
        <v>65.13</v>
      </c>
      <c r="G2152">
        <v>162.09798558347501</v>
      </c>
      <c r="H2152">
        <v>-2.7352296827037499</v>
      </c>
      <c r="I2152">
        <v>62.200865236570202</v>
      </c>
      <c r="J2152">
        <v>-4.5278730218246599</v>
      </c>
      <c r="K2152">
        <v>64.502900180694795</v>
      </c>
      <c r="L2152">
        <v>49.809169367923197</v>
      </c>
      <c r="M2152">
        <v>35.379441142146902</v>
      </c>
      <c r="N2152">
        <v>1.42535633032424</v>
      </c>
      <c r="O2152">
        <v>14.0948871487793</v>
      </c>
      <c r="P2152">
        <v>209.40617577197099</v>
      </c>
      <c r="Q2152">
        <v>0.176363947130801</v>
      </c>
    </row>
    <row r="2153" spans="1:17" hidden="1" x14ac:dyDescent="0.3">
      <c r="A2153" t="s">
        <v>4465</v>
      </c>
      <c r="B2153" t="s">
        <v>4466</v>
      </c>
      <c r="C2153" t="str">
        <f>IFERROR(VLOOKUP(Table1[[#This Row],[Ticker]],[1]!Table1[[Symbol]:[Industry]],2,FALSE),"-")</f>
        <v>-</v>
      </c>
      <c r="D2153" t="s">
        <v>269</v>
      </c>
      <c r="E2153">
        <v>274.68889374999998</v>
      </c>
      <c r="F2153">
        <v>53.66</v>
      </c>
      <c r="G2153">
        <v>179.65452670593601</v>
      </c>
      <c r="H2153">
        <v>-1.9692187090420701</v>
      </c>
      <c r="I2153">
        <v>-16.825234199801599</v>
      </c>
      <c r="J2153">
        <v>2.7438400925439299</v>
      </c>
      <c r="K2153">
        <v>51.370778910575197</v>
      </c>
      <c r="L2153">
        <v>45.841918034229799</v>
      </c>
      <c r="M2153">
        <v>76.207228927928</v>
      </c>
      <c r="N2153">
        <v>1.3523637174693699</v>
      </c>
      <c r="O2153">
        <v>29.891912038762602</v>
      </c>
      <c r="P2153">
        <v>207.86001147446899</v>
      </c>
      <c r="Q2153">
        <v>9.1109075194701003E-2</v>
      </c>
    </row>
    <row r="2154" spans="1:17" hidden="1" x14ac:dyDescent="0.3">
      <c r="A2154" t="s">
        <v>4467</v>
      </c>
      <c r="B2154" t="s">
        <v>4468</v>
      </c>
      <c r="C2154" t="str">
        <f>IFERROR(VLOOKUP(Table1[[#This Row],[Ticker]],[1]!Table1[[Symbol]:[Industry]],2,FALSE),"-")</f>
        <v>-</v>
      </c>
      <c r="D2154" t="s">
        <v>220</v>
      </c>
      <c r="E2154">
        <v>274.43340893499999</v>
      </c>
      <c r="F2154">
        <v>143.57</v>
      </c>
      <c r="G2154">
        <v>8.0991469892699506</v>
      </c>
      <c r="H2154">
        <v>12.744909998258301</v>
      </c>
      <c r="I2154">
        <v>-0.79149633268957498</v>
      </c>
      <c r="J2154">
        <v>0.69133815845125701</v>
      </c>
      <c r="K2154">
        <v>132.33971663950501</v>
      </c>
      <c r="L2154">
        <v>126.04698826782899</v>
      </c>
      <c r="M2154">
        <v>57.1496475920272</v>
      </c>
      <c r="N2154">
        <v>2.7793672478551099</v>
      </c>
      <c r="O2154">
        <v>9.3543219335515904</v>
      </c>
      <c r="P2154">
        <v>36.733333333333299</v>
      </c>
      <c r="Q2154">
        <v>-6.6996433659870002E-3</v>
      </c>
    </row>
    <row r="2155" spans="1:17" hidden="1" x14ac:dyDescent="0.3">
      <c r="A2155" t="s">
        <v>4469</v>
      </c>
      <c r="B2155" t="s">
        <v>4470</v>
      </c>
      <c r="C2155" t="str">
        <f>IFERROR(VLOOKUP(Table1[[#This Row],[Ticker]],[1]!Table1[[Symbol]:[Industry]],2,FALSE),"-")</f>
        <v>-</v>
      </c>
      <c r="E2155">
        <v>273.674533034999</v>
      </c>
      <c r="F2155">
        <v>121.65</v>
      </c>
      <c r="G2155">
        <v>30.324764411566001</v>
      </c>
      <c r="H2155">
        <v>22.4279322305416</v>
      </c>
      <c r="I2155">
        <v>43.152729891028102</v>
      </c>
      <c r="J2155">
        <v>-3.8373015791417902</v>
      </c>
      <c r="K2155">
        <v>107.486267115876</v>
      </c>
      <c r="M2155">
        <v>51.813944505130898</v>
      </c>
      <c r="N2155">
        <v>1.7494795539033401</v>
      </c>
      <c r="O2155">
        <v>20.8384710234278</v>
      </c>
      <c r="P2155">
        <v>85.0753080785029</v>
      </c>
    </row>
    <row r="2156" spans="1:17" hidden="1" x14ac:dyDescent="0.3">
      <c r="A2156" t="s">
        <v>4471</v>
      </c>
      <c r="B2156" t="s">
        <v>4472</v>
      </c>
      <c r="C2156" t="str">
        <f>IFERROR(VLOOKUP(Table1[[#This Row],[Ticker]],[1]!Table1[[Symbol]:[Industry]],2,FALSE),"-")</f>
        <v>-</v>
      </c>
      <c r="D2156" t="s">
        <v>407</v>
      </c>
      <c r="E2156">
        <v>273.62421130000001</v>
      </c>
      <c r="F2156">
        <v>276.10000000000002</v>
      </c>
      <c r="G2156">
        <v>46.018572520470698</v>
      </c>
      <c r="H2156">
        <v>-7.6720920393971301</v>
      </c>
      <c r="I2156">
        <v>-35.387276154824796</v>
      </c>
      <c r="J2156">
        <v>-4.7980654040029904</v>
      </c>
      <c r="K2156">
        <v>275.23804057508301</v>
      </c>
      <c r="L2156">
        <v>252.58742841727201</v>
      </c>
      <c r="M2156">
        <v>40.516069032205898</v>
      </c>
      <c r="N2156">
        <v>0.48315824806165403</v>
      </c>
      <c r="O2156">
        <v>49.3299529156102</v>
      </c>
      <c r="P2156">
        <v>87.440597420230802</v>
      </c>
      <c r="Q2156">
        <v>4.7342364490974002E-2</v>
      </c>
    </row>
    <row r="2157" spans="1:17" hidden="1" x14ac:dyDescent="0.3">
      <c r="A2157" t="s">
        <v>4473</v>
      </c>
      <c r="B2157" t="s">
        <v>4474</v>
      </c>
      <c r="C2157" t="str">
        <f>IFERROR(VLOOKUP(Table1[[#This Row],[Ticker]],[1]!Table1[[Symbol]:[Industry]],2,FALSE),"-")</f>
        <v>-</v>
      </c>
      <c r="D2157" t="s">
        <v>1487</v>
      </c>
      <c r="E2157">
        <v>273.61490010400001</v>
      </c>
      <c r="F2157">
        <v>34.58</v>
      </c>
      <c r="G2157">
        <v>41.474447234864101</v>
      </c>
      <c r="H2157">
        <v>4.5042897196451097</v>
      </c>
      <c r="I2157">
        <v>-6.9842564103417502</v>
      </c>
      <c r="J2157">
        <v>16.200678082636902</v>
      </c>
      <c r="K2157">
        <v>29.5534084649092</v>
      </c>
      <c r="L2157">
        <v>28.294730951250799</v>
      </c>
      <c r="M2157">
        <v>86.5602201276605</v>
      </c>
      <c r="N2157">
        <v>1.5781588594551901</v>
      </c>
      <c r="O2157">
        <v>26.084441873915502</v>
      </c>
      <c r="P2157">
        <v>78.708010335917294</v>
      </c>
      <c r="Q2157">
        <v>7.0897077946522002E-2</v>
      </c>
    </row>
    <row r="2158" spans="1:17" hidden="1" x14ac:dyDescent="0.3">
      <c r="A2158" t="s">
        <v>4475</v>
      </c>
      <c r="B2158" t="s">
        <v>4476</v>
      </c>
      <c r="C2158" t="str">
        <f>IFERROR(VLOOKUP(Table1[[#This Row],[Ticker]],[1]!Table1[[Symbol]:[Industry]],2,FALSE),"-")</f>
        <v>-</v>
      </c>
      <c r="D2158" t="s">
        <v>269</v>
      </c>
      <c r="E2158">
        <v>273.12447300000002</v>
      </c>
      <c r="F2158">
        <v>385.1</v>
      </c>
      <c r="G2158">
        <v>-18.9027925847459</v>
      </c>
      <c r="H2158">
        <v>-10.739564036257701</v>
      </c>
      <c r="I2158">
        <v>-17.026837597863398</v>
      </c>
      <c r="J2158">
        <v>-4.8269544972155103</v>
      </c>
      <c r="K2158">
        <v>396.00271696441399</v>
      </c>
      <c r="L2158">
        <v>383.90334790897498</v>
      </c>
      <c r="M2158">
        <v>34.913416616364501</v>
      </c>
      <c r="N2158">
        <v>0.83259407380476202</v>
      </c>
      <c r="O2158">
        <v>33.458841859257298</v>
      </c>
      <c r="P2158">
        <v>18.310291858678902</v>
      </c>
      <c r="Q2158">
        <v>0.10111873427408399</v>
      </c>
    </row>
    <row r="2159" spans="1:17" hidden="1" x14ac:dyDescent="0.3">
      <c r="A2159" t="s">
        <v>4477</v>
      </c>
      <c r="B2159" t="s">
        <v>4478</v>
      </c>
      <c r="C2159" t="str">
        <f>IFERROR(VLOOKUP(Table1[[#This Row],[Ticker]],[1]!Table1[[Symbol]:[Industry]],2,FALSE),"-")</f>
        <v>-</v>
      </c>
      <c r="D2159" t="s">
        <v>926</v>
      </c>
      <c r="E2159">
        <v>272.7645</v>
      </c>
      <c r="F2159">
        <v>198.75</v>
      </c>
      <c r="G2159">
        <v>25.8498785668171</v>
      </c>
      <c r="H2159">
        <v>13.5592635509486</v>
      </c>
      <c r="I2159">
        <v>35.872886446801097</v>
      </c>
      <c r="J2159">
        <v>-6.6652796721902696</v>
      </c>
      <c r="K2159">
        <v>184.30014607576601</v>
      </c>
      <c r="M2159">
        <v>40.204230960770801</v>
      </c>
      <c r="N2159">
        <v>0.51431297709923596</v>
      </c>
      <c r="O2159">
        <v>25.735849056603701</v>
      </c>
      <c r="P2159">
        <v>72.675933970460406</v>
      </c>
    </row>
    <row r="2160" spans="1:17" hidden="1" x14ac:dyDescent="0.3">
      <c r="A2160" t="s">
        <v>4479</v>
      </c>
      <c r="B2160" t="s">
        <v>4480</v>
      </c>
      <c r="C2160" t="str">
        <f>IFERROR(VLOOKUP(Table1[[#This Row],[Ticker]],[1]!Table1[[Symbol]:[Industry]],2,FALSE),"-")</f>
        <v>-</v>
      </c>
      <c r="D2160" t="s">
        <v>135</v>
      </c>
      <c r="E2160">
        <v>272.40896373200002</v>
      </c>
      <c r="F2160">
        <v>44.42</v>
      </c>
      <c r="G2160">
        <v>48.6173855696183</v>
      </c>
      <c r="H2160">
        <v>-21.4780626933794</v>
      </c>
      <c r="I2160">
        <v>-42.616440318387703</v>
      </c>
      <c r="J2160">
        <v>-8.6804743877031108</v>
      </c>
      <c r="K2160">
        <v>46.526983711762597</v>
      </c>
      <c r="L2160">
        <v>43.641564125867802</v>
      </c>
      <c r="M2160">
        <v>48.960862716502298</v>
      </c>
      <c r="N2160">
        <v>1.85290506441173</v>
      </c>
      <c r="O2160">
        <v>43.854119765871197</v>
      </c>
      <c r="P2160">
        <v>96.114790286975705</v>
      </c>
      <c r="Q2160">
        <v>6.0188040589940997E-2</v>
      </c>
    </row>
    <row r="2161" spans="1:17" hidden="1" x14ac:dyDescent="0.3">
      <c r="A2161" t="s">
        <v>4481</v>
      </c>
      <c r="B2161" t="s">
        <v>4482</v>
      </c>
      <c r="C2161" t="str">
        <f>IFERROR(VLOOKUP(Table1[[#This Row],[Ticker]],[1]!Table1[[Symbol]:[Industry]],2,FALSE),"-")</f>
        <v>-</v>
      </c>
      <c r="D2161" t="s">
        <v>46</v>
      </c>
      <c r="E2161">
        <v>271.649</v>
      </c>
      <c r="F2161">
        <v>179.9</v>
      </c>
      <c r="G2161">
        <v>-43.991391274452603</v>
      </c>
      <c r="H2161">
        <v>-13.7338608448974</v>
      </c>
      <c r="I2161">
        <v>-33.968383394468702</v>
      </c>
      <c r="J2161">
        <v>-5.6590857902084197</v>
      </c>
      <c r="K2161">
        <v>194.60436227303299</v>
      </c>
      <c r="M2161">
        <v>34.009831060123602</v>
      </c>
      <c r="N2161">
        <v>0.58175248419150805</v>
      </c>
      <c r="O2161">
        <v>79.433018343524097</v>
      </c>
      <c r="P2161">
        <v>24.026197862805901</v>
      </c>
    </row>
    <row r="2162" spans="1:17" hidden="1" x14ac:dyDescent="0.3">
      <c r="A2162" t="s">
        <v>4483</v>
      </c>
      <c r="B2162" t="s">
        <v>4484</v>
      </c>
      <c r="C2162" t="str">
        <f>IFERROR(VLOOKUP(Table1[[#This Row],[Ticker]],[1]!Table1[[Symbol]:[Industry]],2,FALSE),"-")</f>
        <v>-</v>
      </c>
      <c r="D2162" t="s">
        <v>72</v>
      </c>
      <c r="E2162">
        <v>271.52252714999997</v>
      </c>
      <c r="F2162">
        <v>185.5</v>
      </c>
      <c r="G2162">
        <v>333.579722979829</v>
      </c>
      <c r="H2162">
        <v>6.8387795078412097</v>
      </c>
      <c r="I2162">
        <v>151.696872286634</v>
      </c>
      <c r="J2162">
        <v>-5.4134039261791003</v>
      </c>
      <c r="K2162">
        <v>174.229131217331</v>
      </c>
      <c r="L2162">
        <v>118.44294947255401</v>
      </c>
      <c r="M2162">
        <v>34.918116586757897</v>
      </c>
      <c r="N2162">
        <v>0.30436654769111599</v>
      </c>
      <c r="O2162">
        <v>12.102425876010701</v>
      </c>
      <c r="P2162">
        <v>498.38709677419303</v>
      </c>
      <c r="Q2162">
        <v>0.205551550091746</v>
      </c>
    </row>
    <row r="2163" spans="1:17" hidden="1" x14ac:dyDescent="0.3">
      <c r="A2163" t="s">
        <v>4485</v>
      </c>
      <c r="B2163" t="s">
        <v>4486</v>
      </c>
      <c r="C2163" t="str">
        <f>IFERROR(VLOOKUP(Table1[[#This Row],[Ticker]],[1]!Table1[[Symbol]:[Industry]],2,FALSE),"-")</f>
        <v>-</v>
      </c>
      <c r="D2163" t="s">
        <v>163</v>
      </c>
      <c r="E2163">
        <v>271.21807999999999</v>
      </c>
      <c r="F2163">
        <v>904</v>
      </c>
      <c r="G2163">
        <v>243.62694324198199</v>
      </c>
      <c r="H2163">
        <v>11.5425684033872</v>
      </c>
      <c r="I2163">
        <v>-0.82759309776752499</v>
      </c>
      <c r="J2163">
        <v>-2.40157173164725</v>
      </c>
      <c r="K2163">
        <v>909.34735185912996</v>
      </c>
      <c r="L2163">
        <v>751.25460833424199</v>
      </c>
      <c r="M2163">
        <v>48.116112516236001</v>
      </c>
      <c r="N2163">
        <v>0.97878335548512396</v>
      </c>
      <c r="O2163">
        <v>52.101769911504398</v>
      </c>
      <c r="P2163">
        <v>276.666666666666</v>
      </c>
      <c r="Q2163">
        <v>0.17224772423627999</v>
      </c>
    </row>
    <row r="2164" spans="1:17" hidden="1" x14ac:dyDescent="0.3">
      <c r="A2164" t="s">
        <v>4487</v>
      </c>
      <c r="B2164" t="s">
        <v>4488</v>
      </c>
      <c r="C2164" t="str">
        <f>IFERROR(VLOOKUP(Table1[[#This Row],[Ticker]],[1]!Table1[[Symbol]:[Industry]],2,FALSE),"-")</f>
        <v>-</v>
      </c>
      <c r="D2164" t="s">
        <v>220</v>
      </c>
      <c r="E2164">
        <v>270.97352799999999</v>
      </c>
      <c r="F2164">
        <v>149.30000000000001</v>
      </c>
      <c r="G2164">
        <v>49.041190179181399</v>
      </c>
      <c r="H2164">
        <v>46.477304370471003</v>
      </c>
      <c r="I2164">
        <v>59.0641980591653</v>
      </c>
      <c r="J2164">
        <v>-12.744164324239801</v>
      </c>
      <c r="K2164">
        <v>117.47035847498</v>
      </c>
      <c r="M2164">
        <v>56.981469079626201</v>
      </c>
      <c r="N2164">
        <v>1.4224981738495199</v>
      </c>
      <c r="O2164">
        <v>22.237106496985898</v>
      </c>
      <c r="P2164">
        <v>93.896103896103895</v>
      </c>
    </row>
    <row r="2165" spans="1:17" hidden="1" x14ac:dyDescent="0.3">
      <c r="A2165" t="s">
        <v>4489</v>
      </c>
      <c r="B2165" t="s">
        <v>4490</v>
      </c>
      <c r="C2165" t="str">
        <f>IFERROR(VLOOKUP(Table1[[#This Row],[Ticker]],[1]!Table1[[Symbol]:[Industry]],2,FALSE),"-")</f>
        <v>-</v>
      </c>
      <c r="D2165" t="s">
        <v>62</v>
      </c>
      <c r="E2165">
        <v>270.80473899999998</v>
      </c>
      <c r="F2165">
        <v>270.8</v>
      </c>
      <c r="G2165">
        <v>-48.240409269008197</v>
      </c>
      <c r="H2165">
        <v>-8.0726095791025205</v>
      </c>
      <c r="I2165">
        <v>-46.570842286572201</v>
      </c>
      <c r="J2165">
        <v>-3.7999930387043301</v>
      </c>
      <c r="K2165">
        <v>277.86590224308799</v>
      </c>
      <c r="L2165">
        <v>325.38042476031899</v>
      </c>
      <c r="M2165">
        <v>33.974196254809499</v>
      </c>
      <c r="N2165">
        <v>0.85619324708528399</v>
      </c>
      <c r="O2165">
        <v>73.116691285081203</v>
      </c>
      <c r="P2165">
        <v>12.8333333333333</v>
      </c>
      <c r="Q2165">
        <v>-0.161305680693206</v>
      </c>
    </row>
    <row r="2166" spans="1:17" hidden="1" x14ac:dyDescent="0.3">
      <c r="A2166" t="s">
        <v>4491</v>
      </c>
      <c r="B2166" t="s">
        <v>4492</v>
      </c>
      <c r="C2166" t="str">
        <f>IFERROR(VLOOKUP(Table1[[#This Row],[Ticker]],[1]!Table1[[Symbol]:[Industry]],2,FALSE),"-")</f>
        <v>-</v>
      </c>
      <c r="D2166" t="s">
        <v>550</v>
      </c>
      <c r="E2166">
        <v>270.59778</v>
      </c>
      <c r="F2166">
        <v>138.30000000000001</v>
      </c>
      <c r="G2166">
        <v>-60.876938475789302</v>
      </c>
      <c r="H2166">
        <v>4.1593026310508598</v>
      </c>
      <c r="I2166">
        <v>-32.292590460397598</v>
      </c>
      <c r="J2166">
        <v>-6.3749852969890597</v>
      </c>
      <c r="K2166">
        <v>132.46376236306801</v>
      </c>
      <c r="M2166">
        <v>49.007311766966097</v>
      </c>
      <c r="N2166">
        <v>1.2876736889287299</v>
      </c>
      <c r="O2166">
        <v>70.643528561099004</v>
      </c>
      <c r="P2166">
        <v>38.299999999999997</v>
      </c>
    </row>
    <row r="2167" spans="1:17" hidden="1" x14ac:dyDescent="0.3">
      <c r="A2167" t="s">
        <v>4493</v>
      </c>
      <c r="B2167" t="s">
        <v>4494</v>
      </c>
      <c r="C2167" t="str">
        <f>IFERROR(VLOOKUP(Table1[[#This Row],[Ticker]],[1]!Table1[[Symbol]:[Industry]],2,FALSE),"-")</f>
        <v>-</v>
      </c>
      <c r="D2167" t="s">
        <v>4495</v>
      </c>
      <c r="E2167">
        <v>270.46298460000003</v>
      </c>
      <c r="F2167">
        <v>146.05000000000001</v>
      </c>
      <c r="G2167">
        <v>98.768465356371706</v>
      </c>
      <c r="H2167">
        <v>25.899319081704601</v>
      </c>
      <c r="I2167">
        <v>4.2065126402059096</v>
      </c>
      <c r="J2167">
        <v>-8.0917252998495908</v>
      </c>
      <c r="K2167">
        <v>124.59531621017</v>
      </c>
      <c r="M2167">
        <v>43.658976065013299</v>
      </c>
      <c r="N2167">
        <v>1.4465753424657499</v>
      </c>
      <c r="O2167">
        <v>31.393358438890701</v>
      </c>
      <c r="P2167">
        <v>135.564516129032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46</v>
      </c>
      <c r="E2168">
        <v>270</v>
      </c>
      <c r="F2168">
        <v>216</v>
      </c>
      <c r="G2168">
        <v>56.579157684005601</v>
      </c>
      <c r="H2168">
        <v>-5.0202759431674302</v>
      </c>
      <c r="I2168">
        <v>15.1158213703167</v>
      </c>
      <c r="J2168">
        <v>-2.3640210047761299</v>
      </c>
      <c r="K2168">
        <v>200.89565500298201</v>
      </c>
      <c r="L2168">
        <v>168.34889504205901</v>
      </c>
      <c r="M2168">
        <v>56.098229669955302</v>
      </c>
      <c r="N2168">
        <v>0.28203366832370302</v>
      </c>
      <c r="O2168">
        <v>17.9166666666666</v>
      </c>
      <c r="P2168">
        <v>115.89205397301301</v>
      </c>
      <c r="Q2168">
        <v>0.14697496228945101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106</v>
      </c>
      <c r="E2169">
        <v>269.954505269999</v>
      </c>
      <c r="F2169">
        <v>29.97</v>
      </c>
      <c r="G2169">
        <v>71.982282748001793</v>
      </c>
      <c r="H2169">
        <v>16.608834623447699</v>
      </c>
      <c r="I2169">
        <v>-3.68558419789573</v>
      </c>
      <c r="J2169">
        <v>-5.1052754353509497</v>
      </c>
      <c r="K2169">
        <v>28.199375249069099</v>
      </c>
      <c r="L2169">
        <v>25.164353272621401</v>
      </c>
      <c r="M2169">
        <v>48.048455312541897</v>
      </c>
      <c r="N2169">
        <v>1.3232399585344901</v>
      </c>
      <c r="O2169">
        <v>36.136136136136102</v>
      </c>
      <c r="P2169">
        <v>106.547208821502</v>
      </c>
      <c r="Q2169">
        <v>9.5113731346299999E-3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E2170">
        <v>268.247332919999</v>
      </c>
      <c r="F2170">
        <v>79.8</v>
      </c>
      <c r="G2170">
        <v>-61.067779361349999</v>
      </c>
      <c r="H2170">
        <v>-37.266537868270703</v>
      </c>
      <c r="I2170">
        <v>-51.044771481366098</v>
      </c>
      <c r="J2170">
        <v>-11.539279909623801</v>
      </c>
      <c r="M2170">
        <v>21.4193692888994</v>
      </c>
      <c r="O2170">
        <v>64.8370927318295</v>
      </c>
      <c r="P2170">
        <v>5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553</v>
      </c>
      <c r="E2171">
        <v>267.57739774999999</v>
      </c>
      <c r="F2171">
        <v>324.35000000000002</v>
      </c>
      <c r="G2171">
        <v>353.874374396191</v>
      </c>
      <c r="H2171">
        <v>0.82120616467317797</v>
      </c>
      <c r="I2171">
        <v>102.05585476999001</v>
      </c>
      <c r="J2171">
        <v>-3.4336886553304402</v>
      </c>
      <c r="K2171">
        <v>289.28434927705501</v>
      </c>
      <c r="L2171">
        <v>210.113477891229</v>
      </c>
      <c r="M2171">
        <v>57.819587077044602</v>
      </c>
      <c r="N2171">
        <v>0.91789320433945398</v>
      </c>
      <c r="O2171">
        <v>12.070294435023801</v>
      </c>
      <c r="P2171">
        <v>440.133222314737</v>
      </c>
      <c r="Q2171">
        <v>0.183552490255285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D2172" t="s">
        <v>46</v>
      </c>
      <c r="E2172">
        <v>267.40455600000001</v>
      </c>
      <c r="F2172">
        <v>92.15</v>
      </c>
      <c r="G2172">
        <v>101.952171335776</v>
      </c>
      <c r="H2172">
        <v>4.8401296676560603</v>
      </c>
      <c r="I2172">
        <v>23.538654640871201</v>
      </c>
      <c r="J2172">
        <v>-5.3615112630153403</v>
      </c>
      <c r="K2172">
        <v>90.515621603761403</v>
      </c>
      <c r="L2172">
        <v>73.005271340227196</v>
      </c>
      <c r="M2172">
        <v>36.390170259162602</v>
      </c>
      <c r="N2172">
        <v>1.0934654508722199</v>
      </c>
      <c r="O2172">
        <v>24.145415084101899</v>
      </c>
      <c r="P2172">
        <v>135.61748913321401</v>
      </c>
      <c r="Q2172">
        <v>0.134119081651665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E2173">
        <v>267.05389439999999</v>
      </c>
      <c r="F2173">
        <v>18.079999999999998</v>
      </c>
      <c r="G2173">
        <v>-58.141169549557297</v>
      </c>
      <c r="H2173">
        <v>-8.3777536801862293</v>
      </c>
      <c r="I2173">
        <v>-20.846413111681201</v>
      </c>
      <c r="J2173">
        <v>-2.86943784721577</v>
      </c>
      <c r="K2173">
        <v>18.4992978833472</v>
      </c>
      <c r="L2173">
        <v>19.2778568759725</v>
      </c>
      <c r="M2173">
        <v>38.680109620479598</v>
      </c>
      <c r="N2173">
        <v>0.26723111637900199</v>
      </c>
      <c r="O2173">
        <v>56.747787610619497</v>
      </c>
      <c r="P2173">
        <v>28.226950354609901</v>
      </c>
      <c r="Q2173">
        <v>0.194056595797749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D2174" t="s">
        <v>97</v>
      </c>
      <c r="E2174">
        <v>266.65173279999999</v>
      </c>
      <c r="F2174">
        <v>8</v>
      </c>
      <c r="G2174">
        <v>-25.6889004690577</v>
      </c>
      <c r="H2174">
        <v>-16.634724012356301</v>
      </c>
      <c r="I2174">
        <v>-47.383772070088</v>
      </c>
      <c r="J2174">
        <v>-3.6010864503214202</v>
      </c>
      <c r="K2174">
        <v>9.3808831633412897</v>
      </c>
      <c r="L2174">
        <v>10.0032716579581</v>
      </c>
      <c r="M2174">
        <v>49.558350560714601</v>
      </c>
      <c r="N2174">
        <v>0.85042149012264701</v>
      </c>
      <c r="O2174">
        <v>103.38203721374001</v>
      </c>
      <c r="P2174">
        <v>14.285714285714199</v>
      </c>
      <c r="Q2174">
        <v>6.6038087612353996E-2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E2175">
        <v>266.13709560000001</v>
      </c>
      <c r="F2175">
        <v>34.619999999999997</v>
      </c>
      <c r="G2175">
        <v>355.92339336912102</v>
      </c>
      <c r="H2175">
        <v>88.613056765792606</v>
      </c>
      <c r="I2175">
        <v>113.11010101558701</v>
      </c>
      <c r="J2175">
        <v>4.0995856757601601</v>
      </c>
      <c r="K2175">
        <v>20.142290723188601</v>
      </c>
      <c r="L2175">
        <v>12.446087382278</v>
      </c>
      <c r="M2175">
        <v>99.999999926887995</v>
      </c>
      <c r="N2175">
        <v>1.17383407546285</v>
      </c>
      <c r="O2175">
        <v>0</v>
      </c>
      <c r="P2175">
        <v>405.40145985401398</v>
      </c>
      <c r="Q2175">
        <v>0.13710762098557999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111</v>
      </c>
      <c r="E2176">
        <v>265.50027399999999</v>
      </c>
      <c r="F2176">
        <v>260.2</v>
      </c>
      <c r="G2176">
        <v>50.589215059708103</v>
      </c>
      <c r="H2176">
        <v>-17.416500279304302</v>
      </c>
      <c r="I2176">
        <v>45.758636158961203</v>
      </c>
      <c r="J2176">
        <v>-7.4322307894966402</v>
      </c>
      <c r="K2176">
        <v>269.988955972756</v>
      </c>
      <c r="L2176">
        <v>225.78323485142499</v>
      </c>
      <c r="M2176">
        <v>44.070217846757899</v>
      </c>
      <c r="N2176">
        <v>1.06662127701425</v>
      </c>
      <c r="O2176">
        <v>31.206764027670999</v>
      </c>
      <c r="P2176">
        <v>161.37619286790499</v>
      </c>
      <c r="Q2176">
        <v>9.2005144266496003E-2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E2177">
        <v>264.58468800000003</v>
      </c>
      <c r="F2177">
        <v>2.54</v>
      </c>
      <c r="G2177">
        <v>199.07380753767001</v>
      </c>
      <c r="H2177">
        <v>-27.462644578960202</v>
      </c>
      <c r="I2177">
        <v>18.862519688468399</v>
      </c>
      <c r="J2177">
        <v>-12.364534694610199</v>
      </c>
      <c r="K2177">
        <v>3.01880467608841</v>
      </c>
      <c r="L2177">
        <v>2.5179817001518399</v>
      </c>
      <c r="M2177">
        <v>43.415202811456403</v>
      </c>
      <c r="N2177">
        <v>1.1701834640322599</v>
      </c>
      <c r="O2177">
        <v>62.5984251968503</v>
      </c>
      <c r="P2177">
        <v>480.57142857142799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D2178" t="s">
        <v>145</v>
      </c>
      <c r="E2178">
        <v>264.18227311999999</v>
      </c>
      <c r="F2178">
        <v>2.27</v>
      </c>
      <c r="G2178">
        <v>319.51934635393201</v>
      </c>
      <c r="H2178">
        <v>-1.22209534805733</v>
      </c>
      <c r="I2178">
        <v>-2.6203615986857201</v>
      </c>
      <c r="J2178">
        <v>-4.5258098938600897</v>
      </c>
      <c r="K2178">
        <v>2.4137822512149998</v>
      </c>
      <c r="L2178">
        <v>2.0173444823629199</v>
      </c>
      <c r="M2178">
        <v>31.140626383076398</v>
      </c>
      <c r="N2178">
        <v>0.80061475295427198</v>
      </c>
      <c r="O2178">
        <v>70.044052863436093</v>
      </c>
      <c r="P2178">
        <v>363.26530612244898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D2179" t="s">
        <v>688</v>
      </c>
      <c r="E2179">
        <v>263.888884335</v>
      </c>
      <c r="F2179">
        <v>226</v>
      </c>
      <c r="G2179">
        <v>-9.1286148442139599</v>
      </c>
      <c r="H2179">
        <v>-11.0114435197584</v>
      </c>
      <c r="I2179">
        <v>-26.997691251362699</v>
      </c>
      <c r="J2179">
        <v>-3.5950415172222998</v>
      </c>
      <c r="K2179">
        <v>224.64845606085501</v>
      </c>
      <c r="L2179">
        <v>212.64952880929201</v>
      </c>
      <c r="M2179">
        <v>47.150794677996402</v>
      </c>
      <c r="N2179">
        <v>0.98769931662870103</v>
      </c>
      <c r="O2179">
        <v>31.526379787880799</v>
      </c>
      <c r="P2179">
        <v>29.810453762205601</v>
      </c>
      <c r="Q2179">
        <v>-4.4465894215423997E-2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E2180">
        <v>263.69889577499998</v>
      </c>
      <c r="F2180">
        <v>865.55</v>
      </c>
      <c r="G2180">
        <v>820.894789915719</v>
      </c>
      <c r="H2180">
        <v>-14.3334608919894</v>
      </c>
      <c r="I2180">
        <v>830.917797795703</v>
      </c>
      <c r="J2180">
        <v>-1.3655022148648399</v>
      </c>
      <c r="K2180">
        <v>771.077721161456</v>
      </c>
      <c r="M2180">
        <v>54.544356972171698</v>
      </c>
      <c r="N2180">
        <v>0.63959863912035897</v>
      </c>
      <c r="O2180">
        <v>13.107272832303099</v>
      </c>
      <c r="P2180">
        <v>893.74282433983899</v>
      </c>
    </row>
    <row r="2181" spans="1:17" hidden="1" x14ac:dyDescent="0.3">
      <c r="A2181" t="s">
        <v>4522</v>
      </c>
      <c r="B2181" t="s">
        <v>4523</v>
      </c>
      <c r="C2181" t="str">
        <f>IFERROR(VLOOKUP(Table1[[#This Row],[Ticker]],[1]!Table1[[Symbol]:[Industry]],2,FALSE),"-")</f>
        <v>-</v>
      </c>
      <c r="D2181" t="s">
        <v>926</v>
      </c>
      <c r="E2181">
        <v>263.53034567999998</v>
      </c>
      <c r="F2181">
        <v>4236.3999999999996</v>
      </c>
      <c r="G2181">
        <v>-3.0940785780845599</v>
      </c>
      <c r="H2181">
        <v>2.7929043063285102</v>
      </c>
      <c r="I2181">
        <v>-4.0714744554545304</v>
      </c>
      <c r="J2181">
        <v>-3.7027210648392801</v>
      </c>
      <c r="K2181">
        <v>4025.98670819885</v>
      </c>
      <c r="L2181">
        <v>3789.6977170637401</v>
      </c>
      <c r="M2181">
        <v>62.5257016709756</v>
      </c>
      <c r="N2181">
        <v>1.33008320887561</v>
      </c>
      <c r="O2181">
        <v>5.7501652346331804</v>
      </c>
      <c r="P2181">
        <v>34.488888888888802</v>
      </c>
      <c r="Q2181">
        <v>2.3714823623869001E-2</v>
      </c>
    </row>
    <row r="2182" spans="1:17" hidden="1" x14ac:dyDescent="0.3">
      <c r="A2182" t="s">
        <v>4524</v>
      </c>
      <c r="B2182" t="s">
        <v>4525</v>
      </c>
      <c r="C2182" t="str">
        <f>IFERROR(VLOOKUP(Table1[[#This Row],[Ticker]],[1]!Table1[[Symbol]:[Industry]],2,FALSE),"-")</f>
        <v>-</v>
      </c>
      <c r="D2182" t="s">
        <v>257</v>
      </c>
      <c r="E2182">
        <v>263.06327779200001</v>
      </c>
      <c r="F2182">
        <v>223.32</v>
      </c>
      <c r="G2182">
        <v>218.78522386916299</v>
      </c>
      <c r="H2182">
        <v>38.152267888333</v>
      </c>
      <c r="I2182">
        <v>113.138631454481</v>
      </c>
      <c r="J2182">
        <v>16.1669467868712</v>
      </c>
      <c r="K2182">
        <v>165.337441211601</v>
      </c>
      <c r="L2182">
        <v>122.52312031648501</v>
      </c>
      <c r="M2182">
        <v>76.138818621371101</v>
      </c>
      <c r="N2182">
        <v>0.526561896674969</v>
      </c>
      <c r="O2182">
        <v>5.4898799928354096</v>
      </c>
      <c r="P2182">
        <v>328.63723608445201</v>
      </c>
      <c r="Q2182">
        <v>0.110608173266782</v>
      </c>
    </row>
    <row r="2183" spans="1:17" hidden="1" x14ac:dyDescent="0.3">
      <c r="A2183" t="s">
        <v>4526</v>
      </c>
      <c r="B2183" t="s">
        <v>4527</v>
      </c>
      <c r="C2183" t="str">
        <f>IFERROR(VLOOKUP(Table1[[#This Row],[Ticker]],[1]!Table1[[Symbol]:[Industry]],2,FALSE),"-")</f>
        <v>-</v>
      </c>
      <c r="E2183">
        <v>262.4622</v>
      </c>
      <c r="F2183">
        <v>195</v>
      </c>
      <c r="G2183">
        <v>51.694034410973003</v>
      </c>
      <c r="H2183">
        <v>4.2489902626930904</v>
      </c>
      <c r="I2183">
        <v>7.8620365372170298</v>
      </c>
      <c r="J2183">
        <v>-3.9691643242398298</v>
      </c>
      <c r="K2183">
        <v>188.243839536964</v>
      </c>
      <c r="L2183">
        <v>173.78028758123199</v>
      </c>
      <c r="M2183">
        <v>52.1426077079186</v>
      </c>
      <c r="N2183">
        <v>1.25102275339002</v>
      </c>
      <c r="O2183">
        <v>10.5128205128205</v>
      </c>
      <c r="P2183">
        <v>79.723502304147402</v>
      </c>
      <c r="Q2183">
        <v>0.19483298886561701</v>
      </c>
    </row>
    <row r="2184" spans="1:17" hidden="1" x14ac:dyDescent="0.3">
      <c r="A2184" t="s">
        <v>4528</v>
      </c>
      <c r="B2184" t="s">
        <v>4529</v>
      </c>
      <c r="C2184" t="str">
        <f>IFERROR(VLOOKUP(Table1[[#This Row],[Ticker]],[1]!Table1[[Symbol]:[Industry]],2,FALSE),"-")</f>
        <v>-</v>
      </c>
      <c r="E2184">
        <v>261.99872640000001</v>
      </c>
      <c r="F2184">
        <v>192</v>
      </c>
      <c r="G2184">
        <v>-35.859066693529897</v>
      </c>
      <c r="H2184">
        <v>-15.135304331688801</v>
      </c>
      <c r="I2184">
        <v>-49.1082027184029</v>
      </c>
      <c r="J2184">
        <v>-13.9207698288269</v>
      </c>
      <c r="K2184">
        <v>212.22318172047699</v>
      </c>
      <c r="L2184">
        <v>241.08449433311699</v>
      </c>
      <c r="M2184">
        <v>40.022227089816802</v>
      </c>
      <c r="N2184">
        <v>0.77770034843205504</v>
      </c>
      <c r="O2184">
        <v>79.6875</v>
      </c>
      <c r="P2184">
        <v>6.6666666666666599</v>
      </c>
      <c r="Q2184">
        <v>0.102762636203131</v>
      </c>
    </row>
    <row r="2185" spans="1:17" hidden="1" x14ac:dyDescent="0.3">
      <c r="A2185" t="s">
        <v>4530</v>
      </c>
      <c r="B2185" t="s">
        <v>4531</v>
      </c>
      <c r="C2185" t="str">
        <f>IFERROR(VLOOKUP(Table1[[#This Row],[Ticker]],[1]!Table1[[Symbol]:[Industry]],2,FALSE),"-")</f>
        <v>-</v>
      </c>
      <c r="D2185" t="s">
        <v>400</v>
      </c>
      <c r="E2185">
        <v>261.92497639599998</v>
      </c>
      <c r="F2185">
        <v>66.19</v>
      </c>
      <c r="G2185">
        <v>36.057448774387296</v>
      </c>
      <c r="H2185">
        <v>2.7402440405115698</v>
      </c>
      <c r="I2185">
        <v>-27.208114239645301</v>
      </c>
      <c r="J2185">
        <v>-0.51564900004456404</v>
      </c>
      <c r="K2185">
        <v>63.9346866769882</v>
      </c>
      <c r="L2185">
        <v>58.921628986506001</v>
      </c>
      <c r="M2185">
        <v>55.132858559564298</v>
      </c>
      <c r="N2185">
        <v>2.68109824212535</v>
      </c>
      <c r="O2185">
        <v>20.093669738631199</v>
      </c>
      <c r="P2185">
        <v>74.184210526315695</v>
      </c>
      <c r="Q2185">
        <v>8.4951877955496996E-2</v>
      </c>
    </row>
    <row r="2186" spans="1:17" hidden="1" x14ac:dyDescent="0.3">
      <c r="A2186" t="s">
        <v>4532</v>
      </c>
      <c r="B2186" t="s">
        <v>4533</v>
      </c>
      <c r="C2186" t="str">
        <f>IFERROR(VLOOKUP(Table1[[#This Row],[Ticker]],[1]!Table1[[Symbol]:[Industry]],2,FALSE),"-")</f>
        <v>-</v>
      </c>
      <c r="D2186" t="s">
        <v>407</v>
      </c>
      <c r="E2186">
        <v>261.68998800000003</v>
      </c>
      <c r="F2186">
        <v>4.9000000000000004</v>
      </c>
      <c r="G2186">
        <v>180.671307138245</v>
      </c>
      <c r="H2186">
        <v>16.805068872000199</v>
      </c>
      <c r="I2186">
        <v>62.626133200047803</v>
      </c>
      <c r="J2186">
        <v>3.4882918161110301</v>
      </c>
      <c r="K2186">
        <v>3.96303494663157</v>
      </c>
      <c r="L2186">
        <v>3.0918109528765401</v>
      </c>
      <c r="M2186">
        <v>80.618011381336203</v>
      </c>
      <c r="N2186">
        <v>0.77051911353190505</v>
      </c>
      <c r="O2186">
        <v>0</v>
      </c>
      <c r="P2186">
        <v>250</v>
      </c>
      <c r="Q2186">
        <v>5.7981421481425002E-2</v>
      </c>
    </row>
    <row r="2187" spans="1:17" hidden="1" x14ac:dyDescent="0.3">
      <c r="A2187" t="s">
        <v>4534</v>
      </c>
      <c r="B2187" t="s">
        <v>4535</v>
      </c>
      <c r="C2187" t="str">
        <f>IFERROR(VLOOKUP(Table1[[#This Row],[Ticker]],[1]!Table1[[Symbol]:[Industry]],2,FALSE),"-")</f>
        <v>-</v>
      </c>
      <c r="D2187" t="s">
        <v>926</v>
      </c>
      <c r="E2187">
        <v>261.47049199999998</v>
      </c>
      <c r="F2187">
        <v>438.65</v>
      </c>
      <c r="G2187">
        <v>109.119006442686</v>
      </c>
      <c r="H2187">
        <v>93.676231550269506</v>
      </c>
      <c r="I2187">
        <v>51.708376028715797</v>
      </c>
      <c r="J2187">
        <v>2.3124141303850401</v>
      </c>
      <c r="K2187">
        <v>283.58945270951898</v>
      </c>
      <c r="L2187">
        <v>228.230692811116</v>
      </c>
      <c r="M2187">
        <v>76.727189424237906</v>
      </c>
      <c r="N2187">
        <v>2.1851596203623802</v>
      </c>
      <c r="O2187">
        <v>2.8154565143052501</v>
      </c>
      <c r="P2187">
        <v>229.81203007518701</v>
      </c>
    </row>
    <row r="2188" spans="1:17" hidden="1" x14ac:dyDescent="0.3">
      <c r="A2188" t="s">
        <v>4536</v>
      </c>
      <c r="B2188" t="s">
        <v>4537</v>
      </c>
      <c r="C2188" t="str">
        <f>IFERROR(VLOOKUP(Table1[[#This Row],[Ticker]],[1]!Table1[[Symbol]:[Industry]],2,FALSE),"-")</f>
        <v>-</v>
      </c>
      <c r="D2188" t="s">
        <v>72</v>
      </c>
      <c r="E2188">
        <v>261.454033095</v>
      </c>
      <c r="F2188">
        <v>44.79</v>
      </c>
      <c r="G2188">
        <v>154.17208595444501</v>
      </c>
      <c r="H2188">
        <v>-12.713042605994801</v>
      </c>
      <c r="I2188">
        <v>-18.733376291757299</v>
      </c>
      <c r="J2188">
        <v>2.63709116302969</v>
      </c>
      <c r="K2188">
        <v>45.839007157747503</v>
      </c>
      <c r="L2188">
        <v>38.7476059147995</v>
      </c>
      <c r="M2188">
        <v>28.725200677585001</v>
      </c>
      <c r="N2188">
        <v>0.63609922003874297</v>
      </c>
      <c r="O2188">
        <v>31.279303415941001</v>
      </c>
      <c r="P2188">
        <v>197.21300597212999</v>
      </c>
      <c r="Q2188">
        <v>7.2467467605426994E-2</v>
      </c>
    </row>
    <row r="2189" spans="1:17" hidden="1" x14ac:dyDescent="0.3">
      <c r="A2189" t="s">
        <v>4538</v>
      </c>
      <c r="B2189" t="s">
        <v>4539</v>
      </c>
      <c r="C2189" t="str">
        <f>IFERROR(VLOOKUP(Table1[[#This Row],[Ticker]],[1]!Table1[[Symbol]:[Industry]],2,FALSE),"-")</f>
        <v>-</v>
      </c>
      <c r="D2189" t="s">
        <v>627</v>
      </c>
      <c r="E2189">
        <v>261.359848</v>
      </c>
      <c r="F2189">
        <v>147.91999999999999</v>
      </c>
      <c r="G2189">
        <v>114.551177268115</v>
      </c>
      <c r="H2189">
        <v>3.8167108067883202</v>
      </c>
      <c r="I2189">
        <v>48.982690991533303</v>
      </c>
      <c r="J2189">
        <v>-5.8769251184409104</v>
      </c>
      <c r="K2189">
        <v>142.895592983857</v>
      </c>
      <c r="L2189">
        <v>116.051395565655</v>
      </c>
      <c r="M2189">
        <v>46.252110502393002</v>
      </c>
      <c r="N2189">
        <v>0.75531938158900003</v>
      </c>
      <c r="O2189">
        <v>10.3637101135749</v>
      </c>
      <c r="P2189">
        <v>149.023569023569</v>
      </c>
      <c r="Q2189">
        <v>0.111709996776078</v>
      </c>
    </row>
    <row r="2190" spans="1:17" hidden="1" x14ac:dyDescent="0.3">
      <c r="A2190" t="s">
        <v>4540</v>
      </c>
      <c r="B2190" t="s">
        <v>4541</v>
      </c>
      <c r="C2190" t="str">
        <f>IFERROR(VLOOKUP(Table1[[#This Row],[Ticker]],[1]!Table1[[Symbol]:[Industry]],2,FALSE),"-")</f>
        <v>-</v>
      </c>
      <c r="D2190" t="s">
        <v>343</v>
      </c>
      <c r="E2190">
        <v>260.60839874999999</v>
      </c>
      <c r="F2190">
        <v>428.75</v>
      </c>
      <c r="G2190">
        <v>145.95392271772599</v>
      </c>
      <c r="H2190">
        <v>-8.5928576315378091</v>
      </c>
      <c r="I2190">
        <v>-7.2718107552265501</v>
      </c>
      <c r="J2190">
        <v>-0.99116836227554095</v>
      </c>
      <c r="K2190">
        <v>404.12216374060199</v>
      </c>
      <c r="L2190">
        <v>359.64821654021398</v>
      </c>
      <c r="M2190">
        <v>73.941847037236002</v>
      </c>
      <c r="N2190">
        <v>1.4328451111179401</v>
      </c>
      <c r="O2190">
        <v>23.2186588921282</v>
      </c>
      <c r="P2190">
        <v>180.228758169934</v>
      </c>
      <c r="Q2190">
        <v>0.14577968658577201</v>
      </c>
    </row>
    <row r="2191" spans="1:17" hidden="1" x14ac:dyDescent="0.3">
      <c r="A2191" t="s">
        <v>4542</v>
      </c>
      <c r="B2191" t="s">
        <v>4543</v>
      </c>
      <c r="C2191" t="str">
        <f>IFERROR(VLOOKUP(Table1[[#This Row],[Ticker]],[1]!Table1[[Symbol]:[Industry]],2,FALSE),"-")</f>
        <v>-</v>
      </c>
      <c r="E2191">
        <v>260.41500000000002</v>
      </c>
      <c r="F2191">
        <v>1157.4000000000001</v>
      </c>
      <c r="G2191">
        <v>179.481929173037</v>
      </c>
      <c r="H2191">
        <v>-7.8346110659262402</v>
      </c>
      <c r="I2191">
        <v>28.884599555855999</v>
      </c>
      <c r="J2191">
        <v>-2.3358309909065</v>
      </c>
      <c r="K2191">
        <v>1168.17612230901</v>
      </c>
      <c r="L2191">
        <v>876.42572234576198</v>
      </c>
      <c r="M2191">
        <v>28.719272960458401</v>
      </c>
      <c r="N2191">
        <v>0.78460249967787599</v>
      </c>
      <c r="O2191">
        <v>24.395196129255201</v>
      </c>
      <c r="P2191">
        <v>244.20817843866101</v>
      </c>
      <c r="Q2191">
        <v>0.184185357030484</v>
      </c>
    </row>
    <row r="2192" spans="1:17" hidden="1" x14ac:dyDescent="0.3">
      <c r="A2192" t="s">
        <v>4544</v>
      </c>
      <c r="B2192" t="s">
        <v>4545</v>
      </c>
      <c r="C2192" t="str">
        <f>IFERROR(VLOOKUP(Table1[[#This Row],[Ticker]],[1]!Table1[[Symbol]:[Industry]],2,FALSE),"-")</f>
        <v>-</v>
      </c>
      <c r="D2192" t="s">
        <v>382</v>
      </c>
      <c r="E2192">
        <v>260.33553000000001</v>
      </c>
      <c r="F2192">
        <v>227.05</v>
      </c>
      <c r="G2192">
        <v>2.3728427820891</v>
      </c>
      <c r="H2192">
        <v>0.14128179054917001</v>
      </c>
      <c r="I2192">
        <v>-16.1032101679288</v>
      </c>
      <c r="J2192">
        <v>3.3797638705421198</v>
      </c>
      <c r="K2192">
        <v>223.35188176409</v>
      </c>
      <c r="L2192">
        <v>207.54057598601901</v>
      </c>
      <c r="M2192">
        <v>54.294873287106803</v>
      </c>
      <c r="N2192">
        <v>0.57673721679851597</v>
      </c>
      <c r="O2192">
        <v>16.7143800924906</v>
      </c>
      <c r="P2192">
        <v>46.4838709677419</v>
      </c>
      <c r="Q2192">
        <v>0.105261217049389</v>
      </c>
    </row>
    <row r="2193" spans="1:17" hidden="1" x14ac:dyDescent="0.3">
      <c r="A2193" t="s">
        <v>4546</v>
      </c>
      <c r="B2193" t="s">
        <v>4547</v>
      </c>
      <c r="C2193" t="str">
        <f>IFERROR(VLOOKUP(Table1[[#This Row],[Ticker]],[1]!Table1[[Symbol]:[Industry]],2,FALSE),"-")</f>
        <v>-</v>
      </c>
      <c r="D2193" t="s">
        <v>220</v>
      </c>
      <c r="E2193">
        <v>260.06418074999999</v>
      </c>
      <c r="F2193">
        <v>189.97</v>
      </c>
      <c r="G2193">
        <v>-55.336503917402197</v>
      </c>
      <c r="H2193">
        <v>-13.8704890247528</v>
      </c>
      <c r="I2193">
        <v>-39.628426788325001</v>
      </c>
      <c r="J2193">
        <v>-1.1196198161711199</v>
      </c>
      <c r="K2193">
        <v>207.986285347462</v>
      </c>
      <c r="L2193">
        <v>226.628466686623</v>
      </c>
      <c r="M2193">
        <v>38.624228168951802</v>
      </c>
      <c r="N2193">
        <v>1.29839849390134</v>
      </c>
      <c r="O2193">
        <v>135.82670948044401</v>
      </c>
      <c r="P2193">
        <v>1.5882352941176401</v>
      </c>
      <c r="Q2193">
        <v>4.7502258601625998E-2</v>
      </c>
    </row>
    <row r="2194" spans="1:17" hidden="1" x14ac:dyDescent="0.3">
      <c r="A2194" t="s">
        <v>4548</v>
      </c>
      <c r="B2194" t="s">
        <v>4549</v>
      </c>
      <c r="C2194" t="str">
        <f>IFERROR(VLOOKUP(Table1[[#This Row],[Ticker]],[1]!Table1[[Symbol]:[Industry]],2,FALSE),"-")</f>
        <v>-</v>
      </c>
      <c r="E2194">
        <v>259.62354599999998</v>
      </c>
      <c r="F2194">
        <v>718.9</v>
      </c>
      <c r="G2194">
        <v>-37.822345205504199</v>
      </c>
      <c r="H2194">
        <v>-3.8475779735399498</v>
      </c>
      <c r="I2194">
        <v>-42.198542124627402</v>
      </c>
      <c r="J2194">
        <v>-1.72584064114423</v>
      </c>
      <c r="K2194">
        <v>725.85544504161896</v>
      </c>
      <c r="L2194">
        <v>826.55331418389801</v>
      </c>
      <c r="M2194">
        <v>51.339470853860902</v>
      </c>
      <c r="N2194">
        <v>0.64902912621359199</v>
      </c>
      <c r="O2194">
        <v>52.288218111002898</v>
      </c>
      <c r="P2194">
        <v>35.131578947368403</v>
      </c>
      <c r="Q2194">
        <v>0.120239846811961</v>
      </c>
    </row>
    <row r="2195" spans="1:17" hidden="1" x14ac:dyDescent="0.3">
      <c r="A2195" t="s">
        <v>4550</v>
      </c>
      <c r="B2195" t="s">
        <v>4551</v>
      </c>
      <c r="C2195" t="str">
        <f>IFERROR(VLOOKUP(Table1[[#This Row],[Ticker]],[1]!Table1[[Symbol]:[Industry]],2,FALSE),"-")</f>
        <v>-</v>
      </c>
      <c r="D2195" t="s">
        <v>627</v>
      </c>
      <c r="E2195">
        <v>259.26274675500002</v>
      </c>
      <c r="F2195">
        <v>30.27</v>
      </c>
      <c r="G2195">
        <v>-15.9047798182759</v>
      </c>
      <c r="H2195">
        <v>-11.192587340507201</v>
      </c>
      <c r="I2195">
        <v>-31.588972083018501</v>
      </c>
      <c r="J2195">
        <v>-4.7062425330067903</v>
      </c>
      <c r="K2195">
        <v>32.531542049275302</v>
      </c>
      <c r="L2195">
        <v>32.610538770234797</v>
      </c>
      <c r="M2195">
        <v>31.8417516382043</v>
      </c>
      <c r="N2195">
        <v>0.87810034312637597</v>
      </c>
      <c r="O2195">
        <v>49.322761810373301</v>
      </c>
      <c r="P2195">
        <v>24.0573770491803</v>
      </c>
      <c r="Q2195">
        <v>-2.4813788268626E-2</v>
      </c>
    </row>
    <row r="2196" spans="1:17" hidden="1" x14ac:dyDescent="0.3">
      <c r="A2196" t="s">
        <v>4552</v>
      </c>
      <c r="B2196" t="s">
        <v>4553</v>
      </c>
      <c r="C2196" t="str">
        <f>IFERROR(VLOOKUP(Table1[[#This Row],[Ticker]],[1]!Table1[[Symbol]:[Industry]],2,FALSE),"-")</f>
        <v>-</v>
      </c>
      <c r="D2196" t="s">
        <v>550</v>
      </c>
      <c r="E2196">
        <v>259.019136</v>
      </c>
      <c r="F2196">
        <v>19.2</v>
      </c>
      <c r="G2196">
        <v>270.29759579803903</v>
      </c>
      <c r="H2196">
        <v>36.372440619580502</v>
      </c>
      <c r="I2196">
        <v>107.960030967007</v>
      </c>
      <c r="J2196">
        <v>-7.7661700962456104</v>
      </c>
      <c r="K2196">
        <v>14.526559410733899</v>
      </c>
      <c r="L2196">
        <v>9.6973343959139005</v>
      </c>
      <c r="M2196">
        <v>49.596252203862797</v>
      </c>
      <c r="N2196">
        <v>2.5049187762625098</v>
      </c>
      <c r="O2196">
        <v>12.7083333333333</v>
      </c>
      <c r="P2196">
        <v>316.48590021691899</v>
      </c>
      <c r="Q2196">
        <v>9.9174209913202999E-2</v>
      </c>
    </row>
    <row r="2197" spans="1:17" hidden="1" x14ac:dyDescent="0.3">
      <c r="A2197" t="s">
        <v>4554</v>
      </c>
      <c r="B2197" t="s">
        <v>4555</v>
      </c>
      <c r="C2197" t="str">
        <f>IFERROR(VLOOKUP(Table1[[#This Row],[Ticker]],[1]!Table1[[Symbol]:[Industry]],2,FALSE),"-")</f>
        <v>-</v>
      </c>
      <c r="D2197" t="s">
        <v>550</v>
      </c>
      <c r="E2197">
        <v>258.93631249999999</v>
      </c>
      <c r="F2197">
        <v>199</v>
      </c>
      <c r="G2197">
        <v>54.186438122888902</v>
      </c>
      <c r="H2197">
        <v>1.19975421234645</v>
      </c>
      <c r="I2197">
        <v>-10.348177712407299</v>
      </c>
      <c r="J2197">
        <v>1.6715248253202699</v>
      </c>
      <c r="K2197">
        <v>174.24237511530899</v>
      </c>
      <c r="L2197">
        <v>166.30119123872799</v>
      </c>
      <c r="M2197">
        <v>81.864831904378903</v>
      </c>
      <c r="N2197">
        <v>1.3589352150146501</v>
      </c>
      <c r="O2197">
        <v>19.095477386934601</v>
      </c>
      <c r="P2197">
        <v>95.0980392156862</v>
      </c>
      <c r="Q2197">
        <v>1.284644440695E-3</v>
      </c>
    </row>
    <row r="2198" spans="1:17" hidden="1" x14ac:dyDescent="0.3">
      <c r="A2198" t="s">
        <v>4556</v>
      </c>
      <c r="B2198" t="s">
        <v>4557</v>
      </c>
      <c r="C2198" t="str">
        <f>IFERROR(VLOOKUP(Table1[[#This Row],[Ticker]],[1]!Table1[[Symbol]:[Industry]],2,FALSE),"-")</f>
        <v>-</v>
      </c>
      <c r="D2198" t="s">
        <v>62</v>
      </c>
      <c r="E2198">
        <v>258.899182244999</v>
      </c>
      <c r="F2198">
        <v>856.35</v>
      </c>
      <c r="G2198">
        <v>37.055434951368902</v>
      </c>
      <c r="H2198">
        <v>-2.6105448920311001</v>
      </c>
      <c r="I2198">
        <v>32.345869422374697</v>
      </c>
      <c r="J2198">
        <v>-2.2739095774985598</v>
      </c>
      <c r="K2198">
        <v>784.79152931097201</v>
      </c>
      <c r="L2198">
        <v>664.74623656920403</v>
      </c>
      <c r="M2198">
        <v>56.255512651502897</v>
      </c>
      <c r="N2198">
        <v>0.443953613069824</v>
      </c>
      <c r="O2198">
        <v>10.702399719740701</v>
      </c>
      <c r="P2198">
        <v>81.410867492850301</v>
      </c>
      <c r="Q2198">
        <v>-1.9540189597338001E-2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135</v>
      </c>
      <c r="E2199">
        <v>258.21399600000001</v>
      </c>
      <c r="F2199">
        <v>149.4</v>
      </c>
      <c r="G2199">
        <v>157.56945528639301</v>
      </c>
      <c r="H2199">
        <v>-12.405779031741</v>
      </c>
      <c r="I2199">
        <v>65.9532446744075</v>
      </c>
      <c r="J2199">
        <v>-4.2993591294346496</v>
      </c>
      <c r="K2199">
        <v>150.139559959808</v>
      </c>
      <c r="L2199">
        <v>121.804530099372</v>
      </c>
      <c r="M2199">
        <v>49.6657200285537</v>
      </c>
      <c r="N2199">
        <v>1.2808205878838499</v>
      </c>
      <c r="O2199">
        <v>27.108433734939702</v>
      </c>
      <c r="P2199">
        <v>217.13012099341901</v>
      </c>
      <c r="Q2199">
        <v>0.12566241256763799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4562</v>
      </c>
      <c r="E2200">
        <v>257.84115772500002</v>
      </c>
      <c r="F2200">
        <v>25.01</v>
      </c>
      <c r="G2200">
        <v>-33.630163449989503</v>
      </c>
      <c r="H2200">
        <v>-8.7244252641803506</v>
      </c>
      <c r="I2200">
        <v>-30.632085660887402</v>
      </c>
      <c r="J2200">
        <v>-5.0710874011629201</v>
      </c>
      <c r="K2200">
        <v>26.942486143031299</v>
      </c>
      <c r="L2200">
        <v>29.567454455593499</v>
      </c>
      <c r="M2200">
        <v>37.8428413044698</v>
      </c>
      <c r="N2200">
        <v>1.1719147153051299</v>
      </c>
      <c r="O2200">
        <v>45.1419432227109</v>
      </c>
      <c r="P2200">
        <v>6.6524520255863502</v>
      </c>
      <c r="Q2200">
        <v>8.7201309909632999E-2</v>
      </c>
    </row>
    <row r="2201" spans="1:17" hidden="1" x14ac:dyDescent="0.3">
      <c r="A2201" t="s">
        <v>4563</v>
      </c>
      <c r="B2201" t="s">
        <v>4564</v>
      </c>
      <c r="C2201" t="str">
        <f>IFERROR(VLOOKUP(Table1[[#This Row],[Ticker]],[1]!Table1[[Symbol]:[Industry]],2,FALSE),"-")</f>
        <v>-</v>
      </c>
      <c r="D2201" t="s">
        <v>257</v>
      </c>
      <c r="E2201">
        <v>257.135625</v>
      </c>
      <c r="F2201">
        <v>672.25</v>
      </c>
      <c r="G2201">
        <v>9.7077261455950001</v>
      </c>
      <c r="H2201">
        <v>-1.8254451767592701</v>
      </c>
      <c r="I2201">
        <v>-5.6839844015627401</v>
      </c>
      <c r="J2201">
        <v>-5.3423622919275502</v>
      </c>
      <c r="K2201">
        <v>646.85349217363603</v>
      </c>
      <c r="L2201">
        <v>605.58931112160201</v>
      </c>
      <c r="M2201">
        <v>60.646065619427802</v>
      </c>
      <c r="N2201">
        <v>1.77755918081887</v>
      </c>
      <c r="O2201">
        <v>8.5905541093343096</v>
      </c>
      <c r="P2201">
        <v>40.696944328170702</v>
      </c>
      <c r="Q2201">
        <v>2.2280610105218999E-2</v>
      </c>
    </row>
    <row r="2202" spans="1:17" hidden="1" x14ac:dyDescent="0.3">
      <c r="A2202" t="s">
        <v>4565</v>
      </c>
      <c r="B2202" t="s">
        <v>4566</v>
      </c>
      <c r="C2202" t="str">
        <f>IFERROR(VLOOKUP(Table1[[#This Row],[Ticker]],[1]!Table1[[Symbol]:[Industry]],2,FALSE),"-")</f>
        <v>-</v>
      </c>
      <c r="E2202">
        <v>255.89670799999999</v>
      </c>
      <c r="F2202">
        <v>104.75</v>
      </c>
      <c r="G2202">
        <v>-28.112805922183</v>
      </c>
      <c r="H2202">
        <v>3.5932463093895999</v>
      </c>
      <c r="I2202">
        <v>-18.321859677769499</v>
      </c>
      <c r="J2202">
        <v>-11.6585395769693</v>
      </c>
      <c r="M2202">
        <v>25.5283032764168</v>
      </c>
      <c r="O2202">
        <v>37.661097852028597</v>
      </c>
      <c r="P2202">
        <v>2.09551656920079</v>
      </c>
    </row>
    <row r="2203" spans="1:17" hidden="1" x14ac:dyDescent="0.3">
      <c r="A2203" t="s">
        <v>4567</v>
      </c>
      <c r="B2203" t="s">
        <v>4568</v>
      </c>
      <c r="C2203" t="str">
        <f>IFERROR(VLOOKUP(Table1[[#This Row],[Ticker]],[1]!Table1[[Symbol]:[Industry]],2,FALSE),"-")</f>
        <v>-</v>
      </c>
      <c r="D2203" t="s">
        <v>1016</v>
      </c>
      <c r="E2203">
        <v>255.60194097900001</v>
      </c>
      <c r="F2203">
        <v>7.61</v>
      </c>
      <c r="G2203">
        <v>136.83510024169399</v>
      </c>
      <c r="H2203">
        <v>48.772433593839999</v>
      </c>
      <c r="I2203">
        <v>22.807951381866001</v>
      </c>
      <c r="J2203">
        <v>-9.9748172867549396</v>
      </c>
      <c r="K2203">
        <v>6.0773878466189997</v>
      </c>
      <c r="L2203">
        <v>5.0264995522973903</v>
      </c>
      <c r="M2203">
        <v>58.1640035908461</v>
      </c>
      <c r="N2203">
        <v>0.70711241024722704</v>
      </c>
      <c r="O2203">
        <v>13.272010512483501</v>
      </c>
      <c r="Q2203">
        <v>2.3880583216063001E-2</v>
      </c>
    </row>
    <row r="2204" spans="1:17" hidden="1" x14ac:dyDescent="0.3">
      <c r="A2204" t="s">
        <v>4569</v>
      </c>
      <c r="B2204" t="s">
        <v>4570</v>
      </c>
      <c r="C2204" t="str">
        <f>IFERROR(VLOOKUP(Table1[[#This Row],[Ticker]],[1]!Table1[[Symbol]:[Industry]],2,FALSE),"-")</f>
        <v>-</v>
      </c>
      <c r="D2204" t="s">
        <v>926</v>
      </c>
      <c r="E2204">
        <v>255.03557000000001</v>
      </c>
      <c r="F2204">
        <v>214</v>
      </c>
      <c r="G2204">
        <v>-21.1375020369616</v>
      </c>
      <c r="H2204">
        <v>0.66444465729455904</v>
      </c>
      <c r="I2204">
        <v>-68.158121305136802</v>
      </c>
      <c r="J2204">
        <v>-2.4592806033096002</v>
      </c>
      <c r="K2204">
        <v>213.822954527966</v>
      </c>
      <c r="L2204">
        <v>271.07014259645598</v>
      </c>
      <c r="M2204">
        <v>77.775550869615699</v>
      </c>
      <c r="N2204">
        <v>1.9792013311148</v>
      </c>
      <c r="O2204">
        <v>127.476635514018</v>
      </c>
      <c r="P2204">
        <v>15.0537634408602</v>
      </c>
      <c r="Q2204">
        <v>4.3905295879406003E-2</v>
      </c>
    </row>
    <row r="2205" spans="1:17" hidden="1" x14ac:dyDescent="0.3">
      <c r="A2205" t="s">
        <v>4571</v>
      </c>
      <c r="B2205" t="s">
        <v>4572</v>
      </c>
      <c r="C2205" t="str">
        <f>IFERROR(VLOOKUP(Table1[[#This Row],[Ticker]],[1]!Table1[[Symbol]:[Industry]],2,FALSE),"-")</f>
        <v>-</v>
      </c>
      <c r="D2205" t="s">
        <v>382</v>
      </c>
      <c r="E2205">
        <v>255.01481000000001</v>
      </c>
      <c r="F2205">
        <v>191.6</v>
      </c>
      <c r="G2205">
        <v>-1.4452299527811201</v>
      </c>
      <c r="H2205">
        <v>-5.2761494021113799</v>
      </c>
      <c r="I2205">
        <v>-18.518460367944002</v>
      </c>
      <c r="J2205">
        <v>-3.0093927506357798</v>
      </c>
      <c r="K2205">
        <v>201.565804937949</v>
      </c>
      <c r="L2205">
        <v>205.75566252689799</v>
      </c>
      <c r="M2205">
        <v>35.726809768512602</v>
      </c>
      <c r="N2205">
        <v>1.53187379265936</v>
      </c>
      <c r="O2205">
        <v>53.653444676409102</v>
      </c>
      <c r="P2205">
        <v>34.456140350877099</v>
      </c>
    </row>
    <row r="2206" spans="1:17" hidden="1" x14ac:dyDescent="0.3">
      <c r="A2206" t="s">
        <v>4573</v>
      </c>
      <c r="B2206" t="s">
        <v>4574</v>
      </c>
      <c r="C2206" t="str">
        <f>IFERROR(VLOOKUP(Table1[[#This Row],[Ticker]],[1]!Table1[[Symbol]:[Industry]],2,FALSE),"-")</f>
        <v>-</v>
      </c>
      <c r="D2206" t="s">
        <v>288</v>
      </c>
      <c r="E2206">
        <v>254.2</v>
      </c>
      <c r="F2206">
        <v>310</v>
      </c>
      <c r="G2206">
        <v>24.906744031449598</v>
      </c>
      <c r="H2206">
        <v>8.8434217409015297</v>
      </c>
      <c r="I2206">
        <v>-15.7649236748332</v>
      </c>
      <c r="J2206">
        <v>-15.4927869137715</v>
      </c>
      <c r="K2206">
        <v>304.67743588965902</v>
      </c>
      <c r="L2206">
        <v>271.260077404779</v>
      </c>
      <c r="M2206">
        <v>37.327936388103801</v>
      </c>
      <c r="N2206">
        <v>1.5338884263114001</v>
      </c>
      <c r="O2206">
        <v>25.7419354838709</v>
      </c>
      <c r="P2206">
        <v>64.893617021276597</v>
      </c>
      <c r="Q2206">
        <v>0.18464592178612901</v>
      </c>
    </row>
    <row r="2207" spans="1:17" hidden="1" x14ac:dyDescent="0.3">
      <c r="A2207" t="s">
        <v>4575</v>
      </c>
      <c r="B2207" t="s">
        <v>4576</v>
      </c>
      <c r="C2207" t="str">
        <f>IFERROR(VLOOKUP(Table1[[#This Row],[Ticker]],[1]!Table1[[Symbol]:[Industry]],2,FALSE),"-")</f>
        <v>-</v>
      </c>
      <c r="D2207" t="s">
        <v>72</v>
      </c>
      <c r="E2207">
        <v>253.02696</v>
      </c>
      <c r="F2207">
        <v>18.600000000000001</v>
      </c>
      <c r="G2207">
        <v>-8.8178642365188207</v>
      </c>
      <c r="H2207">
        <v>-10.0737506015116</v>
      </c>
      <c r="I2207">
        <v>-26.3042454424228</v>
      </c>
      <c r="J2207">
        <v>-1.7310064295029901</v>
      </c>
      <c r="K2207">
        <v>19.284006994035401</v>
      </c>
      <c r="L2207">
        <v>19.520531436071199</v>
      </c>
      <c r="M2207">
        <v>32.789906241265498</v>
      </c>
      <c r="N2207">
        <v>1.2914588344391</v>
      </c>
      <c r="O2207">
        <v>63.709677419354797</v>
      </c>
      <c r="P2207">
        <v>38.805970149253703</v>
      </c>
      <c r="Q2207">
        <v>5.4382967655982002E-2</v>
      </c>
    </row>
    <row r="2208" spans="1:17" hidden="1" x14ac:dyDescent="0.3">
      <c r="A2208" t="s">
        <v>4577</v>
      </c>
      <c r="B2208" t="s">
        <v>4578</v>
      </c>
      <c r="C2208" t="str">
        <f>IFERROR(VLOOKUP(Table1[[#This Row],[Ticker]],[1]!Table1[[Symbol]:[Industry]],2,FALSE),"-")</f>
        <v>-</v>
      </c>
      <c r="D2208" t="s">
        <v>1148</v>
      </c>
      <c r="E2208">
        <v>252.97528871999901</v>
      </c>
      <c r="F2208">
        <v>585.20000000000005</v>
      </c>
      <c r="G2208">
        <v>-9.13256809804912</v>
      </c>
      <c r="H2208">
        <v>-10.914851772469699</v>
      </c>
      <c r="I2208">
        <v>-38.0867943278121</v>
      </c>
      <c r="J2208">
        <v>3.1911544601410702</v>
      </c>
      <c r="K2208">
        <v>576.966285001394</v>
      </c>
      <c r="L2208">
        <v>611.76819767262805</v>
      </c>
      <c r="M2208">
        <v>68.952050438512202</v>
      </c>
      <c r="N2208">
        <v>1.1436808773412299</v>
      </c>
      <c r="O2208">
        <v>70.010252904989699</v>
      </c>
      <c r="P2208">
        <v>25.538989595623701</v>
      </c>
    </row>
    <row r="2209" spans="1:17" hidden="1" x14ac:dyDescent="0.3">
      <c r="A2209" t="s">
        <v>4579</v>
      </c>
      <c r="B2209" t="s">
        <v>4580</v>
      </c>
      <c r="C2209" t="str">
        <f>IFERROR(VLOOKUP(Table1[[#This Row],[Ticker]],[1]!Table1[[Symbol]:[Industry]],2,FALSE),"-")</f>
        <v>-</v>
      </c>
      <c r="D2209" t="s">
        <v>643</v>
      </c>
      <c r="E2209">
        <v>252.88413987999999</v>
      </c>
      <c r="F2209">
        <v>260.95</v>
      </c>
      <c r="G2209">
        <v>31.809726921116599</v>
      </c>
      <c r="H2209">
        <v>13.938436853148</v>
      </c>
      <c r="I2209">
        <v>-9.3921373820957896</v>
      </c>
      <c r="J2209">
        <v>-5.7677492299002102</v>
      </c>
      <c r="K2209">
        <v>239.85324631803499</v>
      </c>
      <c r="L2209">
        <v>217.317325913221</v>
      </c>
      <c r="M2209">
        <v>47.657040558189998</v>
      </c>
      <c r="N2209">
        <v>0.907348605125878</v>
      </c>
      <c r="O2209">
        <v>27.0933128951906</v>
      </c>
      <c r="P2209">
        <v>70.5555555555555</v>
      </c>
    </row>
    <row r="2210" spans="1:17" hidden="1" x14ac:dyDescent="0.3">
      <c r="A2210" t="s">
        <v>4581</v>
      </c>
      <c r="B2210" t="s">
        <v>4582</v>
      </c>
      <c r="C2210" t="str">
        <f>IFERROR(VLOOKUP(Table1[[#This Row],[Ticker]],[1]!Table1[[Symbol]:[Industry]],2,FALSE),"-")</f>
        <v>-</v>
      </c>
      <c r="D2210" t="s">
        <v>627</v>
      </c>
      <c r="E2210">
        <v>252.5590914</v>
      </c>
      <c r="F2210">
        <v>117.48</v>
      </c>
      <c r="G2210">
        <v>32.006820216716598</v>
      </c>
      <c r="H2210">
        <v>4.2600046576978903</v>
      </c>
      <c r="I2210">
        <v>-7.52809877487375</v>
      </c>
      <c r="J2210">
        <v>-5.8071724543211403</v>
      </c>
      <c r="K2210">
        <v>113.016122609045</v>
      </c>
      <c r="L2210">
        <v>105.376344987888</v>
      </c>
      <c r="M2210">
        <v>49.443932205998898</v>
      </c>
      <c r="N2210">
        <v>1.5418853501091601</v>
      </c>
      <c r="O2210">
        <v>12.785154919986301</v>
      </c>
      <c r="P2210">
        <v>60.491803278688501</v>
      </c>
      <c r="Q2210">
        <v>3.9693835401316997E-2</v>
      </c>
    </row>
    <row r="2211" spans="1:17" hidden="1" x14ac:dyDescent="0.3">
      <c r="A2211" t="s">
        <v>4583</v>
      </c>
      <c r="B2211" t="s">
        <v>4584</v>
      </c>
      <c r="C2211" t="str">
        <f>IFERROR(VLOOKUP(Table1[[#This Row],[Ticker]],[1]!Table1[[Symbol]:[Industry]],2,FALSE),"-")</f>
        <v>-</v>
      </c>
      <c r="D2211" t="s">
        <v>62</v>
      </c>
      <c r="E2211">
        <v>252.48529199999999</v>
      </c>
      <c r="F2211">
        <v>101.95</v>
      </c>
      <c r="G2211">
        <v>-15.6002678347855</v>
      </c>
      <c r="H2211">
        <v>-0.108976149831751</v>
      </c>
      <c r="I2211">
        <v>-5.5772599548015904</v>
      </c>
      <c r="J2211">
        <v>-9.1497993868516403</v>
      </c>
      <c r="K2211">
        <v>99.372283525341103</v>
      </c>
      <c r="M2211">
        <v>42.921758895204903</v>
      </c>
      <c r="N2211">
        <v>1.04787857882028</v>
      </c>
      <c r="O2211">
        <v>19.5193722412947</v>
      </c>
      <c r="P2211">
        <v>24.405125076266</v>
      </c>
    </row>
    <row r="2212" spans="1:17" hidden="1" x14ac:dyDescent="0.3">
      <c r="A2212" t="s">
        <v>4585</v>
      </c>
      <c r="B2212" t="s">
        <v>4586</v>
      </c>
      <c r="C2212" t="str">
        <f>IFERROR(VLOOKUP(Table1[[#This Row],[Ticker]],[1]!Table1[[Symbol]:[Industry]],2,FALSE),"-")</f>
        <v>-</v>
      </c>
      <c r="D2212" t="s">
        <v>130</v>
      </c>
      <c r="E2212">
        <v>251.95510048599999</v>
      </c>
      <c r="F2212">
        <v>226.91</v>
      </c>
      <c r="G2212">
        <v>-24.8193678173492</v>
      </c>
      <c r="H2212">
        <v>-5.0905565841218197</v>
      </c>
      <c r="I2212">
        <v>-38.974517246367</v>
      </c>
      <c r="J2212">
        <v>-3.2196962391334498</v>
      </c>
      <c r="K2212">
        <v>235.53179262915199</v>
      </c>
      <c r="L2212">
        <v>243.23596788443001</v>
      </c>
      <c r="M2212">
        <v>38.037719104904802</v>
      </c>
      <c r="N2212">
        <v>0.76775588968691</v>
      </c>
      <c r="O2212">
        <v>46.599973557798201</v>
      </c>
      <c r="P2212">
        <v>18.583747060360501</v>
      </c>
      <c r="Q2212">
        <v>1.0027472681334E-2</v>
      </c>
    </row>
    <row r="2213" spans="1:17" hidden="1" x14ac:dyDescent="0.3">
      <c r="A2213" t="s">
        <v>4587</v>
      </c>
      <c r="B2213" t="s">
        <v>4588</v>
      </c>
      <c r="C2213" t="str">
        <f>IFERROR(VLOOKUP(Table1[[#This Row],[Ticker]],[1]!Table1[[Symbol]:[Industry]],2,FALSE),"-")</f>
        <v>-</v>
      </c>
      <c r="D2213" t="s">
        <v>21</v>
      </c>
      <c r="E2213">
        <v>251.70930000000001</v>
      </c>
      <c r="F2213">
        <v>276.3</v>
      </c>
      <c r="G2213">
        <v>-40.4191921682729</v>
      </c>
      <c r="H2213">
        <v>13.006459293540701</v>
      </c>
      <c r="I2213">
        <v>-30.396184288289</v>
      </c>
      <c r="J2213">
        <v>-6.8717867018622103</v>
      </c>
      <c r="K2213">
        <v>249.26413780048699</v>
      </c>
      <c r="M2213">
        <v>55.720580158008801</v>
      </c>
      <c r="N2213">
        <v>1.78886965124907</v>
      </c>
      <c r="O2213">
        <v>21.606948968512398</v>
      </c>
      <c r="P2213">
        <v>50.122249388752998</v>
      </c>
    </row>
    <row r="2214" spans="1:17" hidden="1" x14ac:dyDescent="0.3">
      <c r="A2214" t="s">
        <v>4589</v>
      </c>
      <c r="B2214" t="s">
        <v>4590</v>
      </c>
      <c r="C2214" t="str">
        <f>IFERROR(VLOOKUP(Table1[[#This Row],[Ticker]],[1]!Table1[[Symbol]:[Industry]],2,FALSE),"-")</f>
        <v>-</v>
      </c>
      <c r="D2214" t="s">
        <v>49</v>
      </c>
      <c r="E2214">
        <v>251.70066</v>
      </c>
      <c r="F2214">
        <v>816.15</v>
      </c>
      <c r="G2214">
        <v>14.669330966863001</v>
      </c>
      <c r="H2214">
        <v>-11.8664888871876</v>
      </c>
      <c r="I2214">
        <v>-48.999110058222897</v>
      </c>
      <c r="J2214">
        <v>-6.0823617742339797</v>
      </c>
      <c r="K2214">
        <v>872.89541184656196</v>
      </c>
      <c r="L2214">
        <v>897.83659352667496</v>
      </c>
      <c r="M2214">
        <v>33.297824993537702</v>
      </c>
      <c r="N2214">
        <v>0.97510528778661598</v>
      </c>
      <c r="O2214">
        <v>81.326961955522805</v>
      </c>
      <c r="P2214">
        <v>43.772753963593601</v>
      </c>
      <c r="Q2214">
        <v>2.3149414073793999E-2</v>
      </c>
    </row>
    <row r="2215" spans="1:17" hidden="1" x14ac:dyDescent="0.3">
      <c r="A2215" t="s">
        <v>4591</v>
      </c>
      <c r="B2215" t="s">
        <v>4592</v>
      </c>
      <c r="C2215" t="str">
        <f>IFERROR(VLOOKUP(Table1[[#This Row],[Ticker]],[1]!Table1[[Symbol]:[Industry]],2,FALSE),"-")</f>
        <v>-</v>
      </c>
      <c r="D2215" t="s">
        <v>977</v>
      </c>
      <c r="E2215">
        <v>251.598656358</v>
      </c>
      <c r="F2215">
        <v>75.930000000000007</v>
      </c>
      <c r="G2215">
        <v>52.243321189767997</v>
      </c>
      <c r="H2215">
        <v>-10.726300459513199</v>
      </c>
      <c r="I2215">
        <v>-2.3118371070499402</v>
      </c>
      <c r="J2215">
        <v>-4.1207592704494997</v>
      </c>
      <c r="K2215">
        <v>72.705244475833695</v>
      </c>
      <c r="L2215">
        <v>64.871896025647402</v>
      </c>
      <c r="M2215">
        <v>44.464537636861898</v>
      </c>
      <c r="N2215">
        <v>1.2938345122144499</v>
      </c>
      <c r="O2215">
        <v>34.202554984854402</v>
      </c>
      <c r="P2215">
        <v>83.627569528415904</v>
      </c>
      <c r="Q2215">
        <v>7.9804710291698999E-2</v>
      </c>
    </row>
    <row r="2216" spans="1:17" hidden="1" x14ac:dyDescent="0.3">
      <c r="A2216" t="s">
        <v>4593</v>
      </c>
      <c r="B2216" t="s">
        <v>4594</v>
      </c>
      <c r="C2216" t="str">
        <f>IFERROR(VLOOKUP(Table1[[#This Row],[Ticker]],[1]!Table1[[Symbol]:[Industry]],2,FALSE),"-")</f>
        <v>-</v>
      </c>
      <c r="D2216" t="s">
        <v>21</v>
      </c>
      <c r="E2216">
        <v>250.91454921399901</v>
      </c>
      <c r="F2216">
        <v>130.34</v>
      </c>
      <c r="G2216">
        <v>70.716487861137296</v>
      </c>
      <c r="H2216">
        <v>41.0705172645552</v>
      </c>
      <c r="I2216">
        <v>48.807492824030398</v>
      </c>
      <c r="J2216">
        <v>5.9523344955870598</v>
      </c>
      <c r="K2216">
        <v>109.110955955591</v>
      </c>
      <c r="L2216">
        <v>89.901329702187894</v>
      </c>
      <c r="M2216">
        <v>53.933971875204101</v>
      </c>
      <c r="N2216">
        <v>1.8481223118279499</v>
      </c>
      <c r="O2216">
        <v>13.2422893969617</v>
      </c>
      <c r="P2216">
        <v>144.99999999999901</v>
      </c>
      <c r="Q2216">
        <v>4.7086531229986003E-2</v>
      </c>
    </row>
    <row r="2217" spans="1:17" hidden="1" x14ac:dyDescent="0.3">
      <c r="A2217" t="s">
        <v>4595</v>
      </c>
      <c r="B2217" t="s">
        <v>4596</v>
      </c>
      <c r="C2217" t="str">
        <f>IFERROR(VLOOKUP(Table1[[#This Row],[Ticker]],[1]!Table1[[Symbol]:[Industry]],2,FALSE),"-")</f>
        <v>-</v>
      </c>
      <c r="D2217" t="s">
        <v>441</v>
      </c>
      <c r="E2217">
        <v>250.5753</v>
      </c>
      <c r="F2217">
        <v>100.15</v>
      </c>
      <c r="G2217">
        <v>-56.030081750643099</v>
      </c>
      <c r="H2217">
        <v>-10.1440214466176</v>
      </c>
      <c r="I2217">
        <v>-22.262718051169401</v>
      </c>
      <c r="J2217">
        <v>-5.6561361552257603</v>
      </c>
      <c r="K2217">
        <v>106.569982197019</v>
      </c>
      <c r="L2217">
        <v>114.082906502447</v>
      </c>
      <c r="M2217">
        <v>26.2459106992527</v>
      </c>
      <c r="N2217">
        <v>1.00691947152679</v>
      </c>
      <c r="O2217">
        <v>59.211183225162202</v>
      </c>
      <c r="P2217">
        <v>4.3229166666666599</v>
      </c>
    </row>
    <row r="2218" spans="1:17" hidden="1" x14ac:dyDescent="0.3">
      <c r="A2218" t="s">
        <v>4597</v>
      </c>
      <c r="B2218" t="s">
        <v>4598</v>
      </c>
      <c r="C2218" t="str">
        <f>IFERROR(VLOOKUP(Table1[[#This Row],[Ticker]],[1]!Table1[[Symbol]:[Industry]],2,FALSE),"-")</f>
        <v>-</v>
      </c>
      <c r="D2218" t="s">
        <v>348</v>
      </c>
      <c r="E2218">
        <v>250.416</v>
      </c>
      <c r="F2218">
        <v>148</v>
      </c>
      <c r="G2218">
        <v>218.607353649873</v>
      </c>
      <c r="H2218">
        <v>5.5571839312219398</v>
      </c>
      <c r="I2218">
        <v>12.7494732323606</v>
      </c>
      <c r="J2218">
        <v>-3.3167449694011299</v>
      </c>
      <c r="K2218">
        <v>146.160743311337</v>
      </c>
      <c r="L2218">
        <v>118.357900900955</v>
      </c>
      <c r="M2218">
        <v>40.904544696828196</v>
      </c>
      <c r="N2218">
        <v>0.92129266082754402</v>
      </c>
      <c r="O2218">
        <v>27.027027027027</v>
      </c>
      <c r="P2218">
        <v>274.44655281467402</v>
      </c>
    </row>
    <row r="2219" spans="1:17" hidden="1" x14ac:dyDescent="0.3">
      <c r="A2219" t="s">
        <v>4599</v>
      </c>
      <c r="B2219" t="s">
        <v>4600</v>
      </c>
      <c r="C2219" t="str">
        <f>IFERROR(VLOOKUP(Table1[[#This Row],[Ticker]],[1]!Table1[[Symbol]:[Industry]],2,FALSE),"-")</f>
        <v>-</v>
      </c>
      <c r="D2219" t="s">
        <v>191</v>
      </c>
      <c r="E2219">
        <v>250.27274320000001</v>
      </c>
      <c r="F2219">
        <v>2.14</v>
      </c>
      <c r="G2219">
        <v>52.754640471579101</v>
      </c>
      <c r="H2219">
        <v>-5.2761494021113799</v>
      </c>
      <c r="I2219">
        <v>-13.6509230770084</v>
      </c>
      <c r="J2219">
        <v>-1.9941643242398399</v>
      </c>
      <c r="K2219">
        <v>2.1680281705098499</v>
      </c>
      <c r="L2219">
        <v>1.99446051154586</v>
      </c>
      <c r="M2219">
        <v>39.017175050712702</v>
      </c>
      <c r="N2219">
        <v>1.8756242424710901</v>
      </c>
      <c r="O2219">
        <v>38.785046728971899</v>
      </c>
      <c r="P2219">
        <v>101.88679245282999</v>
      </c>
      <c r="Q2219">
        <v>-5.2950914195161E-2</v>
      </c>
    </row>
    <row r="2220" spans="1:17" hidden="1" x14ac:dyDescent="0.3">
      <c r="A2220" t="s">
        <v>4601</v>
      </c>
      <c r="B2220" t="s">
        <v>4602</v>
      </c>
      <c r="C2220" t="str">
        <f>IFERROR(VLOOKUP(Table1[[#This Row],[Ticker]],[1]!Table1[[Symbol]:[Industry]],2,FALSE),"-")</f>
        <v>-</v>
      </c>
      <c r="E2220">
        <v>250.25721941999899</v>
      </c>
      <c r="F2220">
        <v>159.9</v>
      </c>
      <c r="G2220">
        <v>-5.5156203283408098</v>
      </c>
      <c r="H2220">
        <v>-16.306384564485299</v>
      </c>
      <c r="I2220">
        <v>4.5073875516431103</v>
      </c>
      <c r="J2220">
        <v>-3.2985121503267898</v>
      </c>
      <c r="K2220">
        <v>156.39177116343299</v>
      </c>
      <c r="M2220">
        <v>44.067745015852303</v>
      </c>
      <c r="N2220">
        <v>0.504</v>
      </c>
      <c r="O2220">
        <v>11.757348342714099</v>
      </c>
      <c r="P2220">
        <v>40.0175131348511</v>
      </c>
    </row>
    <row r="2221" spans="1:17" hidden="1" x14ac:dyDescent="0.3">
      <c r="A2221" t="s">
        <v>4603</v>
      </c>
      <c r="B2221" t="s">
        <v>4604</v>
      </c>
      <c r="C2221" t="str">
        <f>IFERROR(VLOOKUP(Table1[[#This Row],[Ticker]],[1]!Table1[[Symbol]:[Industry]],2,FALSE),"-")</f>
        <v>-</v>
      </c>
      <c r="D2221" t="s">
        <v>257</v>
      </c>
      <c r="E2221">
        <v>250.14622499999999</v>
      </c>
      <c r="F2221">
        <v>245</v>
      </c>
      <c r="G2221">
        <v>124.421307138245</v>
      </c>
      <c r="H2221">
        <v>11.284936570739299</v>
      </c>
      <c r="I2221">
        <v>97.487793279099193</v>
      </c>
      <c r="J2221">
        <v>2.9987030081424799</v>
      </c>
      <c r="K2221">
        <v>217.80510578582499</v>
      </c>
      <c r="L2221">
        <v>170.69975977342801</v>
      </c>
      <c r="M2221">
        <v>63.807853555115699</v>
      </c>
      <c r="N2221">
        <v>1.51219512195121</v>
      </c>
      <c r="O2221">
        <v>10.204081632653001</v>
      </c>
      <c r="P2221">
        <v>178.40909090909</v>
      </c>
    </row>
    <row r="2222" spans="1:17" hidden="1" x14ac:dyDescent="0.3">
      <c r="A2222" t="s">
        <v>4605</v>
      </c>
      <c r="B2222" t="s">
        <v>4606</v>
      </c>
      <c r="C2222" t="str">
        <f>IFERROR(VLOOKUP(Table1[[#This Row],[Ticker]],[1]!Table1[[Symbol]:[Industry]],2,FALSE),"-")</f>
        <v>-</v>
      </c>
      <c r="D2222" t="s">
        <v>62</v>
      </c>
      <c r="E2222">
        <v>250.08199999999999</v>
      </c>
      <c r="F2222">
        <v>700</v>
      </c>
      <c r="G2222">
        <v>154.421307138245</v>
      </c>
      <c r="H2222">
        <v>19.060946948636801</v>
      </c>
      <c r="I2222">
        <v>37.3161210894242</v>
      </c>
      <c r="J2222">
        <v>-3.3274976575731698</v>
      </c>
      <c r="K2222">
        <v>591.33815045910501</v>
      </c>
      <c r="L2222">
        <v>447.50599150355703</v>
      </c>
      <c r="M2222">
        <v>51.961661450138998</v>
      </c>
      <c r="N2222">
        <v>0.66025594610335403</v>
      </c>
      <c r="O2222">
        <v>6.8571428571428497</v>
      </c>
      <c r="P2222">
        <v>186.65028665028601</v>
      </c>
      <c r="Q2222">
        <v>3.5173713830367E-2</v>
      </c>
    </row>
    <row r="2223" spans="1:17" hidden="1" x14ac:dyDescent="0.3">
      <c r="A2223" t="s">
        <v>4607</v>
      </c>
      <c r="B2223" t="s">
        <v>4608</v>
      </c>
      <c r="C2223" t="str">
        <f>IFERROR(VLOOKUP(Table1[[#This Row],[Ticker]],[1]!Table1[[Symbol]:[Industry]],2,FALSE),"-")</f>
        <v>-</v>
      </c>
      <c r="D2223" t="s">
        <v>391</v>
      </c>
      <c r="E2223">
        <v>249.90450935999999</v>
      </c>
      <c r="F2223">
        <v>99.8</v>
      </c>
      <c r="G2223">
        <v>15.8812646152124</v>
      </c>
      <c r="H2223">
        <v>-2.75733354661716</v>
      </c>
      <c r="I2223">
        <v>-4.6051569106196801</v>
      </c>
      <c r="J2223">
        <v>0.17605269746232999</v>
      </c>
      <c r="K2223">
        <v>97.856110287334602</v>
      </c>
      <c r="L2223">
        <v>91.405477245906098</v>
      </c>
      <c r="M2223">
        <v>52.877158684002303</v>
      </c>
      <c r="N2223">
        <v>0.91812975866906898</v>
      </c>
      <c r="O2223">
        <v>20.2905811623246</v>
      </c>
      <c r="P2223">
        <v>50.075187969924798</v>
      </c>
      <c r="Q2223">
        <v>2.1381837332334001E-2</v>
      </c>
    </row>
    <row r="2224" spans="1:17" hidden="1" x14ac:dyDescent="0.3">
      <c r="A2224" t="s">
        <v>4609</v>
      </c>
      <c r="B2224" t="s">
        <v>4610</v>
      </c>
      <c r="C2224" t="str">
        <f>IFERROR(VLOOKUP(Table1[[#This Row],[Ticker]],[1]!Table1[[Symbol]:[Industry]],2,FALSE),"-")</f>
        <v>-</v>
      </c>
      <c r="D2224" t="s">
        <v>444</v>
      </c>
      <c r="E2224">
        <v>249.75262147500001</v>
      </c>
      <c r="F2224">
        <v>110.25</v>
      </c>
      <c r="G2224">
        <v>3.8986999744172102</v>
      </c>
      <c r="H2224">
        <v>-8.2297359000016694</v>
      </c>
      <c r="I2224">
        <v>7.3540140148852</v>
      </c>
      <c r="J2224">
        <v>3.0286667259884599</v>
      </c>
      <c r="K2224">
        <v>109.934236381597</v>
      </c>
      <c r="L2224">
        <v>96.152171367990803</v>
      </c>
      <c r="M2224">
        <v>45.604311900250003</v>
      </c>
      <c r="N2224">
        <v>0.37272139625080802</v>
      </c>
      <c r="O2224">
        <v>39.773242630385397</v>
      </c>
      <c r="P2224">
        <v>63.212435233160598</v>
      </c>
    </row>
    <row r="2225" spans="1:17" hidden="1" x14ac:dyDescent="0.3">
      <c r="A2225" t="s">
        <v>4611</v>
      </c>
      <c r="B2225" t="s">
        <v>4612</v>
      </c>
      <c r="C2225" t="str">
        <f>IFERROR(VLOOKUP(Table1[[#This Row],[Ticker]],[1]!Table1[[Symbol]:[Industry]],2,FALSE),"-")</f>
        <v>-</v>
      </c>
      <c r="D2225" t="s">
        <v>627</v>
      </c>
      <c r="E2225">
        <v>249.26836125</v>
      </c>
      <c r="F2225">
        <v>203.75</v>
      </c>
      <c r="G2225">
        <v>600.80276881382497</v>
      </c>
      <c r="H2225">
        <v>-9.1223032482652293</v>
      </c>
      <c r="I2225">
        <v>354.99858753554997</v>
      </c>
      <c r="J2225">
        <v>-1.1278276905764699</v>
      </c>
      <c r="K2225">
        <v>175.03532611511901</v>
      </c>
      <c r="L2225">
        <v>97.972870633238003</v>
      </c>
      <c r="M2225">
        <v>51.656717361725903</v>
      </c>
      <c r="N2225">
        <v>1.13436249285305</v>
      </c>
      <c r="O2225">
        <v>6.74846625766871</v>
      </c>
      <c r="P2225">
        <v>852.10280373831699</v>
      </c>
    </row>
    <row r="2226" spans="1:17" hidden="1" x14ac:dyDescent="0.3">
      <c r="A2226" t="s">
        <v>4613</v>
      </c>
      <c r="B2226" t="s">
        <v>4614</v>
      </c>
      <c r="C2226" t="str">
        <f>IFERROR(VLOOKUP(Table1[[#This Row],[Ticker]],[1]!Table1[[Symbol]:[Industry]],2,FALSE),"-")</f>
        <v>-</v>
      </c>
      <c r="D2226" t="s">
        <v>543</v>
      </c>
      <c r="E2226">
        <v>248.91142500000001</v>
      </c>
      <c r="F2226">
        <v>225.77</v>
      </c>
      <c r="G2226">
        <v>-20.618209365705798</v>
      </c>
      <c r="H2226">
        <v>-1.5315435833558599</v>
      </c>
      <c r="I2226">
        <v>-23.8910483597646</v>
      </c>
      <c r="J2226">
        <v>-2.3418198778144501</v>
      </c>
      <c r="K2226">
        <v>219.05752429281901</v>
      </c>
      <c r="L2226">
        <v>221.80527008073699</v>
      </c>
      <c r="M2226">
        <v>54.508616174306901</v>
      </c>
      <c r="N2226">
        <v>1.8417329837446199</v>
      </c>
      <c r="O2226">
        <v>21.805377153740501</v>
      </c>
      <c r="P2226">
        <v>18.8263157894736</v>
      </c>
      <c r="Q2226">
        <v>1.8188907148023001E-2</v>
      </c>
    </row>
    <row r="2227" spans="1:17" hidden="1" x14ac:dyDescent="0.3">
      <c r="A2227" t="s">
        <v>4615</v>
      </c>
      <c r="B2227" t="s">
        <v>4616</v>
      </c>
      <c r="C2227" t="str">
        <f>IFERROR(VLOOKUP(Table1[[#This Row],[Ticker]],[1]!Table1[[Symbol]:[Industry]],2,FALSE),"-")</f>
        <v>-</v>
      </c>
      <c r="D2227" t="s">
        <v>130</v>
      </c>
      <c r="E2227">
        <v>248.661664</v>
      </c>
      <c r="F2227">
        <v>489.8</v>
      </c>
      <c r="G2227">
        <v>490.45904298730198</v>
      </c>
      <c r="H2227">
        <v>39.129647699337802</v>
      </c>
      <c r="I2227">
        <v>74.879773805165897</v>
      </c>
      <c r="J2227">
        <v>-0.54843025785825605</v>
      </c>
      <c r="K2227">
        <v>460.330692976227</v>
      </c>
      <c r="L2227">
        <v>317.98205321805301</v>
      </c>
      <c r="M2227">
        <v>34.170355260078601</v>
      </c>
      <c r="N2227">
        <v>1.05054504174529</v>
      </c>
      <c r="O2227">
        <v>53.572886892609198</v>
      </c>
      <c r="P2227">
        <v>581.69798190674999</v>
      </c>
      <c r="Q2227">
        <v>0.14458721367858701</v>
      </c>
    </row>
    <row r="2228" spans="1:17" hidden="1" x14ac:dyDescent="0.3">
      <c r="A2228" t="s">
        <v>4617</v>
      </c>
      <c r="B2228" t="s">
        <v>4618</v>
      </c>
      <c r="C2228" t="str">
        <f>IFERROR(VLOOKUP(Table1[[#This Row],[Ticker]],[1]!Table1[[Symbol]:[Industry]],2,FALSE),"-")</f>
        <v>-</v>
      </c>
      <c r="D2228" t="s">
        <v>343</v>
      </c>
      <c r="E2228">
        <v>248.397504</v>
      </c>
      <c r="F2228">
        <v>72.319999999999993</v>
      </c>
      <c r="G2228">
        <v>11.9989862758488</v>
      </c>
      <c r="H2228">
        <v>-8.8270771821140404</v>
      </c>
      <c r="I2228">
        <v>-21.531849662160301</v>
      </c>
      <c r="J2228">
        <v>-6.2988000858292397</v>
      </c>
      <c r="K2228">
        <v>75.243365368833594</v>
      </c>
      <c r="L2228">
        <v>75.035749334353596</v>
      </c>
      <c r="M2228">
        <v>38.477060813434299</v>
      </c>
      <c r="N2228">
        <v>1.51278301871692</v>
      </c>
      <c r="O2228">
        <v>79.065265486725593</v>
      </c>
      <c r="P2228">
        <v>45.561891982556098</v>
      </c>
      <c r="Q2228">
        <v>3.0480477831450001E-2</v>
      </c>
    </row>
    <row r="2229" spans="1:17" hidden="1" x14ac:dyDescent="0.3">
      <c r="A2229" t="s">
        <v>4619</v>
      </c>
      <c r="B2229" t="s">
        <v>4620</v>
      </c>
      <c r="C2229" t="str">
        <f>IFERROR(VLOOKUP(Table1[[#This Row],[Ticker]],[1]!Table1[[Symbol]:[Industry]],2,FALSE),"-")</f>
        <v>-</v>
      </c>
      <c r="D2229" t="s">
        <v>62</v>
      </c>
      <c r="E2229">
        <v>248.15532654499901</v>
      </c>
      <c r="F2229">
        <v>52.45</v>
      </c>
      <c r="G2229">
        <v>19.712165864007499</v>
      </c>
      <c r="H2229">
        <v>-12.1128479497557</v>
      </c>
      <c r="I2229">
        <v>24.273693850541001</v>
      </c>
      <c r="J2229">
        <v>-3.4922916650637998</v>
      </c>
      <c r="K2229">
        <v>51.354721656914101</v>
      </c>
      <c r="L2229">
        <v>45.539281771221603</v>
      </c>
      <c r="M2229">
        <v>47.535829939725701</v>
      </c>
      <c r="N2229">
        <v>1.0012890643580801</v>
      </c>
      <c r="O2229">
        <v>11.3441372735938</v>
      </c>
      <c r="P2229">
        <v>63.957486714598303</v>
      </c>
      <c r="Q2229">
        <v>4.6608412882819996E-3</v>
      </c>
    </row>
    <row r="2230" spans="1:17" hidden="1" x14ac:dyDescent="0.3">
      <c r="A2230" t="s">
        <v>4621</v>
      </c>
      <c r="B2230" t="s">
        <v>4622</v>
      </c>
      <c r="C2230" t="str">
        <f>IFERROR(VLOOKUP(Table1[[#This Row],[Ticker]],[1]!Table1[[Symbol]:[Industry]],2,FALSE),"-")</f>
        <v>-</v>
      </c>
      <c r="D2230" t="s">
        <v>62</v>
      </c>
      <c r="E2230">
        <v>247.97605715999899</v>
      </c>
      <c r="F2230">
        <v>178.7</v>
      </c>
      <c r="G2230">
        <v>75.686986876069199</v>
      </c>
      <c r="H2230">
        <v>-19.984840901633799</v>
      </c>
      <c r="I2230">
        <v>25.1529764355525</v>
      </c>
      <c r="J2230">
        <v>-3.8622961923717098</v>
      </c>
      <c r="K2230">
        <v>183.245096828409</v>
      </c>
      <c r="L2230">
        <v>151.670970246297</v>
      </c>
      <c r="M2230">
        <v>36.540868469827203</v>
      </c>
      <c r="N2230">
        <v>0.41702589367013398</v>
      </c>
      <c r="O2230">
        <v>30.330162283156099</v>
      </c>
      <c r="P2230">
        <v>107.645828491749</v>
      </c>
      <c r="Q2230">
        <v>0.104319695968996</v>
      </c>
    </row>
    <row r="2231" spans="1:17" hidden="1" x14ac:dyDescent="0.3">
      <c r="A2231" t="s">
        <v>4623</v>
      </c>
      <c r="B2231" t="s">
        <v>4624</v>
      </c>
      <c r="C2231" t="str">
        <f>IFERROR(VLOOKUP(Table1[[#This Row],[Ticker]],[1]!Table1[[Symbol]:[Industry]],2,FALSE),"-")</f>
        <v>-</v>
      </c>
      <c r="D2231" t="s">
        <v>21</v>
      </c>
      <c r="E2231">
        <v>247.931279119999</v>
      </c>
      <c r="F2231">
        <v>102.55</v>
      </c>
      <c r="G2231">
        <v>-5.7212828570791601</v>
      </c>
      <c r="H2231">
        <v>-16.1419502679122</v>
      </c>
      <c r="I2231">
        <v>-3.4791822495298699</v>
      </c>
      <c r="J2231">
        <v>4.5242009111455603</v>
      </c>
      <c r="K2231">
        <v>107.193275795411</v>
      </c>
      <c r="L2231">
        <v>103.146304017999</v>
      </c>
      <c r="M2231">
        <v>50.146154294871003</v>
      </c>
      <c r="N2231">
        <v>0.52193372310122899</v>
      </c>
      <c r="O2231">
        <v>27.596294490492401</v>
      </c>
      <c r="P2231">
        <v>24.756690997566899</v>
      </c>
      <c r="Q2231">
        <v>8.5947314592440996E-2</v>
      </c>
    </row>
    <row r="2232" spans="1:17" hidden="1" x14ac:dyDescent="0.3">
      <c r="A2232" t="s">
        <v>4625</v>
      </c>
      <c r="B2232" t="s">
        <v>4626</v>
      </c>
      <c r="C2232" t="str">
        <f>IFERROR(VLOOKUP(Table1[[#This Row],[Ticker]],[1]!Table1[[Symbol]:[Industry]],2,FALSE),"-")</f>
        <v>-</v>
      </c>
      <c r="D2232" t="s">
        <v>285</v>
      </c>
      <c r="E2232">
        <v>247.03418880000001</v>
      </c>
      <c r="F2232">
        <v>54.25</v>
      </c>
      <c r="G2232">
        <v>-38.219594633090701</v>
      </c>
      <c r="H2232">
        <v>-9.1959470899726501</v>
      </c>
      <c r="I2232">
        <v>-42.736893035461499</v>
      </c>
      <c r="J2232">
        <v>-1.31273331912911</v>
      </c>
      <c r="K2232">
        <v>55.268623612125602</v>
      </c>
      <c r="L2232">
        <v>58.872484925397998</v>
      </c>
      <c r="M2232">
        <v>43.462991243469098</v>
      </c>
      <c r="N2232">
        <v>0.59037224339207595</v>
      </c>
      <c r="O2232">
        <v>83.778801843317893</v>
      </c>
      <c r="P2232">
        <v>22.184684684684601</v>
      </c>
      <c r="Q2232">
        <v>0.121149788398695</v>
      </c>
    </row>
    <row r="2233" spans="1:17" hidden="1" x14ac:dyDescent="0.3">
      <c r="A2233" t="s">
        <v>4627</v>
      </c>
      <c r="B2233" t="s">
        <v>4628</v>
      </c>
      <c r="C2233" t="str">
        <f>IFERROR(VLOOKUP(Table1[[#This Row],[Ticker]],[1]!Table1[[Symbol]:[Industry]],2,FALSE),"-")</f>
        <v>-</v>
      </c>
      <c r="D2233" t="s">
        <v>1429</v>
      </c>
      <c r="E2233">
        <v>246.76716400000001</v>
      </c>
      <c r="F2233">
        <v>139.30000000000001</v>
      </c>
      <c r="G2233">
        <v>7.2144434585508099</v>
      </c>
      <c r="H2233">
        <v>-7.1555820262248497</v>
      </c>
      <c r="I2233">
        <v>-19.420419281287199</v>
      </c>
      <c r="J2233">
        <v>-4.53026858630394</v>
      </c>
      <c r="K2233">
        <v>139.51417134977001</v>
      </c>
      <c r="L2233">
        <v>134.053088659568</v>
      </c>
      <c r="M2233">
        <v>50.197489100332803</v>
      </c>
      <c r="N2233">
        <v>0.59191536211087503</v>
      </c>
      <c r="O2233">
        <v>32.806891600861398</v>
      </c>
      <c r="P2233">
        <v>43.534260690365798</v>
      </c>
      <c r="Q2233">
        <v>2.9291650201716E-2</v>
      </c>
    </row>
    <row r="2234" spans="1:17" hidden="1" x14ac:dyDescent="0.3">
      <c r="A2234" t="s">
        <v>4629</v>
      </c>
      <c r="B2234" t="s">
        <v>4630</v>
      </c>
      <c r="C2234" t="str">
        <f>IFERROR(VLOOKUP(Table1[[#This Row],[Ticker]],[1]!Table1[[Symbol]:[Industry]],2,FALSE),"-")</f>
        <v>-</v>
      </c>
      <c r="D2234" t="s">
        <v>49</v>
      </c>
      <c r="E2234">
        <v>246.40840366999899</v>
      </c>
      <c r="F2234">
        <v>125.95</v>
      </c>
      <c r="G2234">
        <v>-3.5341192183433798</v>
      </c>
      <c r="H2234">
        <v>9.0300706935824007</v>
      </c>
      <c r="I2234">
        <v>-0.532853931542</v>
      </c>
      <c r="J2234">
        <v>5.9588406463882597</v>
      </c>
      <c r="K2234">
        <v>108.78242909557</v>
      </c>
      <c r="L2234">
        <v>107.78853525009499</v>
      </c>
      <c r="M2234">
        <v>88.448532169716003</v>
      </c>
      <c r="N2234">
        <v>1.16163254741943</v>
      </c>
      <c r="O2234">
        <v>1.9849146486700899</v>
      </c>
      <c r="P2234">
        <v>39.9444444444444</v>
      </c>
      <c r="Q2234">
        <v>5.8518749173628003E-2</v>
      </c>
    </row>
    <row r="2235" spans="1:17" hidden="1" x14ac:dyDescent="0.3">
      <c r="A2235" t="s">
        <v>4631</v>
      </c>
      <c r="B2235" t="s">
        <v>4632</v>
      </c>
      <c r="C2235" t="str">
        <f>IFERROR(VLOOKUP(Table1[[#This Row],[Ticker]],[1]!Table1[[Symbol]:[Industry]],2,FALSE),"-")</f>
        <v>-</v>
      </c>
      <c r="D2235" t="s">
        <v>407</v>
      </c>
      <c r="E2235">
        <v>245.9658685</v>
      </c>
      <c r="F2235">
        <v>831.05</v>
      </c>
      <c r="G2235">
        <v>364.282786654897</v>
      </c>
      <c r="H2235">
        <v>-8.2155793308524707</v>
      </c>
      <c r="I2235">
        <v>61.6215882300407</v>
      </c>
      <c r="J2235">
        <v>0.162085675760158</v>
      </c>
      <c r="K2235">
        <v>759.40851126681605</v>
      </c>
      <c r="L2235">
        <v>592.79776203175504</v>
      </c>
      <c r="M2235">
        <v>71.256171233102094</v>
      </c>
      <c r="N2235">
        <v>1.00463384360777</v>
      </c>
      <c r="O2235">
        <v>2.2802478791889902</v>
      </c>
      <c r="P2235">
        <v>412.99382716049303</v>
      </c>
      <c r="Q2235">
        <v>0.15589250485473399</v>
      </c>
    </row>
    <row r="2236" spans="1:17" hidden="1" x14ac:dyDescent="0.3">
      <c r="A2236" t="s">
        <v>4633</v>
      </c>
      <c r="B2236" t="s">
        <v>4634</v>
      </c>
      <c r="C2236" t="str">
        <f>IFERROR(VLOOKUP(Table1[[#This Row],[Ticker]],[1]!Table1[[Symbol]:[Industry]],2,FALSE),"-")</f>
        <v>-</v>
      </c>
      <c r="D2236" t="s">
        <v>49</v>
      </c>
      <c r="E2236">
        <v>245.660426</v>
      </c>
      <c r="F2236">
        <v>1.42</v>
      </c>
      <c r="G2236">
        <v>-40.207951378788302</v>
      </c>
      <c r="H2236">
        <v>-10.371690803385199</v>
      </c>
      <c r="I2236">
        <v>-71.180684981770298</v>
      </c>
      <c r="J2236">
        <v>-12.7726074380122</v>
      </c>
      <c r="K2236">
        <v>1.65481427179374</v>
      </c>
      <c r="L2236">
        <v>1.9007829236790299</v>
      </c>
      <c r="M2236">
        <v>17.0835207346977</v>
      </c>
      <c r="N2236">
        <v>1.3499671291100499</v>
      </c>
      <c r="O2236">
        <v>147.88732394366201</v>
      </c>
      <c r="P2236">
        <v>22.308354866494302</v>
      </c>
    </row>
    <row r="2237" spans="1:17" hidden="1" x14ac:dyDescent="0.3">
      <c r="A2237" t="s">
        <v>4635</v>
      </c>
      <c r="B2237" t="s">
        <v>4636</v>
      </c>
      <c r="C2237" t="str">
        <f>IFERROR(VLOOKUP(Table1[[#This Row],[Ticker]],[1]!Table1[[Symbol]:[Industry]],2,FALSE),"-")</f>
        <v>-</v>
      </c>
      <c r="D2237" t="s">
        <v>46</v>
      </c>
      <c r="E2237">
        <v>245.445150971999</v>
      </c>
      <c r="F2237">
        <v>93.59</v>
      </c>
      <c r="G2237">
        <v>282.22087140839801</v>
      </c>
      <c r="H2237">
        <v>1.07612332516135</v>
      </c>
      <c r="I2237">
        <v>38.501928186953897</v>
      </c>
      <c r="J2237">
        <v>-9.7600064450637198</v>
      </c>
      <c r="K2237">
        <v>95.033453753279005</v>
      </c>
      <c r="L2237">
        <v>71.085577136774603</v>
      </c>
      <c r="M2237">
        <v>38.881555289585499</v>
      </c>
      <c r="N2237">
        <v>0.95154299574440104</v>
      </c>
      <c r="O2237">
        <v>25.0347259322577</v>
      </c>
      <c r="P2237">
        <v>382.42268041237099</v>
      </c>
      <c r="Q2237">
        <v>0.122549677628302</v>
      </c>
    </row>
    <row r="2238" spans="1:17" hidden="1" x14ac:dyDescent="0.3">
      <c r="A2238" t="s">
        <v>4637</v>
      </c>
      <c r="B2238" t="s">
        <v>4638</v>
      </c>
      <c r="C2238" t="str">
        <f>IFERROR(VLOOKUP(Table1[[#This Row],[Ticker]],[1]!Table1[[Symbol]:[Industry]],2,FALSE),"-")</f>
        <v>-</v>
      </c>
      <c r="D2238" t="s">
        <v>463</v>
      </c>
      <c r="E2238">
        <v>245.28</v>
      </c>
      <c r="F2238">
        <v>511</v>
      </c>
      <c r="G2238">
        <v>0.113103965204309</v>
      </c>
      <c r="H2238">
        <v>-17.053927179889101</v>
      </c>
      <c r="I2238">
        <v>-17.5127072381018</v>
      </c>
      <c r="J2238">
        <v>0.40662932655381301</v>
      </c>
      <c r="K2238">
        <v>517.74363136271302</v>
      </c>
      <c r="L2238">
        <v>486.91748290912301</v>
      </c>
      <c r="M2238">
        <v>48.0360195323155</v>
      </c>
      <c r="N2238">
        <v>1.03926680726521</v>
      </c>
      <c r="O2238">
        <v>17.475538160469601</v>
      </c>
      <c r="P2238">
        <v>33.699633699633701</v>
      </c>
      <c r="Q2238">
        <v>-6.7718259535132996E-2</v>
      </c>
    </row>
    <row r="2239" spans="1:17" hidden="1" x14ac:dyDescent="0.3">
      <c r="A2239" t="s">
        <v>4639</v>
      </c>
      <c r="B2239" t="s">
        <v>4640</v>
      </c>
      <c r="C2239" t="str">
        <f>IFERROR(VLOOKUP(Table1[[#This Row],[Ticker]],[1]!Table1[[Symbol]:[Industry]],2,FALSE),"-")</f>
        <v>-</v>
      </c>
      <c r="E2239">
        <v>244.51999599999999</v>
      </c>
      <c r="F2239">
        <v>142.1</v>
      </c>
      <c r="G2239">
        <v>39.098558268156502</v>
      </c>
      <c r="H2239">
        <v>-8.7244252641803399</v>
      </c>
      <c r="I2239">
        <v>22.338541122062701</v>
      </c>
      <c r="J2239">
        <v>-7.3995697296452398</v>
      </c>
      <c r="K2239">
        <v>132.33484240847801</v>
      </c>
      <c r="L2239">
        <v>109.449827183979</v>
      </c>
      <c r="M2239">
        <v>55.044021738049103</v>
      </c>
      <c r="N2239">
        <v>0.77067450558385597</v>
      </c>
      <c r="O2239">
        <v>26.249120337790298</v>
      </c>
      <c r="P2239">
        <v>82.436769803569106</v>
      </c>
      <c r="Q2239">
        <v>0.25002492154646</v>
      </c>
    </row>
    <row r="2240" spans="1:17" hidden="1" x14ac:dyDescent="0.3">
      <c r="A2240" t="s">
        <v>4641</v>
      </c>
      <c r="B2240" t="s">
        <v>4642</v>
      </c>
      <c r="C2240" t="str">
        <f>IFERROR(VLOOKUP(Table1[[#This Row],[Ticker]],[1]!Table1[[Symbol]:[Industry]],2,FALSE),"-")</f>
        <v>-</v>
      </c>
      <c r="D2240" t="s">
        <v>1429</v>
      </c>
      <c r="E2240">
        <v>244.215475</v>
      </c>
      <c r="F2240">
        <v>207.05</v>
      </c>
      <c r="G2240">
        <v>-26.9834547665161</v>
      </c>
      <c r="H2240">
        <v>10.987008492625399</v>
      </c>
      <c r="I2240">
        <v>1.3886810165352499</v>
      </c>
      <c r="J2240">
        <v>9.5714922414167205</v>
      </c>
      <c r="K2240">
        <v>195.006554482898</v>
      </c>
      <c r="L2240">
        <v>194.96334553845301</v>
      </c>
      <c r="M2240">
        <v>54.298972683514798</v>
      </c>
      <c r="N2240">
        <v>2.1951964785543101</v>
      </c>
      <c r="O2240">
        <v>43.347017628592099</v>
      </c>
      <c r="P2240">
        <v>29.1640673736743</v>
      </c>
      <c r="Q2240">
        <v>1.110112108935E-2</v>
      </c>
    </row>
    <row r="2241" spans="1:17" hidden="1" x14ac:dyDescent="0.3">
      <c r="A2241" t="s">
        <v>4643</v>
      </c>
      <c r="B2241" t="s">
        <v>4644</v>
      </c>
      <c r="C2241" t="str">
        <f>IFERROR(VLOOKUP(Table1[[#This Row],[Ticker]],[1]!Table1[[Symbol]:[Industry]],2,FALSE),"-")</f>
        <v>-</v>
      </c>
      <c r="D2241" t="s">
        <v>926</v>
      </c>
      <c r="E2241">
        <v>243.70249371999901</v>
      </c>
      <c r="F2241">
        <v>30.28</v>
      </c>
      <c r="G2241">
        <v>-14.8748805450387</v>
      </c>
      <c r="H2241">
        <v>4.6703746620597304</v>
      </c>
      <c r="I2241">
        <v>-18.659684981770301</v>
      </c>
      <c r="J2241">
        <v>-3.7776038146856901</v>
      </c>
      <c r="K2241">
        <v>29.6602423017749</v>
      </c>
      <c r="L2241">
        <v>30.515226187603901</v>
      </c>
      <c r="M2241">
        <v>48.127291120458601</v>
      </c>
      <c r="N2241">
        <v>0.86399558989828296</v>
      </c>
      <c r="O2241">
        <v>31.373844121532301</v>
      </c>
      <c r="P2241">
        <v>23.089430894308901</v>
      </c>
      <c r="Q2241">
        <v>3.2027009524860997E-2</v>
      </c>
    </row>
    <row r="2242" spans="1:17" hidden="1" x14ac:dyDescent="0.3">
      <c r="A2242" t="s">
        <v>4645</v>
      </c>
      <c r="B2242" t="s">
        <v>4646</v>
      </c>
      <c r="C2242" t="str">
        <f>IFERROR(VLOOKUP(Table1[[#This Row],[Ticker]],[1]!Table1[[Symbol]:[Industry]],2,FALSE),"-")</f>
        <v>-</v>
      </c>
      <c r="D2242" t="s">
        <v>550</v>
      </c>
      <c r="E2242">
        <v>243.56356167999999</v>
      </c>
      <c r="F2242">
        <v>303.2</v>
      </c>
      <c r="G2242">
        <v>2.16514535185435</v>
      </c>
      <c r="H2242">
        <v>12.7396638509006</v>
      </c>
      <c r="I2242">
        <v>-4.2692103992781103</v>
      </c>
      <c r="J2242">
        <v>-4.3157598368605896</v>
      </c>
      <c r="K2242">
        <v>295.55155729692001</v>
      </c>
      <c r="L2242">
        <v>279.87555572427101</v>
      </c>
      <c r="M2242">
        <v>37.314497362500902</v>
      </c>
      <c r="N2242">
        <v>1.24051978241179</v>
      </c>
      <c r="O2242">
        <v>20.547493403693899</v>
      </c>
      <c r="P2242">
        <v>31.113513513513499</v>
      </c>
      <c r="Q2242">
        <v>-5.2306318097740001E-2</v>
      </c>
    </row>
    <row r="2243" spans="1:17" hidden="1" x14ac:dyDescent="0.3">
      <c r="A2243" t="s">
        <v>4647</v>
      </c>
      <c r="B2243" t="s">
        <v>4648</v>
      </c>
      <c r="C2243" t="str">
        <f>IFERROR(VLOOKUP(Table1[[#This Row],[Ticker]],[1]!Table1[[Symbol]:[Industry]],2,FALSE),"-")</f>
        <v>-</v>
      </c>
      <c r="E2243">
        <v>242.99679645000001</v>
      </c>
      <c r="F2243">
        <v>14.65</v>
      </c>
      <c r="G2243">
        <v>24.406904153758401</v>
      </c>
      <c r="H2243">
        <v>-13.2635707857591</v>
      </c>
      <c r="I2243">
        <v>-38.693145632347402</v>
      </c>
      <c r="J2243">
        <v>-1.16714847310268</v>
      </c>
      <c r="K2243">
        <v>15.664723879373801</v>
      </c>
      <c r="L2243">
        <v>15.300147098183899</v>
      </c>
      <c r="M2243">
        <v>48.148533662509898</v>
      </c>
      <c r="N2243">
        <v>2.1970733556310602</v>
      </c>
      <c r="O2243">
        <v>33.788395904436797</v>
      </c>
      <c r="P2243">
        <v>53.110296953335798</v>
      </c>
      <c r="Q2243">
        <v>4.7610349945325002E-2</v>
      </c>
    </row>
    <row r="2244" spans="1:17" hidden="1" x14ac:dyDescent="0.3">
      <c r="A2244" t="s">
        <v>4649</v>
      </c>
      <c r="B2244" t="s">
        <v>4650</v>
      </c>
      <c r="C2244" t="str">
        <f>IFERROR(VLOOKUP(Table1[[#This Row],[Ticker]],[1]!Table1[[Symbol]:[Industry]],2,FALSE),"-")</f>
        <v>-</v>
      </c>
      <c r="D2244" t="s">
        <v>711</v>
      </c>
      <c r="E2244">
        <v>242.86609717499999</v>
      </c>
      <c r="F2244">
        <v>533.79</v>
      </c>
      <c r="G2244">
        <v>-9.0128421858867505</v>
      </c>
      <c r="H2244">
        <v>-0.40785537370150998</v>
      </c>
      <c r="I2244">
        <v>-0.17156842822745499</v>
      </c>
      <c r="J2244">
        <v>-1.94153274529247</v>
      </c>
      <c r="K2244">
        <v>515.56226177151495</v>
      </c>
      <c r="L2244">
        <v>483.31633974410801</v>
      </c>
      <c r="M2244">
        <v>76.378610990004603</v>
      </c>
      <c r="N2244">
        <v>0.56550296688059198</v>
      </c>
      <c r="O2244">
        <v>3.84233500065569</v>
      </c>
      <c r="P2244">
        <v>25.170594442490302</v>
      </c>
      <c r="Q2244">
        <v>-1.6014498322345E-2</v>
      </c>
    </row>
    <row r="2245" spans="1:17" hidden="1" x14ac:dyDescent="0.3">
      <c r="A2245" t="s">
        <v>4651</v>
      </c>
      <c r="B2245" t="s">
        <v>4652</v>
      </c>
      <c r="C2245" t="str">
        <f>IFERROR(VLOOKUP(Table1[[#This Row],[Ticker]],[1]!Table1[[Symbol]:[Industry]],2,FALSE),"-")</f>
        <v>-</v>
      </c>
      <c r="D2245" t="s">
        <v>130</v>
      </c>
      <c r="E2245">
        <v>242.77500000000001</v>
      </c>
      <c r="F2245">
        <v>269.75</v>
      </c>
      <c r="G2245">
        <v>-22.5645761124219</v>
      </c>
      <c r="H2245">
        <v>-0.469947851723793</v>
      </c>
      <c r="I2245">
        <v>-28.1731129053206</v>
      </c>
      <c r="J2245">
        <v>-4.3768358043842497</v>
      </c>
      <c r="K2245">
        <v>278.00694324551199</v>
      </c>
      <c r="L2245">
        <v>268.18258228565901</v>
      </c>
      <c r="M2245">
        <v>39.630705404314199</v>
      </c>
      <c r="N2245">
        <v>0.76144371060495697</v>
      </c>
      <c r="O2245">
        <v>30.861909175162101</v>
      </c>
      <c r="P2245">
        <v>29.7498797498797</v>
      </c>
      <c r="Q2245">
        <v>-8.2388218688259993E-3</v>
      </c>
    </row>
    <row r="2246" spans="1:17" hidden="1" x14ac:dyDescent="0.3">
      <c r="A2246" t="s">
        <v>4653</v>
      </c>
      <c r="B2246" t="s">
        <v>4654</v>
      </c>
      <c r="C2246" t="str">
        <f>IFERROR(VLOOKUP(Table1[[#This Row],[Ticker]],[1]!Table1[[Symbol]:[Industry]],2,FALSE),"-")</f>
        <v>-</v>
      </c>
      <c r="D2246" t="s">
        <v>627</v>
      </c>
      <c r="E2246">
        <v>242.07078859000001</v>
      </c>
      <c r="F2246">
        <v>8.8699999999999992</v>
      </c>
      <c r="G2246">
        <v>17.255445624558099</v>
      </c>
      <c r="H2246">
        <v>-26.035866716598999</v>
      </c>
      <c r="I2246">
        <v>30.4525454709045</v>
      </c>
      <c r="J2246">
        <v>-3.8541205605636901</v>
      </c>
      <c r="K2246">
        <v>9.4077946256822802</v>
      </c>
      <c r="L2246">
        <v>7.7429569955466899</v>
      </c>
      <c r="M2246">
        <v>32.886016272029401</v>
      </c>
      <c r="N2246">
        <v>0.69430013635870402</v>
      </c>
      <c r="O2246">
        <v>38.669673055242399</v>
      </c>
      <c r="P2246">
        <v>81.390593047034699</v>
      </c>
      <c r="Q2246">
        <v>9.0474158115597003E-2</v>
      </c>
    </row>
    <row r="2247" spans="1:17" hidden="1" x14ac:dyDescent="0.3">
      <c r="A2247" t="s">
        <v>4655</v>
      </c>
      <c r="B2247" t="s">
        <v>4656</v>
      </c>
      <c r="C2247" t="str">
        <f>IFERROR(VLOOKUP(Table1[[#This Row],[Ticker]],[1]!Table1[[Symbol]:[Industry]],2,FALSE),"-")</f>
        <v>-</v>
      </c>
      <c r="D2247" t="s">
        <v>163</v>
      </c>
      <c r="E2247">
        <v>241.87711999999999</v>
      </c>
      <c r="F2247">
        <v>568</v>
      </c>
      <c r="G2247">
        <v>-11.6939810823056</v>
      </c>
      <c r="H2247">
        <v>9.1011399751779898</v>
      </c>
      <c r="I2247">
        <v>-1.6709732023216901</v>
      </c>
      <c r="J2247">
        <v>-0.99685974202960703</v>
      </c>
      <c r="M2247">
        <v>57.755964348289702</v>
      </c>
      <c r="O2247">
        <v>17.3591549295774</v>
      </c>
      <c r="P2247">
        <v>73.833205814843097</v>
      </c>
    </row>
    <row r="2248" spans="1:17" hidden="1" x14ac:dyDescent="0.3">
      <c r="A2248" t="s">
        <v>4657</v>
      </c>
      <c r="B2248" t="s">
        <v>4658</v>
      </c>
      <c r="C2248" t="str">
        <f>IFERROR(VLOOKUP(Table1[[#This Row],[Ticker]],[1]!Table1[[Symbol]:[Industry]],2,FALSE),"-")</f>
        <v>-</v>
      </c>
      <c r="D2248" t="s">
        <v>62</v>
      </c>
      <c r="E2248">
        <v>241.8065885</v>
      </c>
      <c r="F2248">
        <v>206.95</v>
      </c>
      <c r="G2248">
        <v>201.20166399913299</v>
      </c>
      <c r="H2248">
        <v>15.9376906432658</v>
      </c>
      <c r="I2248">
        <v>10.671823404932899</v>
      </c>
      <c r="J2248">
        <v>3.4065755031337601</v>
      </c>
      <c r="K2248">
        <v>194.350378336771</v>
      </c>
      <c r="L2248">
        <v>159.381478344611</v>
      </c>
      <c r="M2248">
        <v>45.550583269632199</v>
      </c>
      <c r="N2248">
        <v>0.62579411711203603</v>
      </c>
      <c r="O2248">
        <v>12.5151002657646</v>
      </c>
      <c r="P2248">
        <v>233.79032258064501</v>
      </c>
      <c r="Q2248">
        <v>0.145901487517476</v>
      </c>
    </row>
    <row r="2249" spans="1:17" hidden="1" x14ac:dyDescent="0.3">
      <c r="A2249" t="s">
        <v>4659</v>
      </c>
      <c r="B2249" t="s">
        <v>4660</v>
      </c>
      <c r="C2249" t="str">
        <f>IFERROR(VLOOKUP(Table1[[#This Row],[Ticker]],[1]!Table1[[Symbol]:[Industry]],2,FALSE),"-")</f>
        <v>-</v>
      </c>
      <c r="D2249" t="s">
        <v>285</v>
      </c>
      <c r="E2249">
        <v>241.26817520700001</v>
      </c>
      <c r="F2249">
        <v>93.49</v>
      </c>
      <c r="G2249">
        <v>-73.495127402144206</v>
      </c>
      <c r="H2249">
        <v>-9.9602015585807901</v>
      </c>
      <c r="I2249">
        <v>-61.593203019288303</v>
      </c>
      <c r="J2249">
        <v>-1.7515482904845601</v>
      </c>
      <c r="K2249">
        <v>102.975185831787</v>
      </c>
      <c r="L2249">
        <v>142.31970589703801</v>
      </c>
      <c r="M2249">
        <v>39.255107263725499</v>
      </c>
      <c r="N2249">
        <v>0.91480675206018702</v>
      </c>
      <c r="O2249">
        <v>142.75323564017501</v>
      </c>
      <c r="P2249">
        <v>5.0449438202247103</v>
      </c>
      <c r="Q2249">
        <v>1.3935568576721E-2</v>
      </c>
    </row>
    <row r="2250" spans="1:17" hidden="1" x14ac:dyDescent="0.3">
      <c r="A2250" t="s">
        <v>4661</v>
      </c>
      <c r="B2250" t="s">
        <v>4662</v>
      </c>
      <c r="C2250" t="str">
        <f>IFERROR(VLOOKUP(Table1[[#This Row],[Ticker]],[1]!Table1[[Symbol]:[Industry]],2,FALSE),"-")</f>
        <v>-</v>
      </c>
      <c r="D2250" t="s">
        <v>269</v>
      </c>
      <c r="E2250">
        <v>240.469044</v>
      </c>
      <c r="F2250">
        <v>100.4</v>
      </c>
      <c r="G2250">
        <v>-28.573861943879798</v>
      </c>
      <c r="H2250">
        <v>35.474520839175398</v>
      </c>
      <c r="I2250">
        <v>-6.8976763237616501</v>
      </c>
      <c r="J2250">
        <v>-10.570568329464001</v>
      </c>
      <c r="K2250">
        <v>87.679381670946</v>
      </c>
      <c r="L2250">
        <v>88.6377320718086</v>
      </c>
      <c r="M2250">
        <v>55.262627610287197</v>
      </c>
      <c r="N2250">
        <v>2.3995490716180301</v>
      </c>
      <c r="O2250">
        <v>17.480079681274798</v>
      </c>
      <c r="P2250">
        <v>49.739000745712097</v>
      </c>
    </row>
    <row r="2251" spans="1:17" hidden="1" x14ac:dyDescent="0.3">
      <c r="A2251" t="s">
        <v>4663</v>
      </c>
      <c r="B2251" t="s">
        <v>4664</v>
      </c>
      <c r="C2251" t="str">
        <f>IFERROR(VLOOKUP(Table1[[#This Row],[Ticker]],[1]!Table1[[Symbol]:[Industry]],2,FALSE),"-")</f>
        <v>-</v>
      </c>
      <c r="D2251" t="s">
        <v>135</v>
      </c>
      <c r="E2251">
        <v>240.26</v>
      </c>
      <c r="F2251">
        <v>58.6</v>
      </c>
      <c r="G2251">
        <v>63.453565202761801</v>
      </c>
      <c r="H2251">
        <v>47.942841400771997</v>
      </c>
      <c r="I2251">
        <v>29.135673042920999</v>
      </c>
      <c r="J2251">
        <v>24.993886767643101</v>
      </c>
      <c r="K2251">
        <v>44.598520454639299</v>
      </c>
      <c r="L2251">
        <v>38.6661435283009</v>
      </c>
      <c r="M2251">
        <v>69.926388990928999</v>
      </c>
      <c r="N2251">
        <v>4.0486654547927001</v>
      </c>
      <c r="O2251">
        <v>11.4505119453924</v>
      </c>
      <c r="P2251">
        <v>103.119584055459</v>
      </c>
      <c r="Q2251">
        <v>4.7531161863163002E-2</v>
      </c>
    </row>
    <row r="2252" spans="1:17" hidden="1" x14ac:dyDescent="0.3">
      <c r="A2252" t="s">
        <v>4665</v>
      </c>
      <c r="B2252" t="s">
        <v>4666</v>
      </c>
      <c r="C2252" t="str">
        <f>IFERROR(VLOOKUP(Table1[[#This Row],[Ticker]],[1]!Table1[[Symbol]:[Industry]],2,FALSE),"-")</f>
        <v>-</v>
      </c>
      <c r="D2252" t="s">
        <v>343</v>
      </c>
      <c r="E2252">
        <v>238.704633</v>
      </c>
      <c r="F2252">
        <v>81.09</v>
      </c>
      <c r="G2252">
        <v>50.512512349972098</v>
      </c>
      <c r="H2252">
        <v>-10.6386008084685</v>
      </c>
      <c r="I2252">
        <v>1.3729379454106601</v>
      </c>
      <c r="J2252">
        <v>-4.73211967089083</v>
      </c>
      <c r="K2252">
        <v>84.327808765190198</v>
      </c>
      <c r="L2252">
        <v>72.849417552155899</v>
      </c>
      <c r="M2252">
        <v>27.896922677504399</v>
      </c>
      <c r="N2252">
        <v>0.48280787851238499</v>
      </c>
      <c r="O2252">
        <v>20.0517943026266</v>
      </c>
      <c r="P2252">
        <v>90.575793184488802</v>
      </c>
      <c r="Q2252">
        <v>3.0935143850051E-2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D2253" t="s">
        <v>135</v>
      </c>
      <c r="E2253">
        <v>238.43331749999999</v>
      </c>
      <c r="F2253">
        <v>15.09</v>
      </c>
      <c r="G2253">
        <v>-107.12674862110801</v>
      </c>
      <c r="H2253">
        <v>2.4854583594963802</v>
      </c>
      <c r="I2253">
        <v>-56.448751961793803</v>
      </c>
      <c r="J2253">
        <v>-5.8878602451298203</v>
      </c>
      <c r="K2253">
        <v>16.246435004841398</v>
      </c>
      <c r="L2253">
        <v>32.329929604654602</v>
      </c>
      <c r="M2253">
        <v>41.247065504096298</v>
      </c>
      <c r="N2253">
        <v>2.02023843221493</v>
      </c>
      <c r="O2253">
        <v>527.83300198807103</v>
      </c>
      <c r="P2253">
        <v>46.647230320699698</v>
      </c>
      <c r="Q2253">
        <v>5.4313002481899998E-3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D2254" t="s">
        <v>400</v>
      </c>
      <c r="E2254">
        <v>238.01875762500001</v>
      </c>
      <c r="F2254">
        <v>119.45</v>
      </c>
      <c r="G2254">
        <v>106.273015212779</v>
      </c>
      <c r="H2254">
        <v>30.816100656422901</v>
      </c>
      <c r="I2254">
        <v>83.461309353451199</v>
      </c>
      <c r="J2254">
        <v>19.415757346778399</v>
      </c>
      <c r="K2254">
        <v>90.977064892875305</v>
      </c>
      <c r="L2254">
        <v>72.572561442140298</v>
      </c>
      <c r="M2254">
        <v>73.349287606173903</v>
      </c>
      <c r="N2254">
        <v>0.595474939138535</v>
      </c>
      <c r="O2254">
        <v>12.138970280452</v>
      </c>
      <c r="P2254">
        <v>164.50398582816601</v>
      </c>
      <c r="Q2254">
        <v>0.15417477941827201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D2255" t="s">
        <v>21</v>
      </c>
      <c r="E2255">
        <v>237.94078299</v>
      </c>
      <c r="F2255">
        <v>14.61</v>
      </c>
      <c r="G2255">
        <v>-32.2240602738948</v>
      </c>
      <c r="H2255">
        <v>-6.9015910982244497</v>
      </c>
      <c r="I2255">
        <v>-9.6861197643790096</v>
      </c>
      <c r="J2255">
        <v>3.9419087351208799</v>
      </c>
      <c r="K2255">
        <v>13.2409878683728</v>
      </c>
      <c r="L2255">
        <v>13.500655422373001</v>
      </c>
      <c r="M2255">
        <v>74.515496555277394</v>
      </c>
      <c r="N2255">
        <v>0.54064764838381396</v>
      </c>
      <c r="O2255">
        <v>23.8877481177276</v>
      </c>
      <c r="P2255">
        <v>48.324873096446701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D2256" t="s">
        <v>529</v>
      </c>
      <c r="E2256">
        <v>236.9965632</v>
      </c>
      <c r="F2256">
        <v>110.4</v>
      </c>
      <c r="G2256">
        <v>-53.090183341071302</v>
      </c>
      <c r="H2256">
        <v>-33.856794563401699</v>
      </c>
      <c r="I2256">
        <v>-43.067175461087402</v>
      </c>
      <c r="J2256">
        <v>-12.575747522947401</v>
      </c>
      <c r="O2256">
        <v>47.418478260869499</v>
      </c>
      <c r="P2256">
        <v>5.1428571428571299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819</v>
      </c>
      <c r="E2257">
        <v>236.90013999999999</v>
      </c>
      <c r="F2257">
        <v>165.85</v>
      </c>
      <c r="G2257">
        <v>117.42497014190801</v>
      </c>
      <c r="H2257">
        <v>-11.455924683010201</v>
      </c>
      <c r="I2257">
        <v>76.178419064472394</v>
      </c>
      <c r="J2257">
        <v>-3.0605150351403201</v>
      </c>
      <c r="K2257">
        <v>155.50295423980899</v>
      </c>
      <c r="M2257">
        <v>46.361894495009601</v>
      </c>
      <c r="N2257">
        <v>0.66838458207016005</v>
      </c>
      <c r="O2257">
        <v>14.5613506180283</v>
      </c>
      <c r="P2257">
        <v>163.253968253968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E2258">
        <v>236.71635154000001</v>
      </c>
      <c r="F2258">
        <v>2016.55</v>
      </c>
      <c r="G2258">
        <v>347.78985173918397</v>
      </c>
      <c r="H2258">
        <v>33.546586303741201</v>
      </c>
      <c r="I2258">
        <v>54.344896364594099</v>
      </c>
      <c r="J2258">
        <v>-5.9521573230729796</v>
      </c>
      <c r="K2258">
        <v>1678.9927888659199</v>
      </c>
      <c r="L2258">
        <v>1140.52994425359</v>
      </c>
      <c r="M2258">
        <v>39.532364657967697</v>
      </c>
      <c r="N2258">
        <v>0.14899270072992599</v>
      </c>
      <c r="O2258">
        <v>17.534898713148699</v>
      </c>
      <c r="P2258">
        <v>385.85712564751202</v>
      </c>
      <c r="Q2258">
        <v>0.16835870890247201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D2259" t="s">
        <v>948</v>
      </c>
      <c r="E2259">
        <v>236.46980015</v>
      </c>
      <c r="F2259">
        <v>122.05</v>
      </c>
      <c r="G2259">
        <v>50.539633256571797</v>
      </c>
      <c r="H2259">
        <v>99.420820294858302</v>
      </c>
      <c r="I2259">
        <v>60.562641136555797</v>
      </c>
      <c r="J2259">
        <v>48.702991280891197</v>
      </c>
      <c r="O2259">
        <v>13.8877509217533</v>
      </c>
      <c r="P2259">
        <v>94.657097288676198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D2260" t="s">
        <v>550</v>
      </c>
      <c r="E2260">
        <v>236.26662028499999</v>
      </c>
      <c r="F2260">
        <v>390.55</v>
      </c>
      <c r="G2260">
        <v>-36.361102913153402</v>
      </c>
      <c r="H2260">
        <v>-8.0277607060280793</v>
      </c>
      <c r="I2260">
        <v>-25.1087187937202</v>
      </c>
      <c r="J2260">
        <v>-1.43020636474228</v>
      </c>
      <c r="K2260">
        <v>390.67548822190298</v>
      </c>
      <c r="L2260">
        <v>392.79386476968699</v>
      </c>
      <c r="M2260">
        <v>45.716240708980102</v>
      </c>
      <c r="N2260">
        <v>0.47853329586962601</v>
      </c>
      <c r="O2260">
        <v>32.620663167328097</v>
      </c>
      <c r="P2260">
        <v>22.046875</v>
      </c>
      <c r="Q2260">
        <v>6.8601689044835004E-2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590</v>
      </c>
      <c r="E2261">
        <v>235.95166875000001</v>
      </c>
      <c r="F2261">
        <v>134.5</v>
      </c>
      <c r="G2261">
        <v>-35.912026195087499</v>
      </c>
      <c r="H2261">
        <v>3.61188445706523</v>
      </c>
      <c r="I2261">
        <v>-9.10534861453643</v>
      </c>
      <c r="J2261">
        <v>6.8519895219139997</v>
      </c>
      <c r="K2261">
        <v>130.991950433607</v>
      </c>
      <c r="L2261">
        <v>131.17638866760601</v>
      </c>
      <c r="M2261">
        <v>53.3130040773122</v>
      </c>
      <c r="N2261">
        <v>5.2638036809815896</v>
      </c>
      <c r="O2261">
        <v>22.602230483271299</v>
      </c>
      <c r="P2261">
        <v>12.0833333333333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627</v>
      </c>
      <c r="E2262">
        <v>235.28620366300001</v>
      </c>
      <c r="F2262">
        <v>181.51</v>
      </c>
      <c r="G2262">
        <v>29.956868406454799</v>
      </c>
      <c r="H2262">
        <v>-1.5036626296246101</v>
      </c>
      <c r="I2262">
        <v>14.8862841163252</v>
      </c>
      <c r="J2262">
        <v>13.1326260021278</v>
      </c>
      <c r="K2262">
        <v>175.82265784907199</v>
      </c>
      <c r="L2262">
        <v>160.12457327204399</v>
      </c>
      <c r="M2262">
        <v>48.027268219101899</v>
      </c>
      <c r="N2262">
        <v>1.27253939831855</v>
      </c>
      <c r="O2262">
        <v>12.941435733568399</v>
      </c>
      <c r="P2262">
        <v>57.834782608695598</v>
      </c>
      <c r="Q2262">
        <v>-5.8681521890120002E-3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711</v>
      </c>
      <c r="E2263">
        <v>235.24006722999999</v>
      </c>
      <c r="F2263">
        <v>21.64</v>
      </c>
      <c r="G2263">
        <v>8.8813543608131695</v>
      </c>
      <c r="H2263">
        <v>-0.70416496631370795</v>
      </c>
      <c r="I2263">
        <v>0.75713415287091101</v>
      </c>
      <c r="J2263">
        <v>-0.96032973777368102</v>
      </c>
      <c r="K2263">
        <v>20.481190476334302</v>
      </c>
      <c r="L2263">
        <v>18.917816307215599</v>
      </c>
      <c r="M2263">
        <v>52.769297021364501</v>
      </c>
      <c r="N2263">
        <v>0.72711564723398903</v>
      </c>
      <c r="O2263">
        <v>7.4399260628465802</v>
      </c>
      <c r="P2263">
        <v>39.083488656083198</v>
      </c>
      <c r="Q2263">
        <v>2.7288076423579999E-3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72</v>
      </c>
      <c r="E2264">
        <v>234.84001000000001</v>
      </c>
      <c r="F2264">
        <v>743</v>
      </c>
      <c r="G2264">
        <v>166.82587227008301</v>
      </c>
      <c r="H2264">
        <v>6.19901061008001</v>
      </c>
      <c r="I2264">
        <v>141.894072467987</v>
      </c>
      <c r="J2264">
        <v>-2.3347637792807099</v>
      </c>
      <c r="K2264">
        <v>633.73941652259396</v>
      </c>
      <c r="L2264">
        <v>448.349424642278</v>
      </c>
      <c r="M2264">
        <v>71.193220320906903</v>
      </c>
      <c r="N2264">
        <v>0.50539399086464498</v>
      </c>
      <c r="O2264">
        <v>5.3835800807533397E-2</v>
      </c>
      <c r="P2264">
        <v>246.71021931871201</v>
      </c>
      <c r="Q2264">
        <v>5.8108420445157002E-2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49</v>
      </c>
      <c r="E2265">
        <v>234.41868995999999</v>
      </c>
      <c r="F2265">
        <v>166.35</v>
      </c>
      <c r="G2265">
        <v>-27.321161851712901</v>
      </c>
      <c r="H2265">
        <v>-8.0138848124810504</v>
      </c>
      <c r="I2265">
        <v>-0.47439822978139401</v>
      </c>
      <c r="J2265">
        <v>-4.6809918903927796</v>
      </c>
      <c r="K2265">
        <v>160.597943960452</v>
      </c>
      <c r="L2265">
        <v>144.24721548984499</v>
      </c>
      <c r="M2265">
        <v>35.840621711598999</v>
      </c>
      <c r="N2265">
        <v>0.71780840726741602</v>
      </c>
      <c r="O2265">
        <v>11.030958821761301</v>
      </c>
      <c r="P2265">
        <v>57.827324478178298</v>
      </c>
      <c r="Q2265">
        <v>2.7243911949533999E-2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D2266" t="s">
        <v>182</v>
      </c>
      <c r="E2266">
        <v>234.33695954999999</v>
      </c>
      <c r="F2266">
        <v>156.15</v>
      </c>
      <c r="G2266">
        <v>71.232499475024099</v>
      </c>
      <c r="H2266">
        <v>5.3630744457572897E-2</v>
      </c>
      <c r="I2266">
        <v>18.709147348410202</v>
      </c>
      <c r="J2266">
        <v>1.23796104304712</v>
      </c>
      <c r="K2266">
        <v>151.37631636035999</v>
      </c>
      <c r="L2266">
        <v>137.35502418957799</v>
      </c>
      <c r="M2266">
        <v>61.969574624565702</v>
      </c>
      <c r="N2266">
        <v>1.3599605133267501</v>
      </c>
      <c r="O2266">
        <v>15.273775216138301</v>
      </c>
      <c r="P2266">
        <v>99.808061420345396</v>
      </c>
      <c r="Q2266">
        <v>0.111953178890921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1111</v>
      </c>
      <c r="E2267">
        <v>233.70035999999999</v>
      </c>
      <c r="F2267">
        <v>210.2</v>
      </c>
      <c r="G2267">
        <v>136.02678318055999</v>
      </c>
      <c r="H2267">
        <v>-10.2406884092035</v>
      </c>
      <c r="I2267">
        <v>62.579908238568599</v>
      </c>
      <c r="J2267">
        <v>-6.3254351476572497</v>
      </c>
      <c r="K2267">
        <v>195.23859523085099</v>
      </c>
      <c r="L2267">
        <v>140.87998891220599</v>
      </c>
      <c r="M2267">
        <v>43.869260848161403</v>
      </c>
      <c r="N2267">
        <v>2.2585034013605401</v>
      </c>
      <c r="O2267">
        <v>18.625118934348201</v>
      </c>
      <c r="P2267">
        <v>225.38699690402399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285</v>
      </c>
      <c r="E2268">
        <v>233.391462375</v>
      </c>
      <c r="F2268">
        <v>147.65</v>
      </c>
      <c r="G2268">
        <v>42.971535448748</v>
      </c>
      <c r="H2268">
        <v>-8.4723519337569506</v>
      </c>
      <c r="I2268">
        <v>48.063552606882098</v>
      </c>
      <c r="J2268">
        <v>6.86704564017296</v>
      </c>
      <c r="K2268">
        <v>137.12905252455101</v>
      </c>
      <c r="L2268">
        <v>100.846298436269</v>
      </c>
      <c r="M2268">
        <v>49.588378502342003</v>
      </c>
      <c r="N2268">
        <v>0.20609604047131699</v>
      </c>
      <c r="O2268">
        <v>21.977649847612501</v>
      </c>
      <c r="P2268">
        <v>147.31993299832499</v>
      </c>
      <c r="Q2268">
        <v>7.9932868206641E-2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E2269">
        <v>233.29426799999999</v>
      </c>
      <c r="F2269">
        <v>316</v>
      </c>
      <c r="G2269">
        <v>220.34358409500501</v>
      </c>
      <c r="H2269">
        <v>27.946165335607098</v>
      </c>
      <c r="I2269">
        <v>-4.6784919993141703</v>
      </c>
      <c r="J2269">
        <v>-4.1049015527500803</v>
      </c>
      <c r="K2269">
        <v>267.92126593549398</v>
      </c>
      <c r="L2269">
        <v>242.12798233830799</v>
      </c>
      <c r="M2269">
        <v>56.6236228574016</v>
      </c>
      <c r="N2269">
        <v>1.5687973341411601</v>
      </c>
      <c r="O2269">
        <v>13.9240506329113</v>
      </c>
      <c r="P2269">
        <v>267.01509872241502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D2270" t="s">
        <v>407</v>
      </c>
      <c r="E2270">
        <v>233.1726386</v>
      </c>
      <c r="F2270">
        <v>19.420000000000002</v>
      </c>
      <c r="G2270">
        <v>-73.9297566915414</v>
      </c>
      <c r="H2270">
        <v>-8.9761494021113695</v>
      </c>
      <c r="I2270">
        <v>-50.9300610217037</v>
      </c>
      <c r="J2270">
        <v>1.05559490529467</v>
      </c>
      <c r="K2270">
        <v>19.743404812282101</v>
      </c>
      <c r="L2270">
        <v>23.5136193801522</v>
      </c>
      <c r="M2270">
        <v>65.1383866032226</v>
      </c>
      <c r="N2270">
        <v>1.59496285720371</v>
      </c>
      <c r="O2270">
        <v>139.443872296601</v>
      </c>
      <c r="P2270">
        <v>15.047393364928899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1016</v>
      </c>
      <c r="E2271">
        <v>232.7437525</v>
      </c>
      <c r="F2271">
        <v>12.5</v>
      </c>
      <c r="G2271">
        <v>55.580727428100801</v>
      </c>
      <c r="H2271">
        <v>-13.028087386607501</v>
      </c>
      <c r="I2271">
        <v>-10.5136681750476</v>
      </c>
      <c r="J2271">
        <v>-6.4467190687653799</v>
      </c>
      <c r="K2271">
        <v>11.762728166632099</v>
      </c>
      <c r="L2271">
        <v>10.2505360817926</v>
      </c>
      <c r="M2271">
        <v>39.720534567507102</v>
      </c>
      <c r="N2271">
        <v>1.3202494227928701</v>
      </c>
      <c r="O2271">
        <v>23.2</v>
      </c>
      <c r="Q2271">
        <v>5.5054176440927E-2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1657</v>
      </c>
      <c r="E2272">
        <v>232.51674</v>
      </c>
      <c r="F2272">
        <v>25.42</v>
      </c>
      <c r="G2272">
        <v>-80.474449182913403</v>
      </c>
      <c r="H2272">
        <v>-7.6952041099640098</v>
      </c>
      <c r="I2272">
        <v>-53.239035339277898</v>
      </c>
      <c r="J2272">
        <v>-1.1480104780859901</v>
      </c>
      <c r="K2272">
        <v>27.7569757984304</v>
      </c>
      <c r="L2272">
        <v>37.111265117539702</v>
      </c>
      <c r="M2272">
        <v>34.494151468879203</v>
      </c>
      <c r="N2272">
        <v>0.98836656250864097</v>
      </c>
      <c r="O2272">
        <v>148.49200104904199</v>
      </c>
      <c r="P2272">
        <v>9.3333333333333499</v>
      </c>
      <c r="Q2272">
        <v>9.2773650642907005E-2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1235</v>
      </c>
      <c r="E2273">
        <v>232.31654576</v>
      </c>
      <c r="F2273">
        <v>100.6</v>
      </c>
      <c r="G2273">
        <v>-57.605719888781202</v>
      </c>
      <c r="H2273">
        <v>17.376788211456098</v>
      </c>
      <c r="I2273">
        <v>-27.580171208267899</v>
      </c>
      <c r="J2273">
        <v>-2.7294584418869001</v>
      </c>
      <c r="K2273">
        <v>99.547563397823794</v>
      </c>
      <c r="L2273">
        <v>107.597803787527</v>
      </c>
      <c r="M2273">
        <v>37.087449854689197</v>
      </c>
      <c r="N2273">
        <v>0.92353890862124599</v>
      </c>
      <c r="O2273">
        <v>63.021868787276297</v>
      </c>
      <c r="P2273">
        <v>36.777702243371799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135</v>
      </c>
      <c r="E2274">
        <v>231.98356271999899</v>
      </c>
      <c r="F2274">
        <v>62.4</v>
      </c>
      <c r="G2274">
        <v>-50.704682782560504</v>
      </c>
      <c r="H2274">
        <v>-0.66846993633509</v>
      </c>
      <c r="I2274">
        <v>-19.318794173627101</v>
      </c>
      <c r="J2274">
        <v>2.4391690090934799</v>
      </c>
      <c r="K2274">
        <v>60.639393383753202</v>
      </c>
      <c r="L2274">
        <v>64.675524498169693</v>
      </c>
      <c r="M2274">
        <v>56.264909403104497</v>
      </c>
      <c r="N2274">
        <v>1.1769785726628601</v>
      </c>
      <c r="O2274">
        <v>54.807692307692299</v>
      </c>
      <c r="P2274">
        <v>49.318018664752302</v>
      </c>
      <c r="Q2274">
        <v>9.0286909099263998E-2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D2275" t="s">
        <v>191</v>
      </c>
      <c r="E2275">
        <v>231.903425</v>
      </c>
      <c r="F2275">
        <v>186.5</v>
      </c>
      <c r="G2275">
        <v>10.4534005007548</v>
      </c>
      <c r="H2275">
        <v>2.8131956024162399</v>
      </c>
      <c r="I2275">
        <v>-22.884877528354099</v>
      </c>
      <c r="J2275">
        <v>3.9525812378903402</v>
      </c>
      <c r="K2275">
        <v>168.28126996220499</v>
      </c>
      <c r="L2275">
        <v>178.74335340749599</v>
      </c>
      <c r="M2275">
        <v>79.957754608269099</v>
      </c>
      <c r="N2275">
        <v>2.0626473196470498</v>
      </c>
      <c r="O2275">
        <v>65.9249329758713</v>
      </c>
      <c r="P2275">
        <v>44.573643410852704</v>
      </c>
      <c r="Q2275">
        <v>0.126141209216005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227</v>
      </c>
      <c r="E2276">
        <v>231.86739160900001</v>
      </c>
      <c r="F2276">
        <v>220.67</v>
      </c>
      <c r="G2276">
        <v>-19.893826961371101</v>
      </c>
      <c r="H2276">
        <v>-3.80164320091707</v>
      </c>
      <c r="I2276">
        <v>-17.3710353710917</v>
      </c>
      <c r="J2276">
        <v>-4.8054269727220298</v>
      </c>
      <c r="K2276">
        <v>209.76083397969501</v>
      </c>
      <c r="L2276">
        <v>211.53284541783901</v>
      </c>
      <c r="M2276">
        <v>53.329821683719203</v>
      </c>
      <c r="N2276">
        <v>3.44198750281942</v>
      </c>
      <c r="O2276">
        <v>24.6204740109666</v>
      </c>
      <c r="P2276">
        <v>26.169239565465901</v>
      </c>
      <c r="Q2276">
        <v>-0.10847640416422299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D2277" t="s">
        <v>1487</v>
      </c>
      <c r="E2277">
        <v>231.71751926399901</v>
      </c>
      <c r="F2277">
        <v>131.12</v>
      </c>
      <c r="G2277">
        <v>92.681033762839704</v>
      </c>
      <c r="H2277">
        <v>-1.8876378424987801</v>
      </c>
      <c r="I2277">
        <v>21.297473947564399</v>
      </c>
      <c r="J2277">
        <v>-7.8084500385255398</v>
      </c>
      <c r="K2277">
        <v>125.046476201133</v>
      </c>
      <c r="L2277">
        <v>104.372269315079</v>
      </c>
      <c r="M2277">
        <v>45.180417131046099</v>
      </c>
      <c r="N2277">
        <v>1.9108993184693099</v>
      </c>
      <c r="O2277">
        <v>23.0247101891397</v>
      </c>
      <c r="P2277">
        <v>120.309854114564</v>
      </c>
      <c r="Q2277">
        <v>0.10013157862651099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191</v>
      </c>
      <c r="E2278">
        <v>231.471241236</v>
      </c>
      <c r="F2278">
        <v>101.34</v>
      </c>
      <c r="G2278">
        <v>19.192735709674299</v>
      </c>
      <c r="H2278">
        <v>-15.081270436804999</v>
      </c>
      <c r="I2278">
        <v>-17.6899196510122</v>
      </c>
      <c r="J2278">
        <v>-3.4172779823105199</v>
      </c>
      <c r="K2278">
        <v>104.16557047357099</v>
      </c>
      <c r="L2278">
        <v>97.052726422390293</v>
      </c>
      <c r="M2278">
        <v>29.419818556875899</v>
      </c>
      <c r="N2278">
        <v>0.78247829925810397</v>
      </c>
      <c r="O2278">
        <v>38.839550029603302</v>
      </c>
      <c r="P2278">
        <v>45.917926565874701</v>
      </c>
      <c r="Q2278">
        <v>2.5595997846310999E-2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E2279">
        <v>231.1764</v>
      </c>
      <c r="F2279">
        <v>75.400000000000006</v>
      </c>
      <c r="G2279">
        <v>226.26451759088201</v>
      </c>
      <c r="H2279">
        <v>-17.2336965719227</v>
      </c>
      <c r="I2279">
        <v>-6.1058373986668002</v>
      </c>
      <c r="J2279">
        <v>-2.4474976575731699</v>
      </c>
      <c r="K2279">
        <v>79.533939822348103</v>
      </c>
      <c r="L2279">
        <v>66.036863839769495</v>
      </c>
      <c r="M2279">
        <v>49.3803033558575</v>
      </c>
      <c r="N2279">
        <v>3.1813348058358399</v>
      </c>
      <c r="O2279">
        <v>29.708222811671</v>
      </c>
      <c r="P2279">
        <v>269.60784313725497</v>
      </c>
      <c r="Q2279">
        <v>0.23637446741332699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103</v>
      </c>
      <c r="E2280">
        <v>231.10702888</v>
      </c>
      <c r="F2280">
        <v>174.2</v>
      </c>
      <c r="G2280">
        <v>126.655380358193</v>
      </c>
      <c r="H2280">
        <v>-10.864384696228999</v>
      </c>
      <c r="I2280">
        <v>-12.582344554980599</v>
      </c>
      <c r="J2280">
        <v>-3.9108309909065002</v>
      </c>
      <c r="K2280">
        <v>179.99823548814101</v>
      </c>
      <c r="L2280">
        <v>145.87886210316901</v>
      </c>
      <c r="M2280">
        <v>33.171874433939202</v>
      </c>
      <c r="N2280">
        <v>0.28433090877223699</v>
      </c>
      <c r="O2280">
        <v>50.287026406429398</v>
      </c>
      <c r="P2280">
        <v>156.13880311718799</v>
      </c>
      <c r="Q2280">
        <v>0.114280865621514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407</v>
      </c>
      <c r="E2281">
        <v>231.09466800000001</v>
      </c>
      <c r="F2281">
        <v>178.5</v>
      </c>
      <c r="G2281">
        <v>108.796307138245</v>
      </c>
      <c r="H2281">
        <v>71.940831729964003</v>
      </c>
      <c r="I2281">
        <v>95.188116671122202</v>
      </c>
      <c r="J2281">
        <v>-14.622071300984</v>
      </c>
      <c r="K2281">
        <v>128.18270356987799</v>
      </c>
      <c r="L2281">
        <v>102.92222676552799</v>
      </c>
      <c r="M2281">
        <v>58.552886029584599</v>
      </c>
      <c r="N2281">
        <v>4.1929022353089396</v>
      </c>
      <c r="O2281">
        <v>28.851540616246499</v>
      </c>
      <c r="P2281">
        <v>144.52054794520501</v>
      </c>
      <c r="Q2281">
        <v>0.125744586637378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1429</v>
      </c>
      <c r="E2282">
        <v>230.917915806</v>
      </c>
      <c r="F2282">
        <v>107.57</v>
      </c>
      <c r="G2282">
        <v>-32.282942644928497</v>
      </c>
      <c r="H2282">
        <v>-3.7266301264649502</v>
      </c>
      <c r="I2282">
        <v>-26.248918688702599</v>
      </c>
      <c r="J2282">
        <v>-2.8688795861988301</v>
      </c>
      <c r="K2282">
        <v>107.094374459343</v>
      </c>
      <c r="L2282">
        <v>109.150922008363</v>
      </c>
      <c r="M2282">
        <v>43.753038625129797</v>
      </c>
      <c r="N2282">
        <v>1.33639051964903</v>
      </c>
      <c r="O2282">
        <v>38.979269313005503</v>
      </c>
      <c r="P2282">
        <v>22.377701934015899</v>
      </c>
      <c r="Q2282">
        <v>-8.4232247235992E-2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191</v>
      </c>
      <c r="E2283">
        <v>229.7505975</v>
      </c>
      <c r="F2283">
        <v>233.95</v>
      </c>
      <c r="G2283">
        <v>35.654939116191997</v>
      </c>
      <c r="H2283">
        <v>22.0784779525159</v>
      </c>
      <c r="I2283">
        <v>20.818549935163499</v>
      </c>
      <c r="J2283">
        <v>2.3682517831426999</v>
      </c>
      <c r="K2283">
        <v>194.50408571668299</v>
      </c>
      <c r="L2283">
        <v>167.73212731167601</v>
      </c>
      <c r="M2283">
        <v>69.590899187997607</v>
      </c>
      <c r="N2283">
        <v>1.0522699300699301</v>
      </c>
      <c r="O2283">
        <v>5.1506732207736698</v>
      </c>
      <c r="P2283">
        <v>75.902255639097703</v>
      </c>
      <c r="Q2283">
        <v>-1.3584012607677E-2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191</v>
      </c>
      <c r="E2284">
        <v>229.68667379999999</v>
      </c>
      <c r="F2284">
        <v>181.2</v>
      </c>
      <c r="G2284">
        <v>14.020690805426</v>
      </c>
      <c r="H2284">
        <v>-13.421729991366099</v>
      </c>
      <c r="I2284">
        <v>-22.249814744901101</v>
      </c>
      <c r="J2284">
        <v>-3.27143947059428</v>
      </c>
      <c r="K2284">
        <v>188.42829709329101</v>
      </c>
      <c r="L2284">
        <v>169.289377862187</v>
      </c>
      <c r="M2284">
        <v>26.925654405598401</v>
      </c>
      <c r="N2284">
        <v>0.79577364115837601</v>
      </c>
      <c r="O2284">
        <v>22.8200883002207</v>
      </c>
      <c r="P2284">
        <v>51.2520868113522</v>
      </c>
      <c r="Q2284">
        <v>-1.0756872291929999E-3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173</v>
      </c>
      <c r="E2285">
        <v>229.36</v>
      </c>
      <c r="F2285">
        <v>28.67</v>
      </c>
      <c r="G2285">
        <v>144.89300525145299</v>
      </c>
      <c r="H2285">
        <v>32.030493000072397</v>
      </c>
      <c r="I2285">
        <v>-13.708438090118401</v>
      </c>
      <c r="J2285">
        <v>16.080953046652098</v>
      </c>
      <c r="K2285">
        <v>22.3893217848922</v>
      </c>
      <c r="L2285">
        <v>19.824353101272902</v>
      </c>
      <c r="M2285">
        <v>69.550888998287505</v>
      </c>
      <c r="N2285">
        <v>2.93483199612499</v>
      </c>
      <c r="O2285">
        <v>9.1733519358213993</v>
      </c>
      <c r="P2285">
        <v>201.78947368421001</v>
      </c>
      <c r="Q2285">
        <v>8.8301998591984995E-2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62</v>
      </c>
      <c r="E2286">
        <v>228.60144</v>
      </c>
      <c r="F2286">
        <v>139.5</v>
      </c>
      <c r="G2286">
        <v>-30.9061445074956</v>
      </c>
      <c r="H2286">
        <v>-2.9181644074704201</v>
      </c>
      <c r="I2286">
        <v>-20.8831366275117</v>
      </c>
      <c r="J2286">
        <v>-0.61412186139483904</v>
      </c>
      <c r="M2286">
        <v>41.433125064783397</v>
      </c>
      <c r="O2286">
        <v>41.075268817204297</v>
      </c>
      <c r="P2286">
        <v>36.764705882352899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D2287" t="s">
        <v>410</v>
      </c>
      <c r="E2287">
        <v>228.52350000000001</v>
      </c>
      <c r="F2287">
        <v>177.15</v>
      </c>
      <c r="G2287">
        <v>29.816043980351001</v>
      </c>
      <c r="H2287">
        <v>14.1938152621995</v>
      </c>
      <c r="I2287">
        <v>24.650092620129101</v>
      </c>
      <c r="J2287">
        <v>2.2290169334667</v>
      </c>
      <c r="K2287">
        <v>150.673818520293</v>
      </c>
      <c r="L2287">
        <v>127.184416666666</v>
      </c>
      <c r="M2287">
        <v>67.026283011539206</v>
      </c>
      <c r="N2287">
        <v>0.67624130486927303</v>
      </c>
      <c r="O2287">
        <v>9.8786339260513696</v>
      </c>
      <c r="P2287">
        <v>84.53125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49</v>
      </c>
      <c r="E2288">
        <v>228.121745</v>
      </c>
      <c r="F2288">
        <v>203.5</v>
      </c>
      <c r="G2288">
        <v>-74.033606742200007</v>
      </c>
      <c r="H2288">
        <v>-7.5826686548753903</v>
      </c>
      <c r="I2288">
        <v>-45.863904159852503</v>
      </c>
      <c r="J2288">
        <v>-6.4230687531442703</v>
      </c>
      <c r="K2288">
        <v>214.08781107361699</v>
      </c>
      <c r="L2288">
        <v>264.16531005243701</v>
      </c>
      <c r="M2288">
        <v>31.910138181088101</v>
      </c>
      <c r="N2288">
        <v>0.20204909453172501</v>
      </c>
      <c r="O2288">
        <v>132.506142506142</v>
      </c>
      <c r="P2288">
        <v>17.494226327944499</v>
      </c>
      <c r="Q2288">
        <v>-0.12670477785297299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135</v>
      </c>
      <c r="E2289">
        <v>227.82847792499999</v>
      </c>
      <c r="F2289">
        <v>56.53</v>
      </c>
      <c r="G2289">
        <v>28.0354375730283</v>
      </c>
      <c r="H2289">
        <v>13.3504953347307</v>
      </c>
      <c r="I2289">
        <v>-30.548166184777799</v>
      </c>
      <c r="J2289">
        <v>-3.9149530374813701</v>
      </c>
      <c r="K2289">
        <v>50.442032192846099</v>
      </c>
      <c r="L2289">
        <v>47.516201644004603</v>
      </c>
      <c r="M2289">
        <v>54.7930917882545</v>
      </c>
      <c r="N2289">
        <v>2.6397517098969798</v>
      </c>
      <c r="O2289">
        <v>31.7884309216345</v>
      </c>
      <c r="P2289">
        <v>64.570596797671001</v>
      </c>
      <c r="Q2289">
        <v>-5.1238889436880002E-3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D2290" t="s">
        <v>553</v>
      </c>
      <c r="E2290">
        <v>227.70844354799999</v>
      </c>
      <c r="F2290">
        <v>53.91</v>
      </c>
      <c r="G2290">
        <v>49.624427060247697</v>
      </c>
      <c r="H2290">
        <v>38.390604319486897</v>
      </c>
      <c r="I2290">
        <v>33.862275106921402</v>
      </c>
      <c r="J2290">
        <v>4.4081567589322903</v>
      </c>
      <c r="K2290">
        <v>40.866674881511599</v>
      </c>
      <c r="L2290">
        <v>34.349811576551303</v>
      </c>
      <c r="M2290">
        <v>77.839844319291601</v>
      </c>
      <c r="N2290">
        <v>0.93381316135691095</v>
      </c>
      <c r="O2290">
        <v>2.9493600445186399</v>
      </c>
      <c r="P2290">
        <v>119.146341463414</v>
      </c>
      <c r="Q2290">
        <v>-2.7639567590570001E-3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627</v>
      </c>
      <c r="E2291">
        <v>227.42954639999999</v>
      </c>
      <c r="F2291">
        <v>65.400000000000006</v>
      </c>
      <c r="G2291">
        <v>185.84987856681701</v>
      </c>
      <c r="H2291">
        <v>15.8134815293473</v>
      </c>
      <c r="I2291">
        <v>195.872886446801</v>
      </c>
      <c r="J2291">
        <v>2.2418417271973898</v>
      </c>
      <c r="K2291">
        <v>60.898223210922701</v>
      </c>
      <c r="M2291">
        <v>43.229080315430402</v>
      </c>
      <c r="N2291">
        <v>1.16081897378146</v>
      </c>
      <c r="O2291">
        <v>15.443425076452501</v>
      </c>
      <c r="P2291">
        <v>211.42857142857099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168</v>
      </c>
      <c r="E2292">
        <v>227.3049</v>
      </c>
      <c r="F2292">
        <v>290.3</v>
      </c>
      <c r="G2292">
        <v>-42.625443146816899</v>
      </c>
      <c r="H2292">
        <v>-0.16374911204612799</v>
      </c>
      <c r="I2292">
        <v>-8.15649889224016</v>
      </c>
      <c r="J2292">
        <v>-2.4576836375445699</v>
      </c>
      <c r="K2292">
        <v>284.921259087897</v>
      </c>
      <c r="L2292">
        <v>282.48141607059301</v>
      </c>
      <c r="M2292">
        <v>58.602000591987697</v>
      </c>
      <c r="N2292">
        <v>1.3063746053951499</v>
      </c>
      <c r="O2292">
        <v>25.4392008267309</v>
      </c>
      <c r="P2292">
        <v>35.023255813953398</v>
      </c>
      <c r="Q2292">
        <v>5.2978414415811997E-2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135</v>
      </c>
      <c r="E2293">
        <v>226.57042584000001</v>
      </c>
      <c r="F2293">
        <v>130.80000000000001</v>
      </c>
      <c r="G2293">
        <v>-30.761730194121</v>
      </c>
      <c r="H2293">
        <v>-13.1763573023192</v>
      </c>
      <c r="I2293">
        <v>-36.949915751001001</v>
      </c>
      <c r="J2293">
        <v>-6.9977383056551297</v>
      </c>
      <c r="K2293">
        <v>140.47695073252501</v>
      </c>
      <c r="L2293">
        <v>145.65698010428599</v>
      </c>
      <c r="M2293">
        <v>39.961521689506696</v>
      </c>
      <c r="N2293">
        <v>1.0191782083960299</v>
      </c>
      <c r="O2293">
        <v>53.516819571865398</v>
      </c>
      <c r="P2293">
        <v>16.473731077471001</v>
      </c>
      <c r="Q2293">
        <v>0.148279824286905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D2294" t="s">
        <v>627</v>
      </c>
      <c r="E2294">
        <v>226.42840000000001</v>
      </c>
      <c r="F2294">
        <v>220</v>
      </c>
      <c r="G2294">
        <v>395.74832135625502</v>
      </c>
      <c r="H2294">
        <v>-16.225349968798199</v>
      </c>
      <c r="I2294">
        <v>60.444315018229602</v>
      </c>
      <c r="J2294">
        <v>-5.5029362540643998</v>
      </c>
      <c r="K2294">
        <v>248.799049344449</v>
      </c>
      <c r="L2294">
        <v>185.099199604407</v>
      </c>
      <c r="M2294">
        <v>26.1857525280173</v>
      </c>
      <c r="N2294">
        <v>0.48475609756097499</v>
      </c>
      <c r="O2294">
        <v>75.454545454545396</v>
      </c>
      <c r="P2294">
        <v>450</v>
      </c>
      <c r="Q2294">
        <v>0.13373895855929299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D2295" t="s">
        <v>220</v>
      </c>
      <c r="E2295">
        <v>224.78055000000001</v>
      </c>
      <c r="F2295">
        <v>186.85</v>
      </c>
      <c r="G2295">
        <v>-42.404866910274102</v>
      </c>
      <c r="H2295">
        <v>0.49527916931718602</v>
      </c>
      <c r="I2295">
        <v>-34.545496384328302</v>
      </c>
      <c r="J2295">
        <v>-8.0347734612956803</v>
      </c>
      <c r="K2295">
        <v>183.25824227485401</v>
      </c>
      <c r="L2295">
        <v>205.30465841725101</v>
      </c>
      <c r="M2295">
        <v>53.4942824134178</v>
      </c>
      <c r="N2295">
        <v>2.25344532648595</v>
      </c>
      <c r="O2295">
        <v>67.995718490767999</v>
      </c>
      <c r="P2295">
        <v>32.894736842105203</v>
      </c>
      <c r="Q2295">
        <v>9.8599981413674001E-2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D2296" t="s">
        <v>46</v>
      </c>
      <c r="E2296">
        <v>224.70369648299999</v>
      </c>
      <c r="F2296">
        <v>32.130000000000003</v>
      </c>
      <c r="G2296">
        <v>156.263412401403</v>
      </c>
      <c r="H2296">
        <v>2.0571839312219602</v>
      </c>
      <c r="I2296">
        <v>20.300551804699001</v>
      </c>
      <c r="J2296">
        <v>-5.1520590610819301</v>
      </c>
      <c r="K2296">
        <v>30.915329929775901</v>
      </c>
      <c r="L2296">
        <v>24.905135079451401</v>
      </c>
      <c r="M2296">
        <v>42.847778390561501</v>
      </c>
      <c r="N2296">
        <v>0.91625648732833598</v>
      </c>
      <c r="O2296">
        <v>17.335823218176099</v>
      </c>
      <c r="P2296">
        <v>184.33628318583999</v>
      </c>
      <c r="Q2296">
        <v>3.8102399801590997E-2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135</v>
      </c>
      <c r="E2297">
        <v>224.589</v>
      </c>
      <c r="F2297">
        <v>261.14999999999998</v>
      </c>
      <c r="G2297">
        <v>328.59522018172299</v>
      </c>
      <c r="H2297">
        <v>42.972765214386399</v>
      </c>
      <c r="I2297">
        <v>224.35060162502299</v>
      </c>
      <c r="J2297">
        <v>4.0953137204991803</v>
      </c>
      <c r="K2297">
        <v>187.80527528062399</v>
      </c>
      <c r="L2297">
        <v>125.365609707131</v>
      </c>
      <c r="M2297">
        <v>99.083136680523893</v>
      </c>
      <c r="N2297">
        <v>0.50953225421411397</v>
      </c>
      <c r="O2297">
        <v>1.9146084625698501E-2</v>
      </c>
      <c r="P2297">
        <v>461.00966702470402</v>
      </c>
      <c r="Q2297">
        <v>0.14708280411955599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E2298">
        <v>224.05799999999999</v>
      </c>
      <c r="F2298">
        <v>174.5</v>
      </c>
      <c r="G2298">
        <v>-11.563665093051201</v>
      </c>
      <c r="H2298">
        <v>2.56404284781352</v>
      </c>
      <c r="I2298">
        <v>-1.54065721306728</v>
      </c>
      <c r="J2298">
        <v>-4.9671372972128101</v>
      </c>
      <c r="K2298">
        <v>160.82</v>
      </c>
      <c r="M2298">
        <v>32.0307120763133</v>
      </c>
      <c r="O2298">
        <v>26.3610315186246</v>
      </c>
      <c r="P2298">
        <v>65.402843601895697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553</v>
      </c>
      <c r="E2299">
        <v>223.78433251499999</v>
      </c>
      <c r="F2299">
        <v>178.05</v>
      </c>
      <c r="G2299">
        <v>102.54430521640001</v>
      </c>
      <c r="H2299">
        <v>22.594414272210098</v>
      </c>
      <c r="I2299">
        <v>-41.4916250816039</v>
      </c>
      <c r="J2299">
        <v>-7.9562932904629697</v>
      </c>
      <c r="K2299">
        <v>158.11880810205</v>
      </c>
      <c r="L2299">
        <v>155.559897024409</v>
      </c>
      <c r="M2299">
        <v>59.123538538183503</v>
      </c>
      <c r="N2299">
        <v>1.5943270207723399</v>
      </c>
      <c r="O2299">
        <v>51.081156978376796</v>
      </c>
      <c r="P2299">
        <v>132.71467781989199</v>
      </c>
      <c r="Q2299">
        <v>3.3966025698868002E-2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E2300">
        <v>223.35</v>
      </c>
      <c r="F2300">
        <v>223.35</v>
      </c>
      <c r="G2300">
        <v>577.44302574070002</v>
      </c>
      <c r="H2300">
        <v>25.663235832016699</v>
      </c>
      <c r="I2300">
        <v>104.64543894606101</v>
      </c>
      <c r="J2300">
        <v>-4.2039905417897199</v>
      </c>
      <c r="K2300">
        <v>206.629597796897</v>
      </c>
      <c r="L2300">
        <v>122.48429102749</v>
      </c>
      <c r="M2300">
        <v>37.344800637845402</v>
      </c>
      <c r="N2300">
        <v>0.38145931239178799</v>
      </c>
      <c r="O2300">
        <v>17.483769867920302</v>
      </c>
      <c r="P2300">
        <v>603.02171860245505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553</v>
      </c>
      <c r="E2301">
        <v>222.8229422</v>
      </c>
      <c r="F2301">
        <v>50.21</v>
      </c>
      <c r="G2301">
        <v>63.893005251453303</v>
      </c>
      <c r="H2301">
        <v>-3.0161494021113699</v>
      </c>
      <c r="I2301">
        <v>4.5639322431100799</v>
      </c>
      <c r="J2301">
        <v>6.1723899313054803E-2</v>
      </c>
      <c r="K2301">
        <v>49.308252581525799</v>
      </c>
      <c r="L2301">
        <v>43.928808949383203</v>
      </c>
      <c r="M2301">
        <v>50.211374400883301</v>
      </c>
      <c r="N2301">
        <v>0.64080715429978397</v>
      </c>
      <c r="O2301">
        <v>20.792670782712602</v>
      </c>
      <c r="P2301">
        <v>91.641221374045799</v>
      </c>
      <c r="Q2301">
        <v>3.4911155870767999E-2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D2302" t="s">
        <v>269</v>
      </c>
      <c r="E2302">
        <v>222.255183015</v>
      </c>
      <c r="F2302">
        <v>511.65</v>
      </c>
      <c r="G2302">
        <v>-6.3841869835095597</v>
      </c>
      <c r="H2302">
        <v>-2.3701851008488499</v>
      </c>
      <c r="I2302">
        <v>9.6339406605100795</v>
      </c>
      <c r="J2302">
        <v>1.1587922544204201</v>
      </c>
      <c r="K2302">
        <v>456.05656504090399</v>
      </c>
      <c r="L2302">
        <v>434.63019403243101</v>
      </c>
      <c r="M2302">
        <v>80.595337328031206</v>
      </c>
      <c r="N2302">
        <v>1.1543083565511001</v>
      </c>
      <c r="O2302">
        <v>4.4561712107886198</v>
      </c>
      <c r="P2302">
        <v>47.025862068965502</v>
      </c>
      <c r="Q2302">
        <v>-0.100312110686057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Row],[Ticker]],[1]!Table1[[Symbol]:[Industry]],2,FALSE),"-")</f>
        <v>-</v>
      </c>
      <c r="D2303" t="s">
        <v>213</v>
      </c>
      <c r="E2303">
        <v>221.86367631399901</v>
      </c>
      <c r="F2303">
        <v>84.53</v>
      </c>
      <c r="G2303">
        <v>-19.035679472734198</v>
      </c>
      <c r="H2303">
        <v>-7.5802429693628399</v>
      </c>
      <c r="I2303">
        <v>-60.487281072975499</v>
      </c>
      <c r="J2303">
        <v>-4.2982578914912999</v>
      </c>
      <c r="K2303">
        <v>88.991889759279104</v>
      </c>
      <c r="L2303">
        <v>102.421675593609</v>
      </c>
      <c r="M2303">
        <v>45.564503238887603</v>
      </c>
      <c r="N2303">
        <v>0.59633767218202705</v>
      </c>
      <c r="O2303">
        <v>119.68531882172</v>
      </c>
      <c r="P2303">
        <v>15.3993174061433</v>
      </c>
      <c r="Q2303">
        <v>1.7251081871029999E-3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Row],[Ticker]],[1]!Table1[[Symbol]:[Industry]],2,FALSE),"-")</f>
        <v>-</v>
      </c>
      <c r="D2304" t="s">
        <v>173</v>
      </c>
      <c r="E2304">
        <v>221.70169114999999</v>
      </c>
      <c r="F2304">
        <v>33.83</v>
      </c>
      <c r="G2304">
        <v>7.0879738049124104</v>
      </c>
      <c r="H2304">
        <v>3.7152241878023502</v>
      </c>
      <c r="I2304">
        <v>1.9095927960074499</v>
      </c>
      <c r="J2304">
        <v>-9.6410577737759606</v>
      </c>
      <c r="K2304">
        <v>28.999550963367302</v>
      </c>
      <c r="L2304">
        <v>27.678681769036999</v>
      </c>
      <c r="M2304">
        <v>65.797706330852193</v>
      </c>
      <c r="N2304">
        <v>3.2181220895023701</v>
      </c>
      <c r="O2304">
        <v>35.973987584983703</v>
      </c>
      <c r="P2304">
        <v>49.359823399558501</v>
      </c>
      <c r="Q2304">
        <v>4.8918986088101003E-2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Row],[Ticker]],[1]!Table1[[Symbol]:[Industry]],2,FALSE),"-")</f>
        <v>-</v>
      </c>
      <c r="D2305" t="s">
        <v>227</v>
      </c>
      <c r="E2305">
        <v>221.68755623999999</v>
      </c>
      <c r="F2305">
        <v>283.55</v>
      </c>
      <c r="G2305">
        <v>-3.9095231556825798</v>
      </c>
      <c r="H2305">
        <v>6.7075512832007202</v>
      </c>
      <c r="I2305">
        <v>-23.523877127177599</v>
      </c>
      <c r="J2305">
        <v>5.79688577381686</v>
      </c>
      <c r="K2305">
        <v>278.35858264348002</v>
      </c>
      <c r="L2305">
        <v>264.80475627822898</v>
      </c>
      <c r="M2305">
        <v>45.612037867823197</v>
      </c>
      <c r="N2305">
        <v>1.7028100127230199</v>
      </c>
      <c r="O2305">
        <v>26.609063657203301</v>
      </c>
      <c r="P2305">
        <v>26.754582029503801</v>
      </c>
      <c r="Q2305">
        <v>7.2881595319130004E-3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Row],[Ticker]],[1]!Table1[[Symbol]:[Industry]],2,FALSE),"-")</f>
        <v>-</v>
      </c>
      <c r="D2306" t="s">
        <v>312</v>
      </c>
      <c r="E2306">
        <v>221.43745897599999</v>
      </c>
      <c r="F2306">
        <v>128.06</v>
      </c>
      <c r="G2306">
        <v>-22.801806826441201</v>
      </c>
      <c r="H2306">
        <v>-10.3333355671933</v>
      </c>
      <c r="I2306">
        <v>-40.159747389777301</v>
      </c>
      <c r="J2306">
        <v>-3.5726230057625701</v>
      </c>
      <c r="K2306">
        <v>142.71250491099599</v>
      </c>
      <c r="L2306">
        <v>143.71845266915699</v>
      </c>
      <c r="M2306">
        <v>11.9120101281893</v>
      </c>
      <c r="N2306">
        <v>1.1581047936742299</v>
      </c>
      <c r="O2306">
        <v>42.823676401686697</v>
      </c>
      <c r="P2306">
        <v>7.0288340994567298</v>
      </c>
      <c r="Q2306">
        <v>-7.225610166819E-3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Row],[Ticker]],[1]!Table1[[Symbol]:[Industry]],2,FALSE),"-")</f>
        <v>-</v>
      </c>
      <c r="E2307">
        <v>220.77671062499999</v>
      </c>
      <c r="F2307">
        <v>286.75</v>
      </c>
      <c r="G2307">
        <v>1.4423481127751001</v>
      </c>
      <c r="H2307">
        <v>13.049190326106</v>
      </c>
      <c r="I2307">
        <v>6.9870500609647301</v>
      </c>
      <c r="J2307">
        <v>-0.60717802286997402</v>
      </c>
      <c r="K2307">
        <v>265.788545837735</v>
      </c>
      <c r="M2307">
        <v>47.905221643570499</v>
      </c>
      <c r="N2307">
        <v>1.06658415841584</v>
      </c>
      <c r="O2307">
        <v>18.2214472537053</v>
      </c>
      <c r="P2307">
        <v>37.464046021092997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Row],[Ticker]],[1]!Table1[[Symbol]:[Industry]],2,FALSE),"-")</f>
        <v>-</v>
      </c>
      <c r="D2308" t="s">
        <v>62</v>
      </c>
      <c r="E2308">
        <v>220.09046188799999</v>
      </c>
      <c r="F2308">
        <v>102.08</v>
      </c>
      <c r="G2308">
        <v>16.199084916023502</v>
      </c>
      <c r="H2308">
        <v>11.5942998354212</v>
      </c>
      <c r="I2308">
        <v>20.6417799948807</v>
      </c>
      <c r="J2308">
        <v>5.6893799795576099</v>
      </c>
      <c r="K2308">
        <v>74.824976504062207</v>
      </c>
      <c r="L2308">
        <v>73.940277061546894</v>
      </c>
      <c r="M2308">
        <v>84.179536227243901</v>
      </c>
      <c r="N2308">
        <v>4.4132439795771399</v>
      </c>
      <c r="O2308">
        <v>0</v>
      </c>
      <c r="P2308">
        <v>69.146644573322206</v>
      </c>
      <c r="Q2308">
        <v>-1.612057556724E-2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Row],[Ticker]],[1]!Table1[[Symbol]:[Industry]],2,FALSE),"-")</f>
        <v>-</v>
      </c>
      <c r="E2309">
        <v>219.96509329599999</v>
      </c>
      <c r="F2309">
        <v>90.22</v>
      </c>
      <c r="G2309">
        <v>214.553258127878</v>
      </c>
      <c r="H2309">
        <v>15.7520196119731</v>
      </c>
      <c r="I2309">
        <v>29.609238590232899</v>
      </c>
      <c r="J2309">
        <v>3.6747978006986899</v>
      </c>
      <c r="K2309">
        <v>72.610985493395802</v>
      </c>
      <c r="L2309">
        <v>57.961724029463902</v>
      </c>
      <c r="M2309">
        <v>59.410981316581598</v>
      </c>
      <c r="N2309">
        <v>1.2788123960700899</v>
      </c>
      <c r="O2309">
        <v>18.3994679671912</v>
      </c>
      <c r="P2309">
        <v>272.809917355371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Row],[Ticker]],[1]!Table1[[Symbol]:[Industry]],2,FALSE),"-")</f>
        <v>-</v>
      </c>
      <c r="D2310" t="s">
        <v>550</v>
      </c>
      <c r="E2310">
        <v>219.65674129499999</v>
      </c>
      <c r="F2310">
        <v>88.05</v>
      </c>
      <c r="G2310">
        <v>-26.923230676880198</v>
      </c>
      <c r="H2310">
        <v>3.7238505978886201</v>
      </c>
      <c r="I2310">
        <v>-16.900222796896301</v>
      </c>
      <c r="J2310">
        <v>7.0058356757601601</v>
      </c>
      <c r="O2310">
        <v>10.391822827938601</v>
      </c>
      <c r="P2310">
        <v>3.5882352941176401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Row],[Ticker]],[1]!Table1[[Symbol]:[Industry]],2,FALSE),"-")</f>
        <v>-</v>
      </c>
      <c r="D2311" t="s">
        <v>627</v>
      </c>
      <c r="E2311">
        <v>219.11713065000001</v>
      </c>
      <c r="F2311">
        <v>24.1</v>
      </c>
      <c r="G2311">
        <v>-15.533030761297599</v>
      </c>
      <c r="H2311">
        <v>-15.609482735444701</v>
      </c>
      <c r="I2311">
        <v>-30.994281472998299</v>
      </c>
      <c r="J2311">
        <v>-1.0771155539188599</v>
      </c>
      <c r="K2311">
        <v>23.850943885554099</v>
      </c>
      <c r="L2311">
        <v>22.6133053842448</v>
      </c>
      <c r="M2311">
        <v>43.1388307169968</v>
      </c>
      <c r="N2311">
        <v>0.54488516314609103</v>
      </c>
      <c r="O2311">
        <v>34.854771784232298</v>
      </c>
      <c r="P2311">
        <v>127.35849056603701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Row],[Ticker]],[1]!Table1[[Symbol]:[Industry]],2,FALSE),"-")</f>
        <v>-</v>
      </c>
      <c r="D2312" t="s">
        <v>62</v>
      </c>
      <c r="E2312">
        <v>218.79682</v>
      </c>
      <c r="F2312">
        <v>173.8</v>
      </c>
      <c r="G2312">
        <v>224.82453294469701</v>
      </c>
      <c r="H2312">
        <v>-13.0601049223655</v>
      </c>
      <c r="I2312">
        <v>5.0131669086216402</v>
      </c>
      <c r="J2312">
        <v>-4.7036615309437497</v>
      </c>
      <c r="K2312">
        <v>168.204432496881</v>
      </c>
      <c r="L2312">
        <v>132.35388685134799</v>
      </c>
      <c r="M2312">
        <v>36.801538866552697</v>
      </c>
      <c r="N2312">
        <v>0.59457358972802898</v>
      </c>
      <c r="O2312">
        <v>15.074798619102401</v>
      </c>
      <c r="P2312">
        <v>277.82608695652101</v>
      </c>
      <c r="Q2312">
        <v>0.12266573759614501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Row],[Ticker]],[1]!Table1[[Symbol]:[Industry]],2,FALSE),"-")</f>
        <v>-</v>
      </c>
      <c r="D2313" t="s">
        <v>295</v>
      </c>
      <c r="E2313">
        <v>218.57325</v>
      </c>
      <c r="F2313">
        <v>122.45</v>
      </c>
      <c r="G2313">
        <v>-40.543970639531999</v>
      </c>
      <c r="H2313">
        <v>8.7992875804093096</v>
      </c>
      <c r="I2313">
        <v>-18.411694501802</v>
      </c>
      <c r="J2313">
        <v>-3.8540772644851802</v>
      </c>
      <c r="K2313">
        <v>120.152538406628</v>
      </c>
      <c r="L2313">
        <v>128.80787832615999</v>
      </c>
      <c r="M2313">
        <v>43.286171069532898</v>
      </c>
      <c r="N2313">
        <v>1.64292020373514</v>
      </c>
      <c r="O2313">
        <v>54.348713760718603</v>
      </c>
      <c r="P2313">
        <v>35.6786703601108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Row],[Ticker]],[1]!Table1[[Symbol]:[Industry]],2,FALSE),"-")</f>
        <v>-</v>
      </c>
      <c r="D2314" t="s">
        <v>948</v>
      </c>
      <c r="E2314">
        <v>216.29176631999999</v>
      </c>
      <c r="F2314">
        <v>33.81</v>
      </c>
      <c r="G2314">
        <v>22.775848603800799</v>
      </c>
      <c r="H2314">
        <v>8.9999221469942494</v>
      </c>
      <c r="I2314">
        <v>-16.926746825410898</v>
      </c>
      <c r="J2314">
        <v>-4.9741070176495796</v>
      </c>
      <c r="K2314">
        <v>31.220631492559502</v>
      </c>
      <c r="L2314">
        <v>31.059262953428899</v>
      </c>
      <c r="M2314">
        <v>58.068603730857802</v>
      </c>
      <c r="N2314">
        <v>2.6877017405996502</v>
      </c>
      <c r="O2314">
        <v>19.787045252883701</v>
      </c>
      <c r="P2314">
        <v>55.448275862068897</v>
      </c>
      <c r="Q2314">
        <v>-4.5429330959336003E-2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Row],[Ticker]],[1]!Table1[[Symbol]:[Industry]],2,FALSE),"-")</f>
        <v>-</v>
      </c>
      <c r="D2315" t="s">
        <v>46</v>
      </c>
      <c r="E2315">
        <v>216.19153499999999</v>
      </c>
      <c r="F2315">
        <v>21</v>
      </c>
      <c r="G2315">
        <v>-56.726233845360703</v>
      </c>
      <c r="H2315">
        <v>9.4779489585443493</v>
      </c>
      <c r="I2315">
        <v>-28.055684981770298</v>
      </c>
      <c r="J2315">
        <v>2.4834476160586498</v>
      </c>
      <c r="K2315">
        <v>19.789843780467201</v>
      </c>
      <c r="L2315">
        <v>22.783252898729302</v>
      </c>
      <c r="M2315">
        <v>65.760084499600794</v>
      </c>
      <c r="N2315">
        <v>0.86932898668839897</v>
      </c>
      <c r="O2315">
        <v>75</v>
      </c>
      <c r="P2315">
        <v>37.7049180327868</v>
      </c>
      <c r="Q2315">
        <v>0.25854272630382102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Row],[Ticker]],[1]!Table1[[Symbol]:[Industry]],2,FALSE),"-")</f>
        <v>-</v>
      </c>
      <c r="D2316" t="s">
        <v>257</v>
      </c>
      <c r="E2316">
        <v>214.863</v>
      </c>
      <c r="F2316">
        <v>210.65</v>
      </c>
      <c r="G2316">
        <v>31.798968699695099</v>
      </c>
      <c r="H2316">
        <v>4.6069806791894203</v>
      </c>
      <c r="I2316">
        <v>-0.28892711583323699</v>
      </c>
      <c r="J2316">
        <v>-5.0210701538362503</v>
      </c>
      <c r="K2316">
        <v>198.70632297652699</v>
      </c>
      <c r="L2316">
        <v>173.66623666470301</v>
      </c>
      <c r="M2316">
        <v>44.952674039549002</v>
      </c>
      <c r="N2316">
        <v>1.2955329459137199</v>
      </c>
      <c r="O2316">
        <v>23.427486351768302</v>
      </c>
      <c r="P2316">
        <v>78.516949152542296</v>
      </c>
      <c r="Q2316">
        <v>0.145823293745207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Row],[Ticker]],[1]!Table1[[Symbol]:[Industry]],2,FALSE),"-")</f>
        <v>-</v>
      </c>
      <c r="D2317" t="s">
        <v>1558</v>
      </c>
      <c r="E2317">
        <v>214.74180000000001</v>
      </c>
      <c r="F2317">
        <v>209.3</v>
      </c>
      <c r="G2317">
        <v>-25.912026195087499</v>
      </c>
      <c r="H2317">
        <v>26.811909303692399</v>
      </c>
      <c r="I2317">
        <v>-15.8890183151036</v>
      </c>
      <c r="J2317">
        <v>-1.9941643242398399</v>
      </c>
      <c r="K2317">
        <v>174.58874500444799</v>
      </c>
      <c r="M2317">
        <v>69.098777192244</v>
      </c>
      <c r="N2317">
        <v>1.6315817694369901</v>
      </c>
      <c r="O2317">
        <v>3.6789297658862798</v>
      </c>
      <c r="P2317">
        <v>80.431034482758605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Row],[Ticker]],[1]!Table1[[Symbol]:[Industry]],2,FALSE),"-")</f>
        <v>-</v>
      </c>
      <c r="D2318" t="s">
        <v>135</v>
      </c>
      <c r="E2318">
        <v>214.405</v>
      </c>
      <c r="F2318">
        <v>156.5</v>
      </c>
      <c r="G2318">
        <v>49.281642333776396</v>
      </c>
      <c r="H2318">
        <v>2.9688837104713901</v>
      </c>
      <c r="I2318">
        <v>0.45617565573894903</v>
      </c>
      <c r="J2318">
        <v>-7.5143955381126801</v>
      </c>
      <c r="K2318">
        <v>152.79428841348201</v>
      </c>
      <c r="L2318">
        <v>133.172654322732</v>
      </c>
      <c r="M2318">
        <v>32.658436636239003</v>
      </c>
      <c r="N2318">
        <v>0.22416278782386601</v>
      </c>
      <c r="O2318">
        <v>15.0159744408945</v>
      </c>
      <c r="P2318">
        <v>80.924855491329396</v>
      </c>
      <c r="Q2318">
        <v>6.9357688455481001E-2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Row],[Ticker]],[1]!Table1[[Symbol]:[Industry]],2,FALSE),"-")</f>
        <v>-</v>
      </c>
      <c r="D2319" t="s">
        <v>46</v>
      </c>
      <c r="E2319">
        <v>214.402293757</v>
      </c>
      <c r="F2319">
        <v>10.81</v>
      </c>
      <c r="G2319">
        <v>-13.5579674731532</v>
      </c>
      <c r="H2319">
        <v>-21.174766913632102</v>
      </c>
      <c r="I2319">
        <v>-26.584491566132399</v>
      </c>
      <c r="J2319">
        <v>-6.77677301989202</v>
      </c>
      <c r="K2319">
        <v>12.0913279129733</v>
      </c>
      <c r="L2319">
        <v>11.9318098208831</v>
      </c>
      <c r="M2319">
        <v>12.9588351908726</v>
      </c>
      <c r="N2319">
        <v>1.1173249222953501</v>
      </c>
      <c r="O2319">
        <v>40.610545790934303</v>
      </c>
      <c r="P2319">
        <v>16.864864864864799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Row],[Ticker]],[1]!Table1[[Symbol]:[Industry]],2,FALSE),"-")</f>
        <v>-</v>
      </c>
      <c r="D2320" t="s">
        <v>40</v>
      </c>
      <c r="E2320">
        <v>214.28401475000001</v>
      </c>
      <c r="F2320">
        <v>96.85</v>
      </c>
      <c r="G2320">
        <v>-43.223250684883403</v>
      </c>
      <c r="H2320">
        <v>-9.8633053654141296</v>
      </c>
      <c r="I2320">
        <v>-33.200242804899503</v>
      </c>
      <c r="J2320">
        <v>8.6441335481005801</v>
      </c>
      <c r="K2320">
        <v>100.00812879630401</v>
      </c>
      <c r="M2320">
        <v>44.473948038528299</v>
      </c>
      <c r="O2320">
        <v>27.465152297366998</v>
      </c>
      <c r="P2320">
        <v>20.911360799001201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Row],[Ticker]],[1]!Table1[[Symbol]:[Industry]],2,FALSE),"-")</f>
        <v>-</v>
      </c>
      <c r="D2321" t="s">
        <v>130</v>
      </c>
      <c r="E2321">
        <v>213.69612000000001</v>
      </c>
      <c r="F2321">
        <v>587.4</v>
      </c>
      <c r="G2321">
        <v>93.436967093503</v>
      </c>
      <c r="H2321">
        <v>23.919129567845602</v>
      </c>
      <c r="I2321">
        <v>21.928223736778499</v>
      </c>
      <c r="J2321">
        <v>-1.8194555056042401</v>
      </c>
      <c r="K2321">
        <v>527.37381570531602</v>
      </c>
      <c r="L2321">
        <v>444.63095737604101</v>
      </c>
      <c r="M2321">
        <v>49.496753349493801</v>
      </c>
      <c r="N2321">
        <v>0.50873923952069899</v>
      </c>
      <c r="O2321">
        <v>23.816819884235599</v>
      </c>
      <c r="Q2321">
        <v>8.2768109432852996E-2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Row],[Ticker]],[1]!Table1[[Symbol]:[Industry]],2,FALSE),"-")</f>
        <v>-</v>
      </c>
      <c r="D2322" t="s">
        <v>111</v>
      </c>
      <c r="E2322">
        <v>213.606258</v>
      </c>
      <c r="F2322">
        <v>23.97</v>
      </c>
      <c r="G2322">
        <v>211.34438406132199</v>
      </c>
      <c r="H2322">
        <v>-17.584962220756601</v>
      </c>
      <c r="I2322">
        <v>-8.0668957441021494</v>
      </c>
      <c r="J2322">
        <v>-3.8286527058134299</v>
      </c>
      <c r="K2322">
        <v>25.500930391128001</v>
      </c>
      <c r="L2322">
        <v>22.098027646018998</v>
      </c>
      <c r="M2322">
        <v>35.569537677037097</v>
      </c>
      <c r="N2322">
        <v>1.1148400094662601</v>
      </c>
      <c r="O2322">
        <v>66.708385481852304</v>
      </c>
      <c r="P2322">
        <v>265.39634146341399</v>
      </c>
      <c r="Q2322">
        <v>8.9113335944176003E-2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Row],[Ticker]],[1]!Table1[[Symbol]:[Industry]],2,FALSE),"-")</f>
        <v>-</v>
      </c>
      <c r="D2323" t="s">
        <v>257</v>
      </c>
      <c r="E2323">
        <v>213.51</v>
      </c>
      <c r="F2323">
        <v>711.7</v>
      </c>
      <c r="G2323">
        <v>-40.852502385563703</v>
      </c>
      <c r="H2323">
        <v>-7.5314773557633599</v>
      </c>
      <c r="I2323">
        <v>-28.470949588683698</v>
      </c>
      <c r="J2323">
        <v>-5.0053879760328801</v>
      </c>
      <c r="K2323">
        <v>713.91075623954498</v>
      </c>
      <c r="L2323">
        <v>762.27500509893105</v>
      </c>
      <c r="M2323">
        <v>44.9079303921487</v>
      </c>
      <c r="N2323">
        <v>0.77933472601638998</v>
      </c>
      <c r="O2323">
        <v>39.6655894337501</v>
      </c>
      <c r="P2323">
        <v>13.418326693227</v>
      </c>
      <c r="Q2323">
        <v>-1.8177634150613999E-2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Row],[Ticker]],[1]!Table1[[Symbol]:[Industry]],2,FALSE),"-")</f>
        <v>-</v>
      </c>
      <c r="D2324" t="s">
        <v>4438</v>
      </c>
      <c r="E2324">
        <v>213.47092998599999</v>
      </c>
      <c r="F2324">
        <v>130.87</v>
      </c>
      <c r="G2324">
        <v>-29.9134881833916</v>
      </c>
      <c r="H2324">
        <v>1.64786522608853</v>
      </c>
      <c r="I2324">
        <v>-32.0926747776886</v>
      </c>
      <c r="J2324">
        <v>-8.1764233088376805</v>
      </c>
      <c r="K2324">
        <v>128.17083626322801</v>
      </c>
      <c r="L2324">
        <v>131.80438592936599</v>
      </c>
      <c r="M2324">
        <v>48.513357287059002</v>
      </c>
      <c r="N2324">
        <v>1.34676627256117</v>
      </c>
      <c r="O2324">
        <v>46.519446779246501</v>
      </c>
      <c r="P2324">
        <v>21.7395348837209</v>
      </c>
      <c r="Q2324">
        <v>9.6904357538659999E-3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Row],[Ticker]],[1]!Table1[[Symbol]:[Industry]],2,FALSE),"-")</f>
        <v>-</v>
      </c>
      <c r="D2325" t="s">
        <v>191</v>
      </c>
      <c r="E2325">
        <v>212.77871999999999</v>
      </c>
      <c r="F2325">
        <v>575.70000000000005</v>
      </c>
      <c r="G2325">
        <v>-2.4079611544371402</v>
      </c>
      <c r="H2325">
        <v>6.8692491939074598</v>
      </c>
      <c r="I2325">
        <v>-4.5773717287582496</v>
      </c>
      <c r="J2325">
        <v>7.5081830936005298</v>
      </c>
      <c r="K2325">
        <v>504.773729908647</v>
      </c>
      <c r="L2325">
        <v>459.00163179267003</v>
      </c>
      <c r="M2325">
        <v>65.878462309018204</v>
      </c>
      <c r="N2325">
        <v>0.98562949169309499</v>
      </c>
      <c r="O2325">
        <v>8.5634879277401303</v>
      </c>
      <c r="P2325">
        <v>55.112488212313004</v>
      </c>
      <c r="Q2325">
        <v>9.0254860488506006E-2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Row],[Ticker]],[1]!Table1[[Symbol]:[Industry]],2,FALSE),"-")</f>
        <v>-</v>
      </c>
      <c r="D2326" t="s">
        <v>1429</v>
      </c>
      <c r="E2326">
        <v>212.22412399999999</v>
      </c>
      <c r="F2326">
        <v>414.8</v>
      </c>
      <c r="G2326">
        <v>99.978675273101601</v>
      </c>
      <c r="H2326">
        <v>6.8742463762527297</v>
      </c>
      <c r="I2326">
        <v>14.0490642761581</v>
      </c>
      <c r="J2326">
        <v>8.6959398424268208</v>
      </c>
      <c r="K2326">
        <v>392.31290594005497</v>
      </c>
      <c r="L2326">
        <v>356.88056634151002</v>
      </c>
      <c r="M2326">
        <v>62.617419903048301</v>
      </c>
      <c r="N2326">
        <v>1.31561901602394</v>
      </c>
      <c r="O2326">
        <v>29.893924783027899</v>
      </c>
      <c r="P2326">
        <v>133.033707865168</v>
      </c>
      <c r="Q2326">
        <v>4.0238756799259999E-2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Row],[Ticker]],[1]!Table1[[Symbol]:[Industry]],2,FALSE),"-")</f>
        <v>-</v>
      </c>
      <c r="D2327" t="s">
        <v>476</v>
      </c>
      <c r="E2327">
        <v>211.64</v>
      </c>
      <c r="F2327">
        <v>143</v>
      </c>
      <c r="G2327">
        <v>-9.8360785355705005</v>
      </c>
      <c r="H2327">
        <v>8.7312064160277405</v>
      </c>
      <c r="I2327">
        <v>-23.5942701907735</v>
      </c>
      <c r="J2327">
        <v>4.7853724684895598</v>
      </c>
      <c r="K2327">
        <v>132.39044815010399</v>
      </c>
      <c r="L2327">
        <v>132.56527384588301</v>
      </c>
      <c r="M2327">
        <v>61.721577337476297</v>
      </c>
      <c r="N2327">
        <v>1.52423615692287</v>
      </c>
      <c r="O2327">
        <v>20.069930069929999</v>
      </c>
      <c r="P2327">
        <v>32.714617169373497</v>
      </c>
      <c r="Q2327">
        <v>3.432392819993E-3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Row],[Ticker]],[1]!Table1[[Symbol]:[Industry]],2,FALSE),"-")</f>
        <v>-</v>
      </c>
      <c r="D2328" t="s">
        <v>312</v>
      </c>
      <c r="E2328">
        <v>211.26968965999899</v>
      </c>
      <c r="F2328">
        <v>38.54</v>
      </c>
      <c r="G2328">
        <v>88.532418249356795</v>
      </c>
      <c r="H2328">
        <v>-2.2173258726996101</v>
      </c>
      <c r="I2328">
        <v>-11.5902142507209</v>
      </c>
      <c r="J2328">
        <v>-4.6608309909065104</v>
      </c>
      <c r="K2328">
        <v>35.031268799368299</v>
      </c>
      <c r="L2328">
        <v>33.750793341240701</v>
      </c>
      <c r="M2328">
        <v>71.746544979274503</v>
      </c>
      <c r="N2328">
        <v>1.9363203589839799</v>
      </c>
      <c r="O2328">
        <v>23.897249610793899</v>
      </c>
      <c r="P2328">
        <v>126.57260435038199</v>
      </c>
      <c r="Q2328">
        <v>0.120287015514722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Row],[Ticker]],[1]!Table1[[Symbol]:[Industry]],2,FALSE),"-")</f>
        <v>-</v>
      </c>
      <c r="D2329" t="s">
        <v>257</v>
      </c>
      <c r="E2329">
        <v>210.80457000000001</v>
      </c>
      <c r="F2329">
        <v>183.9</v>
      </c>
      <c r="G2329">
        <v>-38.258340520539498</v>
      </c>
      <c r="H2329">
        <v>-17.262130710522499</v>
      </c>
      <c r="I2329">
        <v>-26.993200031132201</v>
      </c>
      <c r="J2329">
        <v>-3.8440861585285302</v>
      </c>
      <c r="K2329">
        <v>199.11767744643799</v>
      </c>
      <c r="L2329">
        <v>193.28379404702301</v>
      </c>
      <c r="M2329">
        <v>33.9171963299883</v>
      </c>
      <c r="N2329">
        <v>0.90860504069206005</v>
      </c>
      <c r="O2329">
        <v>31.266992930940699</v>
      </c>
      <c r="P2329">
        <v>35.220588235294102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Row],[Ticker]],[1]!Table1[[Symbol]:[Industry]],2,FALSE),"-")</f>
        <v>-</v>
      </c>
      <c r="D2330" t="s">
        <v>135</v>
      </c>
      <c r="E2330">
        <v>210.62707084799999</v>
      </c>
      <c r="F2330">
        <v>1.92</v>
      </c>
      <c r="G2330">
        <v>-48.778692861754202</v>
      </c>
      <c r="H2330">
        <v>-4.7470488730108498</v>
      </c>
      <c r="I2330">
        <v>-30.222351648436899</v>
      </c>
      <c r="J2330">
        <v>-4.5582668883424002</v>
      </c>
      <c r="K2330">
        <v>1.8770848007062799</v>
      </c>
      <c r="L2330">
        <v>2.1273151291556101</v>
      </c>
      <c r="M2330">
        <v>46.841289241115703</v>
      </c>
      <c r="N2330">
        <v>1.57344281927975</v>
      </c>
      <c r="O2330">
        <v>58.8541666666666</v>
      </c>
      <c r="P2330">
        <v>22.2929936305732</v>
      </c>
      <c r="Q2330">
        <v>-0.152508720204586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Row],[Ticker]],[1]!Table1[[Symbol]:[Industry]],2,FALSE),"-")</f>
        <v>-</v>
      </c>
      <c r="D2331" t="s">
        <v>21</v>
      </c>
      <c r="E2331">
        <v>210.29183942099999</v>
      </c>
      <c r="F2331">
        <v>8.09</v>
      </c>
      <c r="G2331">
        <v>-1.1171544002157701</v>
      </c>
      <c r="H2331">
        <v>9.7036076829088493</v>
      </c>
      <c r="I2331">
        <v>-45.512394938480199</v>
      </c>
      <c r="J2331">
        <v>7.9413195467278896</v>
      </c>
      <c r="K2331">
        <v>7.7932217677400697</v>
      </c>
      <c r="L2331">
        <v>8.4156660203518197</v>
      </c>
      <c r="M2331">
        <v>55.965272617665498</v>
      </c>
      <c r="N2331">
        <v>1.3306294517728801</v>
      </c>
      <c r="O2331">
        <v>57.601977750308997</v>
      </c>
      <c r="P2331">
        <v>44.464285714285701</v>
      </c>
      <c r="Q2331">
        <v>-1.9536486187099002E-2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Row],[Ticker]],[1]!Table1[[Symbol]:[Industry]],2,FALSE),"-")</f>
        <v>-</v>
      </c>
      <c r="E2332">
        <v>210.12732</v>
      </c>
      <c r="F2332">
        <v>468</v>
      </c>
      <c r="G2332">
        <v>-18.078692861754199</v>
      </c>
      <c r="H2332">
        <v>1.55718393122195</v>
      </c>
      <c r="I2332">
        <v>-11.7402457626043</v>
      </c>
      <c r="J2332">
        <v>0.29306971831334899</v>
      </c>
      <c r="K2332">
        <v>468.88259728164002</v>
      </c>
      <c r="L2332">
        <v>459.46365981401198</v>
      </c>
      <c r="M2332">
        <v>53.061506677974201</v>
      </c>
      <c r="N2332">
        <v>0.59456505855907604</v>
      </c>
      <c r="O2332">
        <v>37.820512820512803</v>
      </c>
      <c r="P2332">
        <v>33.3333333333333</v>
      </c>
      <c r="Q2332">
        <v>0.15121028972570499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Row],[Ticker]],[1]!Table1[[Symbol]:[Industry]],2,FALSE),"-")</f>
        <v>-</v>
      </c>
      <c r="D2333" t="s">
        <v>227</v>
      </c>
      <c r="E2333">
        <v>210.03065180999999</v>
      </c>
      <c r="F2333">
        <v>420.35</v>
      </c>
      <c r="G2333">
        <v>19.444595045784101</v>
      </c>
      <c r="H2333">
        <v>-0.72954672466758197</v>
      </c>
      <c r="I2333">
        <v>9.6602816551078607</v>
      </c>
      <c r="J2333">
        <v>-4.1454645606464604</v>
      </c>
      <c r="K2333">
        <v>380.668424039059</v>
      </c>
      <c r="L2333">
        <v>343.89013308360899</v>
      </c>
      <c r="M2333">
        <v>57.298014728659801</v>
      </c>
      <c r="N2333">
        <v>2.29098636730743</v>
      </c>
      <c r="O2333">
        <v>10.5507315332461</v>
      </c>
      <c r="P2333">
        <v>49.192546583850898</v>
      </c>
      <c r="Q2333">
        <v>-3.4301407694810999E-2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Row],[Ticker]],[1]!Table1[[Symbol]:[Industry]],2,FALSE),"-")</f>
        <v>-</v>
      </c>
      <c r="D2334" t="s">
        <v>391</v>
      </c>
      <c r="E2334">
        <v>210.01079999999999</v>
      </c>
      <c r="F2334">
        <v>366</v>
      </c>
      <c r="G2334">
        <v>710.99273570967398</v>
      </c>
      <c r="H2334">
        <v>3.4356897639347799</v>
      </c>
      <c r="I2334">
        <v>67.444315018229602</v>
      </c>
      <c r="J2334">
        <v>3.8029371250355202</v>
      </c>
      <c r="K2334">
        <v>326.289974871715</v>
      </c>
      <c r="L2334">
        <v>185.58467393689801</v>
      </c>
      <c r="M2334">
        <v>69.474532840478005</v>
      </c>
      <c r="N2334">
        <v>0.42889908256880699</v>
      </c>
      <c r="O2334">
        <v>6.2841530054644696</v>
      </c>
      <c r="P2334">
        <v>792.68292682926801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Row],[Ticker]],[1]!Table1[[Symbol]:[Industry]],2,FALSE),"-")</f>
        <v>-</v>
      </c>
      <c r="D2335" t="s">
        <v>1016</v>
      </c>
      <c r="E2335">
        <v>209.92622873599899</v>
      </c>
      <c r="F2335">
        <v>5.96</v>
      </c>
      <c r="G2335">
        <v>37.708978371122399</v>
      </c>
      <c r="H2335">
        <v>-8.5625343786371992</v>
      </c>
      <c r="I2335">
        <v>-17.043288287555399</v>
      </c>
      <c r="J2335">
        <v>-5.8821892075990903</v>
      </c>
      <c r="K2335">
        <v>6.22595887068554</v>
      </c>
      <c r="L2335">
        <v>6.0018191973968102</v>
      </c>
      <c r="M2335">
        <v>44.877811255431403</v>
      </c>
      <c r="N2335">
        <v>1.3058392083461901</v>
      </c>
      <c r="O2335">
        <v>55.201342281879199</v>
      </c>
      <c r="Q2335">
        <v>-0.123545865280382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Row],[Ticker]],[1]!Table1[[Symbol]:[Industry]],2,FALSE),"-")</f>
        <v>-</v>
      </c>
      <c r="D2336" t="s">
        <v>890</v>
      </c>
      <c r="E2336">
        <v>209.73571423999999</v>
      </c>
      <c r="F2336">
        <v>151.44999999999999</v>
      </c>
      <c r="G2336">
        <v>218.62585259279101</v>
      </c>
      <c r="H2336">
        <v>-0.17410858578485</v>
      </c>
      <c r="I2336">
        <v>159.65783491646599</v>
      </c>
      <c r="J2336">
        <v>-1.6694889995645099</v>
      </c>
      <c r="K2336">
        <v>151.931346166682</v>
      </c>
      <c r="L2336">
        <v>113.624530925855</v>
      </c>
      <c r="M2336">
        <v>40.453678195946203</v>
      </c>
      <c r="N2336">
        <v>0.60473125991856103</v>
      </c>
      <c r="O2336">
        <v>19.6104324859689</v>
      </c>
      <c r="P2336">
        <v>285.85987261146403</v>
      </c>
      <c r="Q2336">
        <v>0.129247721013621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Row],[Ticker]],[1]!Table1[[Symbol]:[Industry]],2,FALSE),"-")</f>
        <v>-</v>
      </c>
      <c r="D2337" t="s">
        <v>46</v>
      </c>
      <c r="E2337">
        <v>209.73175079999999</v>
      </c>
      <c r="F2337">
        <v>130</v>
      </c>
      <c r="G2337">
        <v>130.57894260622601</v>
      </c>
      <c r="H2337">
        <v>26.5028673236868</v>
      </c>
      <c r="I2337">
        <v>91.286001573519997</v>
      </c>
      <c r="J2337">
        <v>-4.0657274127520804</v>
      </c>
      <c r="K2337">
        <v>117.057688616123</v>
      </c>
      <c r="L2337">
        <v>93.956947920673997</v>
      </c>
      <c r="M2337">
        <v>57.920847806935498</v>
      </c>
      <c r="N2337">
        <v>2.49603381143866</v>
      </c>
      <c r="O2337">
        <v>13.4615384615384</v>
      </c>
      <c r="P2337">
        <v>165.035677879714</v>
      </c>
      <c r="Q2337">
        <v>5.3267553254184002E-2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Row],[Ticker]],[1]!Table1[[Symbol]:[Industry]],2,FALSE),"-")</f>
        <v>-</v>
      </c>
      <c r="D2338" t="s">
        <v>1111</v>
      </c>
      <c r="E2338">
        <v>209.59372200000001</v>
      </c>
      <c r="F2338">
        <v>123</v>
      </c>
      <c r="G2338">
        <v>284.42130713824503</v>
      </c>
      <c r="H2338">
        <v>21.923850597888599</v>
      </c>
      <c r="I2338">
        <v>16.631311256811099</v>
      </c>
      <c r="J2338">
        <v>6.9565851404282499</v>
      </c>
      <c r="K2338">
        <v>109.57760199364</v>
      </c>
      <c r="L2338">
        <v>87.156157845749107</v>
      </c>
      <c r="M2338">
        <v>68.626588594354999</v>
      </c>
      <c r="N2338">
        <v>2.85290519877675</v>
      </c>
      <c r="O2338">
        <v>5.6910569105690998</v>
      </c>
      <c r="P2338">
        <v>309.99999999999898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Row],[Ticker]],[1]!Table1[[Symbol]:[Industry]],2,FALSE),"-")</f>
        <v>-</v>
      </c>
      <c r="D2339" t="s">
        <v>312</v>
      </c>
      <c r="E2339">
        <v>209.589311536</v>
      </c>
      <c r="F2339">
        <v>46.64</v>
      </c>
      <c r="G2339">
        <v>282.82761186679198</v>
      </c>
      <c r="H2339">
        <v>1.60546753725339</v>
      </c>
      <c r="I2339">
        <v>191.488422983996</v>
      </c>
      <c r="J2339">
        <v>3.8685620818611999</v>
      </c>
      <c r="K2339">
        <v>35.130383028832298</v>
      </c>
      <c r="L2339">
        <v>22.312864899822198</v>
      </c>
      <c r="M2339">
        <v>73.637125949583904</v>
      </c>
      <c r="N2339">
        <v>0.58112279875817097</v>
      </c>
      <c r="O2339">
        <v>0</v>
      </c>
      <c r="P2339">
        <v>366.4</v>
      </c>
      <c r="Q2339">
        <v>8.2205915219571005E-2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Row],[Ticker]],[1]!Table1[[Symbol]:[Industry]],2,FALSE),"-")</f>
        <v>-</v>
      </c>
      <c r="D2340" t="s">
        <v>627</v>
      </c>
      <c r="E2340">
        <v>209.52740547499999</v>
      </c>
      <c r="F2340">
        <v>197.29</v>
      </c>
      <c r="G2340">
        <v>61.960449381426002</v>
      </c>
      <c r="H2340">
        <v>-14.190933164131099</v>
      </c>
      <c r="I2340">
        <v>-20.585738635514701</v>
      </c>
      <c r="J2340">
        <v>-5.9548076166182202</v>
      </c>
      <c r="K2340">
        <v>205.614629743976</v>
      </c>
      <c r="L2340">
        <v>191.86343595688101</v>
      </c>
      <c r="M2340">
        <v>41.886543151435802</v>
      </c>
      <c r="N2340">
        <v>1.05450359419537</v>
      </c>
      <c r="O2340">
        <v>47.295858887931402</v>
      </c>
      <c r="P2340">
        <v>98.348690025252495</v>
      </c>
      <c r="Q2340">
        <v>0.112273342105945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Row],[Ticker]],[1]!Table1[[Symbol]:[Industry]],2,FALSE),"-")</f>
        <v>-</v>
      </c>
      <c r="D2341" t="s">
        <v>343</v>
      </c>
      <c r="E2341">
        <v>209.29895500000001</v>
      </c>
      <c r="F2341">
        <v>71.69</v>
      </c>
      <c r="G2341">
        <v>-4.1731043774189196</v>
      </c>
      <c r="H2341">
        <v>-12.900598047353901</v>
      </c>
      <c r="I2341">
        <v>-29.286130228461001</v>
      </c>
      <c r="J2341">
        <v>-2.6582109430228802</v>
      </c>
      <c r="K2341">
        <v>77.381855559434797</v>
      </c>
      <c r="L2341">
        <v>77.729965292235093</v>
      </c>
      <c r="M2341">
        <v>24.219534177799499</v>
      </c>
      <c r="N2341">
        <v>0.90459901897360095</v>
      </c>
      <c r="O2341">
        <v>50.509136560189702</v>
      </c>
      <c r="P2341">
        <v>29.873188405796999</v>
      </c>
      <c r="Q2341">
        <v>2.0048183795626E-2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Row],[Ticker]],[1]!Table1[[Symbol]:[Industry]],2,FALSE),"-")</f>
        <v>-</v>
      </c>
      <c r="D2342" t="s">
        <v>407</v>
      </c>
      <c r="E2342">
        <v>209.28201710499999</v>
      </c>
      <c r="F2342">
        <v>115.85</v>
      </c>
      <c r="G2342">
        <v>-2.9861002691616498</v>
      </c>
      <c r="H2342">
        <v>6.66414910535131</v>
      </c>
      <c r="I2342">
        <v>7.0369076108222703</v>
      </c>
      <c r="J2342">
        <v>-12.398788601696401</v>
      </c>
      <c r="M2342">
        <v>35.538507317361201</v>
      </c>
      <c r="O2342">
        <v>30.340958135520001</v>
      </c>
      <c r="P2342">
        <v>37.670825906120001</v>
      </c>
    </row>
    <row r="2343" spans="1:17" hidden="1" x14ac:dyDescent="0.3">
      <c r="A2343" t="s">
        <v>4847</v>
      </c>
      <c r="B2343" t="s">
        <v>4848</v>
      </c>
      <c r="C2343" t="str">
        <f>IFERROR(VLOOKUP(Table1[[#This Row],[Ticker]],[1]!Table1[[Symbol]:[Industry]],2,FALSE),"-")</f>
        <v>-</v>
      </c>
      <c r="D2343" t="s">
        <v>1429</v>
      </c>
      <c r="E2343">
        <v>208.83891358</v>
      </c>
      <c r="F2343">
        <v>23.32</v>
      </c>
      <c r="G2343">
        <v>78.089429408988096</v>
      </c>
      <c r="H2343">
        <v>5.7714696455076604</v>
      </c>
      <c r="I2343">
        <v>9.4845294954414907</v>
      </c>
      <c r="J2343">
        <v>-1.9941643242398399</v>
      </c>
      <c r="K2343">
        <v>20.1659856860412</v>
      </c>
      <c r="L2343">
        <v>17.568791155881001</v>
      </c>
      <c r="M2343">
        <v>42.230671509997798</v>
      </c>
      <c r="N2343">
        <v>0.654590699612836</v>
      </c>
      <c r="O2343">
        <v>10.849056603773599</v>
      </c>
      <c r="P2343">
        <v>113.94495412844</v>
      </c>
      <c r="Q2343">
        <v>-2.9501894470482001E-2</v>
      </c>
    </row>
    <row r="2344" spans="1:17" hidden="1" x14ac:dyDescent="0.3">
      <c r="A2344" t="s">
        <v>4849</v>
      </c>
      <c r="B2344" t="s">
        <v>4850</v>
      </c>
      <c r="C2344" t="str">
        <f>IFERROR(VLOOKUP(Table1[[#This Row],[Ticker]],[1]!Table1[[Symbol]:[Industry]],2,FALSE),"-")</f>
        <v>-</v>
      </c>
      <c r="D2344" t="s">
        <v>627</v>
      </c>
      <c r="E2344">
        <v>208.714874872</v>
      </c>
      <c r="F2344">
        <v>202.79</v>
      </c>
      <c r="G2344">
        <v>-7.8828135814292297</v>
      </c>
      <c r="H2344">
        <v>2.8293042034714602</v>
      </c>
      <c r="I2344">
        <v>-17.018270015783902</v>
      </c>
      <c r="J2344">
        <v>2.91177999479702</v>
      </c>
      <c r="K2344">
        <v>192.31109194073201</v>
      </c>
      <c r="L2344">
        <v>186.71566107704999</v>
      </c>
      <c r="M2344">
        <v>52.327607895208097</v>
      </c>
      <c r="N2344">
        <v>2.24028771328953</v>
      </c>
      <c r="O2344">
        <v>17.806597958479198</v>
      </c>
      <c r="P2344">
        <v>30.035267714010899</v>
      </c>
      <c r="Q2344">
        <v>9.8850168257545001E-2</v>
      </c>
    </row>
    <row r="2345" spans="1:17" hidden="1" x14ac:dyDescent="0.3">
      <c r="A2345" t="s">
        <v>4851</v>
      </c>
      <c r="B2345" t="s">
        <v>4852</v>
      </c>
      <c r="C2345" t="str">
        <f>IFERROR(VLOOKUP(Table1[[#This Row],[Ticker]],[1]!Table1[[Symbol]:[Industry]],2,FALSE),"-")</f>
        <v>-</v>
      </c>
      <c r="D2345" t="s">
        <v>688</v>
      </c>
      <c r="E2345">
        <v>208.48124999999999</v>
      </c>
      <c r="F2345">
        <v>111.19</v>
      </c>
      <c r="G2345">
        <v>-21.8082775561079</v>
      </c>
      <c r="H2345">
        <v>11.983109857147801</v>
      </c>
      <c r="I2345">
        <v>3.55518807661212</v>
      </c>
      <c r="J2345">
        <v>-8.8686915954390901</v>
      </c>
      <c r="K2345">
        <v>94.906695201184306</v>
      </c>
      <c r="L2345">
        <v>92.961335926468706</v>
      </c>
      <c r="M2345">
        <v>66.461216325015002</v>
      </c>
      <c r="N2345">
        <v>1.72087359672108</v>
      </c>
      <c r="O2345">
        <v>12.3752135983451</v>
      </c>
      <c r="P2345">
        <v>62.084548104956198</v>
      </c>
      <c r="Q2345">
        <v>-9.1823788589642005E-2</v>
      </c>
    </row>
    <row r="2346" spans="1:17" hidden="1" x14ac:dyDescent="0.3">
      <c r="A2346" t="s">
        <v>4853</v>
      </c>
      <c r="B2346" t="s">
        <v>4854</v>
      </c>
      <c r="C2346" t="str">
        <f>IFERROR(VLOOKUP(Table1[[#This Row],[Ticker]],[1]!Table1[[Symbol]:[Industry]],2,FALSE),"-")</f>
        <v>-</v>
      </c>
      <c r="D2346" t="s">
        <v>220</v>
      </c>
      <c r="E2346">
        <v>208.05359575</v>
      </c>
      <c r="F2346">
        <v>192.53</v>
      </c>
      <c r="G2346">
        <v>66.855090246691503</v>
      </c>
      <c r="H2346">
        <v>-19.707260513222401</v>
      </c>
      <c r="I2346">
        <v>23.304754974955198</v>
      </c>
      <c r="J2346">
        <v>-5.9979537139486503</v>
      </c>
      <c r="K2346">
        <v>202.59369250791201</v>
      </c>
      <c r="L2346">
        <v>172.954872812719</v>
      </c>
      <c r="M2346">
        <v>43.865580587295398</v>
      </c>
      <c r="N2346">
        <v>0.29247405466625398</v>
      </c>
      <c r="O2346">
        <v>36.082688412195502</v>
      </c>
      <c r="P2346">
        <v>102.556549184639</v>
      </c>
    </row>
    <row r="2347" spans="1:17" hidden="1" x14ac:dyDescent="0.3">
      <c r="A2347" t="s">
        <v>4855</v>
      </c>
      <c r="B2347" t="s">
        <v>4856</v>
      </c>
      <c r="C2347" t="str">
        <f>IFERROR(VLOOKUP(Table1[[#This Row],[Ticker]],[1]!Table1[[Symbol]:[Industry]],2,FALSE),"-")</f>
        <v>-</v>
      </c>
      <c r="D2347" t="s">
        <v>1492</v>
      </c>
      <c r="E2347">
        <v>207.96388535</v>
      </c>
      <c r="F2347">
        <v>189.05</v>
      </c>
      <c r="G2347">
        <v>0.83514612693504298</v>
      </c>
      <c r="H2347">
        <v>2.3500291891254399</v>
      </c>
      <c r="I2347">
        <v>-6.9998423174005104</v>
      </c>
      <c r="J2347">
        <v>6.9920754960353602</v>
      </c>
      <c r="K2347">
        <v>185.352953597603</v>
      </c>
      <c r="L2347">
        <v>177.05085978104</v>
      </c>
      <c r="M2347">
        <v>51.091928831349698</v>
      </c>
      <c r="N2347">
        <v>1.6821545176627399</v>
      </c>
      <c r="O2347">
        <v>34.355990478709302</v>
      </c>
      <c r="P2347">
        <v>37.992700729927002</v>
      </c>
      <c r="Q2347">
        <v>-4.5361809544619998E-3</v>
      </c>
    </row>
    <row r="2348" spans="1:17" hidden="1" x14ac:dyDescent="0.3">
      <c r="A2348" t="s">
        <v>4857</v>
      </c>
      <c r="B2348" t="s">
        <v>4858</v>
      </c>
      <c r="C2348" t="str">
        <f>IFERROR(VLOOKUP(Table1[[#This Row],[Ticker]],[1]!Table1[[Symbol]:[Industry]],2,FALSE),"-")</f>
        <v>-</v>
      </c>
      <c r="D2348" t="s">
        <v>407</v>
      </c>
      <c r="E2348">
        <v>207.82029</v>
      </c>
      <c r="F2348">
        <v>3.66</v>
      </c>
      <c r="G2348">
        <v>-88.720686819458095</v>
      </c>
      <c r="H2348">
        <v>-9.3970285229904995</v>
      </c>
      <c r="I2348">
        <v>-50.198542124627402</v>
      </c>
      <c r="J2348">
        <v>2.1849401533721</v>
      </c>
      <c r="K2348">
        <v>3.6315162983671598</v>
      </c>
      <c r="L2348">
        <v>5.2753130416732397</v>
      </c>
      <c r="M2348">
        <v>64.823277634788795</v>
      </c>
      <c r="N2348">
        <v>3.2849424866849999</v>
      </c>
      <c r="O2348">
        <v>238.79781420764999</v>
      </c>
      <c r="P2348">
        <v>16.1904761904762</v>
      </c>
      <c r="Q2348">
        <v>3.9529438256436997E-2</v>
      </c>
    </row>
    <row r="2349" spans="1:17" hidden="1" x14ac:dyDescent="0.3">
      <c r="A2349" t="s">
        <v>4859</v>
      </c>
      <c r="B2349" t="s">
        <v>4860</v>
      </c>
      <c r="C2349" t="str">
        <f>IFERROR(VLOOKUP(Table1[[#This Row],[Ticker]],[1]!Table1[[Symbol]:[Industry]],2,FALSE),"-")</f>
        <v>-</v>
      </c>
      <c r="D2349" t="s">
        <v>812</v>
      </c>
      <c r="E2349">
        <v>207.73857824999999</v>
      </c>
      <c r="F2349">
        <v>91.35</v>
      </c>
      <c r="G2349">
        <v>-59.262903388070001</v>
      </c>
      <c r="H2349">
        <v>8.2870689886932105</v>
      </c>
      <c r="I2349">
        <v>-49.2398955080861</v>
      </c>
      <c r="J2349">
        <v>-1.9435314128474299</v>
      </c>
      <c r="K2349">
        <v>94.714337895196905</v>
      </c>
      <c r="M2349">
        <v>36.359537414495499</v>
      </c>
      <c r="N2349">
        <v>1.24445776940209</v>
      </c>
      <c r="O2349">
        <v>58.730158730158699</v>
      </c>
      <c r="P2349">
        <v>39.359267734553697</v>
      </c>
    </row>
    <row r="2350" spans="1:17" hidden="1" x14ac:dyDescent="0.3">
      <c r="A2350" t="s">
        <v>4861</v>
      </c>
      <c r="B2350" t="s">
        <v>4862</v>
      </c>
      <c r="C2350" t="str">
        <f>IFERROR(VLOOKUP(Table1[[#This Row],[Ticker]],[1]!Table1[[Symbol]:[Industry]],2,FALSE),"-")</f>
        <v>-</v>
      </c>
      <c r="E2350">
        <v>207.06097500000001</v>
      </c>
      <c r="F2350">
        <v>173.8</v>
      </c>
      <c r="G2350">
        <v>139.96752562564001</v>
      </c>
      <c r="H2350">
        <v>179.19609955521901</v>
      </c>
      <c r="I2350">
        <v>149.990533505624</v>
      </c>
      <c r="J2350">
        <v>6.0477511138008602</v>
      </c>
      <c r="M2350">
        <v>85.540365782210699</v>
      </c>
      <c r="O2350">
        <v>4.11392405063288</v>
      </c>
      <c r="P2350">
        <v>178.79371190246999</v>
      </c>
    </row>
    <row r="2351" spans="1:17" hidden="1" x14ac:dyDescent="0.3">
      <c r="A2351" t="s">
        <v>4863</v>
      </c>
      <c r="B2351" t="s">
        <v>4864</v>
      </c>
      <c r="C2351" t="str">
        <f>IFERROR(VLOOKUP(Table1[[#This Row],[Ticker]],[1]!Table1[[Symbol]:[Industry]],2,FALSE),"-")</f>
        <v>-</v>
      </c>
      <c r="D2351" t="s">
        <v>1429</v>
      </c>
      <c r="E2351">
        <v>206.90169328499999</v>
      </c>
      <c r="F2351">
        <v>198.95</v>
      </c>
      <c r="G2351">
        <v>64.531197248135797</v>
      </c>
      <c r="H2351">
        <v>1.0958018174008</v>
      </c>
      <c r="I2351">
        <v>-16.4276331631355</v>
      </c>
      <c r="J2351">
        <v>0.59330994803300496</v>
      </c>
      <c r="K2351">
        <v>170.652744679189</v>
      </c>
      <c r="L2351">
        <v>165.771448580022</v>
      </c>
      <c r="M2351">
        <v>86.104337551789101</v>
      </c>
      <c r="N2351">
        <v>3.0204944100778701</v>
      </c>
      <c r="O2351">
        <v>25.081678813772299</v>
      </c>
      <c r="P2351">
        <v>94.857982370225201</v>
      </c>
      <c r="Q2351">
        <v>3.6752397132197002E-2</v>
      </c>
    </row>
    <row r="2352" spans="1:17" hidden="1" x14ac:dyDescent="0.3">
      <c r="A2352" t="s">
        <v>4865</v>
      </c>
      <c r="B2352" t="s">
        <v>4866</v>
      </c>
      <c r="C2352" t="str">
        <f>IFERROR(VLOOKUP(Table1[[#This Row],[Ticker]],[1]!Table1[[Symbol]:[Industry]],2,FALSE),"-")</f>
        <v>-</v>
      </c>
      <c r="D2352" t="s">
        <v>135</v>
      </c>
      <c r="E2352">
        <v>206.226</v>
      </c>
      <c r="F2352">
        <v>675</v>
      </c>
      <c r="G2352">
        <v>42.750484195602297</v>
      </c>
      <c r="H2352">
        <v>-16.009845054285201</v>
      </c>
      <c r="I2352">
        <v>54.170239081593998</v>
      </c>
      <c r="J2352">
        <v>-0.44856927014401399</v>
      </c>
      <c r="K2352">
        <v>709.00686701993698</v>
      </c>
      <c r="L2352">
        <v>582.23129653665103</v>
      </c>
      <c r="M2352">
        <v>44.538377211851802</v>
      </c>
      <c r="N2352">
        <v>0.55604719764011801</v>
      </c>
      <c r="O2352">
        <v>45.081481481481397</v>
      </c>
      <c r="P2352">
        <v>95.765661252900202</v>
      </c>
    </row>
    <row r="2353" spans="1:17" hidden="1" x14ac:dyDescent="0.3">
      <c r="A2353" t="s">
        <v>4867</v>
      </c>
      <c r="B2353" t="s">
        <v>4868</v>
      </c>
      <c r="C2353" t="str">
        <f>IFERROR(VLOOKUP(Table1[[#This Row],[Ticker]],[1]!Table1[[Symbol]:[Industry]],2,FALSE),"-")</f>
        <v>-</v>
      </c>
      <c r="D2353" t="s">
        <v>312</v>
      </c>
      <c r="E2353">
        <v>205.77838589999999</v>
      </c>
      <c r="F2353">
        <v>147.15</v>
      </c>
      <c r="G2353">
        <v>84.635592852531403</v>
      </c>
      <c r="H2353">
        <v>2.0660575536636201</v>
      </c>
      <c r="I2353">
        <v>86.019657483983096</v>
      </c>
      <c r="J2353">
        <v>-7.0574554634803404</v>
      </c>
      <c r="K2353">
        <v>125.259303829727</v>
      </c>
      <c r="L2353">
        <v>96.140064294319899</v>
      </c>
      <c r="M2353">
        <v>53.851217811452599</v>
      </c>
      <c r="N2353">
        <v>1.5151385472616801</v>
      </c>
      <c r="O2353">
        <v>9.6500169894665202</v>
      </c>
      <c r="P2353">
        <v>139.26829268292599</v>
      </c>
      <c r="Q2353">
        <v>0.164871729429407</v>
      </c>
    </row>
    <row r="2354" spans="1:17" hidden="1" x14ac:dyDescent="0.3">
      <c r="A2354" t="s">
        <v>4869</v>
      </c>
      <c r="B2354" t="s">
        <v>4870</v>
      </c>
      <c r="C2354" t="str">
        <f>IFERROR(VLOOKUP(Table1[[#This Row],[Ticker]],[1]!Table1[[Symbol]:[Industry]],2,FALSE),"-")</f>
        <v>-</v>
      </c>
      <c r="E2354">
        <v>205.61580000000001</v>
      </c>
      <c r="F2354">
        <v>196.95</v>
      </c>
      <c r="G2354">
        <v>-30.891192861754199</v>
      </c>
      <c r="H2354">
        <v>20.418992976447999</v>
      </c>
      <c r="I2354">
        <v>-9.8958137371351196</v>
      </c>
      <c r="J2354">
        <v>-3.7742690362817202</v>
      </c>
      <c r="K2354">
        <v>157.04771975343499</v>
      </c>
      <c r="L2354">
        <v>167.550978706763</v>
      </c>
      <c r="M2354">
        <v>64.260944396647005</v>
      </c>
      <c r="N2354">
        <v>3.4738317757009298</v>
      </c>
      <c r="O2354">
        <v>32.013201320131998</v>
      </c>
      <c r="P2354">
        <v>71.260869565217305</v>
      </c>
    </row>
    <row r="2355" spans="1:17" hidden="1" x14ac:dyDescent="0.3">
      <c r="A2355" t="s">
        <v>4871</v>
      </c>
      <c r="B2355" t="s">
        <v>4872</v>
      </c>
      <c r="C2355" t="str">
        <f>IFERROR(VLOOKUP(Table1[[#This Row],[Ticker]],[1]!Table1[[Symbol]:[Industry]],2,FALSE),"-")</f>
        <v>-</v>
      </c>
      <c r="D2355" t="s">
        <v>269</v>
      </c>
      <c r="E2355">
        <v>205.11445813899999</v>
      </c>
      <c r="F2355">
        <v>151.15</v>
      </c>
      <c r="G2355">
        <v>-43.849239013383198</v>
      </c>
      <c r="H2355">
        <v>-2.4669681756639501</v>
      </c>
      <c r="I2355">
        <v>-24.660311075637999</v>
      </c>
      <c r="J2355">
        <v>-3.92226889940323</v>
      </c>
      <c r="K2355">
        <v>149.39314350606099</v>
      </c>
      <c r="L2355">
        <v>163.351264780603</v>
      </c>
      <c r="M2355">
        <v>54.716404036923997</v>
      </c>
      <c r="N2355">
        <v>1.20462526490974</v>
      </c>
      <c r="O2355">
        <v>40.733851735696902</v>
      </c>
      <c r="P2355">
        <v>19.015748031495999</v>
      </c>
      <c r="Q2355">
        <v>-6.8682156706553005E-2</v>
      </c>
    </row>
    <row r="2356" spans="1:17" hidden="1" x14ac:dyDescent="0.3">
      <c r="A2356" t="s">
        <v>4873</v>
      </c>
      <c r="B2356" t="s">
        <v>4874</v>
      </c>
      <c r="C2356" t="str">
        <f>IFERROR(VLOOKUP(Table1[[#This Row],[Ticker]],[1]!Table1[[Symbol]:[Industry]],2,FALSE),"-")</f>
        <v>-</v>
      </c>
      <c r="D2356" t="s">
        <v>1422</v>
      </c>
      <c r="E2356">
        <v>204.957324</v>
      </c>
      <c r="F2356">
        <v>136.62</v>
      </c>
      <c r="G2356">
        <v>31.185506794011602</v>
      </c>
      <c r="H2356">
        <v>-10.9664287927801</v>
      </c>
      <c r="I2356">
        <v>-16.9486838991286</v>
      </c>
      <c r="J2356">
        <v>-1.87813821836602</v>
      </c>
      <c r="K2356">
        <v>144.58451657671</v>
      </c>
      <c r="L2356">
        <v>139.66833696576799</v>
      </c>
      <c r="M2356">
        <v>44.524141309516999</v>
      </c>
      <c r="N2356">
        <v>1.12322350946923</v>
      </c>
      <c r="O2356">
        <v>44.049187527448296</v>
      </c>
      <c r="P2356">
        <v>57.034482758620598</v>
      </c>
      <c r="Q2356">
        <v>0.105290395440924</v>
      </c>
    </row>
    <row r="2357" spans="1:17" hidden="1" x14ac:dyDescent="0.3">
      <c r="A2357" t="s">
        <v>4875</v>
      </c>
      <c r="B2357" t="s">
        <v>4876</v>
      </c>
      <c r="C2357" t="str">
        <f>IFERROR(VLOOKUP(Table1[[#This Row],[Ticker]],[1]!Table1[[Symbol]:[Industry]],2,FALSE),"-")</f>
        <v>-</v>
      </c>
      <c r="D2357" t="s">
        <v>191</v>
      </c>
      <c r="E2357">
        <v>204.86787000000001</v>
      </c>
      <c r="F2357">
        <v>113</v>
      </c>
      <c r="G2357">
        <v>16.2919913818113</v>
      </c>
      <c r="H2357">
        <v>0.60348022751824304</v>
      </c>
      <c r="I2357">
        <v>-32.467449687652604</v>
      </c>
      <c r="J2357">
        <v>2.91409255649409</v>
      </c>
      <c r="K2357">
        <v>109.38689780281599</v>
      </c>
      <c r="L2357">
        <v>110.101949080094</v>
      </c>
      <c r="M2357">
        <v>54.698937984388202</v>
      </c>
      <c r="N2357">
        <v>1.1715039577836399</v>
      </c>
      <c r="O2357">
        <v>47.610619469026503</v>
      </c>
      <c r="P2357">
        <v>50.6666666666666</v>
      </c>
      <c r="Q2357">
        <v>5.9338389673022997E-2</v>
      </c>
    </row>
    <row r="2358" spans="1:17" hidden="1" x14ac:dyDescent="0.3">
      <c r="A2358" t="s">
        <v>4877</v>
      </c>
      <c r="B2358" t="s">
        <v>4878</v>
      </c>
      <c r="C2358" t="str">
        <f>IFERROR(VLOOKUP(Table1[[#This Row],[Ticker]],[1]!Table1[[Symbol]:[Industry]],2,FALSE),"-")</f>
        <v>-</v>
      </c>
      <c r="D2358" t="s">
        <v>407</v>
      </c>
      <c r="E2358">
        <v>204.47127387999899</v>
      </c>
      <c r="F2358">
        <v>89.26</v>
      </c>
      <c r="G2358">
        <v>54.199756282253801</v>
      </c>
      <c r="H2358">
        <v>5.5897042564252004</v>
      </c>
      <c r="I2358">
        <v>-24.8443028679491</v>
      </c>
      <c r="J2358">
        <v>-18.051412708358001</v>
      </c>
      <c r="K2358">
        <v>91.3769841548133</v>
      </c>
      <c r="L2358">
        <v>86.2872070761006</v>
      </c>
      <c r="M2358">
        <v>41.908681361210199</v>
      </c>
      <c r="N2358">
        <v>2.1840952406162302</v>
      </c>
      <c r="O2358">
        <v>50.5937710060497</v>
      </c>
      <c r="P2358">
        <v>91.298756965280703</v>
      </c>
      <c r="Q2358">
        <v>2.5570321225766999E-2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627</v>
      </c>
      <c r="E2359">
        <v>203.88983999999999</v>
      </c>
      <c r="F2359">
        <v>103.84</v>
      </c>
      <c r="G2359">
        <v>88.303902400861602</v>
      </c>
      <c r="H2359">
        <v>114.617467619165</v>
      </c>
      <c r="I2359">
        <v>34.654064765083398</v>
      </c>
      <c r="J2359">
        <v>6.0673162278304096</v>
      </c>
      <c r="K2359">
        <v>68.029380805301301</v>
      </c>
      <c r="L2359">
        <v>58.8434269658771</v>
      </c>
      <c r="M2359">
        <v>99.109381273665207</v>
      </c>
      <c r="N2359">
        <v>1.90810682489606</v>
      </c>
      <c r="O2359">
        <v>0.15408320493066599</v>
      </c>
      <c r="P2359">
        <v>166.25641025640999</v>
      </c>
      <c r="Q2359">
        <v>0.106717942365938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D2360" t="s">
        <v>130</v>
      </c>
      <c r="E2360">
        <v>203.79696812</v>
      </c>
      <c r="F2360">
        <v>481.55</v>
      </c>
      <c r="G2360">
        <v>-33.380722346724497</v>
      </c>
      <c r="H2360">
        <v>-2.3947388011007398</v>
      </c>
      <c r="I2360">
        <v>-15.3580154020782</v>
      </c>
      <c r="J2360">
        <v>-3.1408585391158699</v>
      </c>
      <c r="K2360">
        <v>463.75128418025002</v>
      </c>
      <c r="L2360">
        <v>452.23157403392702</v>
      </c>
      <c r="M2360">
        <v>55.867046587020603</v>
      </c>
      <c r="N2360">
        <v>1.1275761257955399</v>
      </c>
      <c r="O2360">
        <v>22.313363098328299</v>
      </c>
      <c r="P2360">
        <v>24.110824742268001</v>
      </c>
      <c r="Q2360">
        <v>7.9528870731619003E-2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1153</v>
      </c>
      <c r="E2361">
        <v>203.438701245</v>
      </c>
      <c r="F2361">
        <v>155.35</v>
      </c>
      <c r="G2361">
        <v>113.27432066838099</v>
      </c>
      <c r="H2361">
        <v>38.411407364464402</v>
      </c>
      <c r="I2361">
        <v>16.657080975676401</v>
      </c>
      <c r="J2361">
        <v>-3.1191643242398399</v>
      </c>
      <c r="K2361">
        <v>138.07638040958199</v>
      </c>
      <c r="L2361">
        <v>116.99975271885999</v>
      </c>
      <c r="M2361">
        <v>52.082730872017102</v>
      </c>
      <c r="N2361">
        <v>1.7033959949956301</v>
      </c>
      <c r="O2361">
        <v>22.304473768908899</v>
      </c>
      <c r="P2361">
        <v>163.26046432807999</v>
      </c>
      <c r="Q2361">
        <v>9.8275792055857999E-2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D2362" t="s">
        <v>330</v>
      </c>
      <c r="E2362">
        <v>203.37087779999999</v>
      </c>
      <c r="F2362">
        <v>41.33</v>
      </c>
      <c r="G2362">
        <v>48.442359769824698</v>
      </c>
      <c r="H2362">
        <v>-4.8168485600598299</v>
      </c>
      <c r="I2362">
        <v>-1.5418918783220401</v>
      </c>
      <c r="J2362">
        <v>-0.39416432423984799</v>
      </c>
      <c r="K2362">
        <v>38.7489695552024</v>
      </c>
      <c r="L2362">
        <v>34.589751639405698</v>
      </c>
      <c r="M2362">
        <v>77.4102205193294</v>
      </c>
      <c r="N2362">
        <v>1.0170565895963699</v>
      </c>
      <c r="O2362">
        <v>13.476893297846599</v>
      </c>
      <c r="P2362">
        <v>94.4941176470588</v>
      </c>
      <c r="Q2362">
        <v>8.6227476214676996E-2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269</v>
      </c>
      <c r="E2363">
        <v>203.34477099599999</v>
      </c>
      <c r="F2363">
        <v>196.92</v>
      </c>
      <c r="G2363">
        <v>-5.4689032917633797</v>
      </c>
      <c r="H2363">
        <v>-10.3687419947039</v>
      </c>
      <c r="I2363">
        <v>-32.989647245921198</v>
      </c>
      <c r="J2363">
        <v>-10.251045058184699</v>
      </c>
      <c r="K2363">
        <v>190.387210757508</v>
      </c>
      <c r="L2363">
        <v>185.75202639710301</v>
      </c>
      <c r="M2363">
        <v>41.726314485758301</v>
      </c>
      <c r="N2363">
        <v>2.4856455779653901</v>
      </c>
      <c r="O2363">
        <v>47.267926061344703</v>
      </c>
      <c r="P2363">
        <v>46.572385560104202</v>
      </c>
      <c r="Q2363">
        <v>2.8316223846357E-2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269</v>
      </c>
      <c r="E2364">
        <v>203.26920000000001</v>
      </c>
      <c r="F2364">
        <v>139.80000000000001</v>
      </c>
      <c r="G2364">
        <v>-48.765506048567403</v>
      </c>
      <c r="H2364">
        <v>-12.933492059454</v>
      </c>
      <c r="I2364">
        <v>8.9877448623276894</v>
      </c>
      <c r="J2364">
        <v>-13.0716054016809</v>
      </c>
      <c r="K2364">
        <v>133.97904174894401</v>
      </c>
      <c r="L2364">
        <v>126.017958201776</v>
      </c>
      <c r="M2364">
        <v>37.179627722199101</v>
      </c>
      <c r="N2364">
        <v>1.33683212140373</v>
      </c>
      <c r="O2364">
        <v>49.499284692417703</v>
      </c>
      <c r="P2364">
        <v>64.373897707230995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269</v>
      </c>
      <c r="E2365">
        <v>203.147646885</v>
      </c>
      <c r="F2365">
        <v>211.85</v>
      </c>
      <c r="G2365">
        <v>145.64138139250201</v>
      </c>
      <c r="H2365">
        <v>-4.6770710610975499</v>
      </c>
      <c r="I2365">
        <v>25.536556110470698</v>
      </c>
      <c r="J2365">
        <v>-6.6458349946918904</v>
      </c>
      <c r="K2365">
        <v>205.58411118721801</v>
      </c>
      <c r="L2365">
        <v>159.495443850648</v>
      </c>
      <c r="M2365">
        <v>33.508089136355402</v>
      </c>
      <c r="N2365">
        <v>0.67639922559118004</v>
      </c>
      <c r="O2365">
        <v>24.545669105499101</v>
      </c>
      <c r="P2365">
        <v>201.60876993166201</v>
      </c>
      <c r="Q2365">
        <v>0.114312239062988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269</v>
      </c>
      <c r="E2366">
        <v>202.67917199999999</v>
      </c>
      <c r="F2366">
        <v>78.569999999999993</v>
      </c>
      <c r="G2366">
        <v>-45.364297762213603</v>
      </c>
      <c r="H2366">
        <v>-13.0520514911597</v>
      </c>
      <c r="I2366">
        <v>-50.5142942532934</v>
      </c>
      <c r="J2366">
        <v>-0.47267768080197498</v>
      </c>
      <c r="K2366">
        <v>92.3601899958188</v>
      </c>
      <c r="L2366">
        <v>98.296194871598999</v>
      </c>
      <c r="M2366">
        <v>17.617092249401001</v>
      </c>
      <c r="N2366">
        <v>1.29829733753992</v>
      </c>
      <c r="O2366">
        <v>70.930380552373705</v>
      </c>
      <c r="P2366">
        <v>4.59265175718848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1657</v>
      </c>
      <c r="E2367">
        <v>202.61626000000001</v>
      </c>
      <c r="F2367">
        <v>287</v>
      </c>
      <c r="G2367">
        <v>-55.5957618693133</v>
      </c>
      <c r="H2367">
        <v>-7.08935501278535</v>
      </c>
      <c r="I2367">
        <v>-42.013084084909302</v>
      </c>
      <c r="J2367">
        <v>-1.48637234385112</v>
      </c>
      <c r="K2367">
        <v>295.43218732388999</v>
      </c>
      <c r="L2367">
        <v>337.74777404610802</v>
      </c>
      <c r="M2367">
        <v>44.749529741822002</v>
      </c>
      <c r="N2367">
        <v>2.1067796610169398</v>
      </c>
      <c r="O2367">
        <v>80.139372822299606</v>
      </c>
      <c r="P2367">
        <v>12.065599375244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D2368" t="s">
        <v>145</v>
      </c>
      <c r="E2368">
        <v>202.614294132</v>
      </c>
      <c r="F2368">
        <v>34.92</v>
      </c>
      <c r="G2368">
        <v>103.404913695622</v>
      </c>
      <c r="H2368">
        <v>14.7836314016083</v>
      </c>
      <c r="I2368">
        <v>62.154238682351803</v>
      </c>
      <c r="J2368">
        <v>1.5874975668776301</v>
      </c>
      <c r="K2368">
        <v>30.028210765009401</v>
      </c>
      <c r="L2368">
        <v>23.307865522458499</v>
      </c>
      <c r="M2368">
        <v>48.393630802702702</v>
      </c>
      <c r="N2368">
        <v>0.42127156108108499</v>
      </c>
      <c r="O2368">
        <v>17.468499427262302</v>
      </c>
      <c r="P2368">
        <v>138.361774744027</v>
      </c>
      <c r="Q2368">
        <v>0.102091114005071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1657</v>
      </c>
      <c r="E2369">
        <v>202.519359025</v>
      </c>
      <c r="F2369">
        <v>436.75</v>
      </c>
      <c r="G2369">
        <v>-32.672928130845897</v>
      </c>
      <c r="H2369">
        <v>6.2873685131980599</v>
      </c>
      <c r="I2369">
        <v>-9.3034042373353305</v>
      </c>
      <c r="J2369">
        <v>-3.9214770995702302</v>
      </c>
      <c r="K2369">
        <v>412.02661281862299</v>
      </c>
      <c r="L2369">
        <v>414.85430170420398</v>
      </c>
      <c r="M2369">
        <v>50.865218062885198</v>
      </c>
      <c r="N2369">
        <v>1.2731124523433801</v>
      </c>
      <c r="O2369">
        <v>25.930165998855099</v>
      </c>
      <c r="P2369">
        <v>21.3194444444444</v>
      </c>
      <c r="Q2369">
        <v>-0.17264670992954001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312</v>
      </c>
      <c r="E2370">
        <v>202.29302225000001</v>
      </c>
      <c r="F2370">
        <v>113.65</v>
      </c>
      <c r="G2370">
        <v>-25.578692861754199</v>
      </c>
      <c r="I2370">
        <v>-15.5556849817703</v>
      </c>
      <c r="M2370">
        <v>0</v>
      </c>
      <c r="O2370">
        <v>0</v>
      </c>
      <c r="P2370">
        <v>0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E2371">
        <v>201.85657595999999</v>
      </c>
      <c r="F2371">
        <v>9.09</v>
      </c>
      <c r="G2371">
        <v>-14.873096754698199</v>
      </c>
      <c r="H2371">
        <v>-10.042988780349701</v>
      </c>
      <c r="I2371">
        <v>-29.148840875306401</v>
      </c>
      <c r="J2371">
        <v>-6.0651455350957901</v>
      </c>
      <c r="K2371">
        <v>9.3802645400051592</v>
      </c>
      <c r="L2371">
        <v>9.7092944604781497</v>
      </c>
      <c r="M2371">
        <v>44.0258431828562</v>
      </c>
      <c r="N2371">
        <v>1.22032827729739</v>
      </c>
      <c r="O2371">
        <v>52.915291529152903</v>
      </c>
      <c r="P2371">
        <v>15.0632911392404</v>
      </c>
      <c r="Q2371">
        <v>-1.3955514649521999E-2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E2372">
        <v>201.59775999999999</v>
      </c>
      <c r="F2372">
        <v>7.84</v>
      </c>
      <c r="G2372">
        <v>-104.146216098495</v>
      </c>
      <c r="H2372">
        <v>-34.667453749937401</v>
      </c>
      <c r="I2372">
        <v>-89.681097523024405</v>
      </c>
      <c r="J2372">
        <v>-17.2342478315467</v>
      </c>
      <c r="K2372">
        <v>12.0864508608527</v>
      </c>
      <c r="L2372">
        <v>21.610101571791802</v>
      </c>
      <c r="M2372">
        <v>21.191189968332399</v>
      </c>
      <c r="N2372">
        <v>3.0045142998842098</v>
      </c>
      <c r="O2372">
        <v>536.47959183673402</v>
      </c>
      <c r="P2372">
        <v>1.55440414507772</v>
      </c>
      <c r="Q2372">
        <v>6.5571578557200999E-2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72</v>
      </c>
      <c r="E2373">
        <v>201.37929441599999</v>
      </c>
      <c r="F2373">
        <v>72.56</v>
      </c>
      <c r="G2373">
        <v>106.24239340022601</v>
      </c>
      <c r="H2373">
        <v>14.007935525068801</v>
      </c>
      <c r="I2373">
        <v>34.206956917094402</v>
      </c>
      <c r="J2373">
        <v>16.252487267341301</v>
      </c>
      <c r="K2373">
        <v>54.136496952648599</v>
      </c>
      <c r="L2373">
        <v>48.945989836965197</v>
      </c>
      <c r="M2373">
        <v>94.057626780195903</v>
      </c>
      <c r="N2373">
        <v>4.1545649140169303</v>
      </c>
      <c r="O2373">
        <v>2.6047409040793799</v>
      </c>
      <c r="P2373">
        <v>141.86666666666599</v>
      </c>
      <c r="Q2373">
        <v>9.3379753528557E-2</v>
      </c>
    </row>
    <row r="2374" spans="1:17" hidden="1" x14ac:dyDescent="0.3">
      <c r="A2374" t="s">
        <v>4909</v>
      </c>
      <c r="B2374" t="s">
        <v>4910</v>
      </c>
      <c r="C2374" t="str">
        <f>IFERROR(VLOOKUP(Table1[[#This Row],[Ticker]],[1]!Table1[[Symbol]:[Industry]],2,FALSE),"-")</f>
        <v>-</v>
      </c>
      <c r="E2374">
        <v>200.72286</v>
      </c>
      <c r="F2374">
        <v>317.7</v>
      </c>
      <c r="G2374">
        <v>243.83991178940801</v>
      </c>
      <c r="H2374">
        <v>-2.8247684575125902</v>
      </c>
      <c r="I2374">
        <v>106.923306614868</v>
      </c>
      <c r="J2374">
        <v>-1.2225841924282399</v>
      </c>
      <c r="K2374">
        <v>293.272207725481</v>
      </c>
      <c r="L2374">
        <v>219.64675318610901</v>
      </c>
      <c r="M2374">
        <v>59.993021838951897</v>
      </c>
      <c r="N2374">
        <v>0.72371642564106697</v>
      </c>
      <c r="O2374">
        <v>7.0349386213409</v>
      </c>
      <c r="P2374">
        <v>282.77108433734901</v>
      </c>
      <c r="Q2374">
        <v>0.113739953061536</v>
      </c>
    </row>
    <row r="2375" spans="1:17" hidden="1" x14ac:dyDescent="0.3">
      <c r="A2375" t="s">
        <v>4911</v>
      </c>
      <c r="B2375" t="s">
        <v>4912</v>
      </c>
      <c r="C2375" t="str">
        <f>IFERROR(VLOOKUP(Table1[[#This Row],[Ticker]],[1]!Table1[[Symbol]:[Industry]],2,FALSE),"-")</f>
        <v>-</v>
      </c>
      <c r="D2375" t="s">
        <v>46</v>
      </c>
      <c r="E2375">
        <v>200.71020060000001</v>
      </c>
      <c r="F2375">
        <v>176.61</v>
      </c>
      <c r="G2375">
        <v>45.5550280684783</v>
      </c>
      <c r="H2375">
        <v>-15.7485112111566</v>
      </c>
      <c r="I2375">
        <v>37.353405927320601</v>
      </c>
      <c r="J2375">
        <v>-5.1680773677180998</v>
      </c>
      <c r="K2375">
        <v>184.74147271487101</v>
      </c>
      <c r="L2375">
        <v>151.187239358554</v>
      </c>
      <c r="M2375">
        <v>36.2679593638833</v>
      </c>
      <c r="N2375">
        <v>0.15197114509599399</v>
      </c>
      <c r="O2375">
        <v>26.266915803182101</v>
      </c>
      <c r="P2375">
        <v>96.233333333333306</v>
      </c>
      <c r="Q2375">
        <v>9.8115730925236996E-2</v>
      </c>
    </row>
    <row r="2376" spans="1:17" hidden="1" x14ac:dyDescent="0.3">
      <c r="A2376" t="s">
        <v>4913</v>
      </c>
      <c r="B2376" t="s">
        <v>4914</v>
      </c>
      <c r="C2376" t="str">
        <f>IFERROR(VLOOKUP(Table1[[#This Row],[Ticker]],[1]!Table1[[Symbol]:[Industry]],2,FALSE),"-")</f>
        <v>-</v>
      </c>
      <c r="D2376" t="s">
        <v>407</v>
      </c>
      <c r="E2376">
        <v>200.67674613</v>
      </c>
      <c r="F2376">
        <v>167.55</v>
      </c>
      <c r="G2376">
        <v>209.52130713824499</v>
      </c>
      <c r="H2376">
        <v>20.471882093951599</v>
      </c>
      <c r="I2376">
        <v>118.25676268778</v>
      </c>
      <c r="J2376">
        <v>1.57263204411294</v>
      </c>
      <c r="K2376">
        <v>130.39415893853001</v>
      </c>
      <c r="L2376">
        <v>98.842419686287101</v>
      </c>
      <c r="M2376">
        <v>88.061231300729403</v>
      </c>
      <c r="N2376">
        <v>5.87878787878787</v>
      </c>
      <c r="O2376">
        <v>0</v>
      </c>
      <c r="P2376">
        <v>235.1</v>
      </c>
    </row>
    <row r="2377" spans="1:17" hidden="1" x14ac:dyDescent="0.3">
      <c r="A2377" t="s">
        <v>4915</v>
      </c>
      <c r="B2377" t="s">
        <v>4916</v>
      </c>
      <c r="C2377" t="str">
        <f>IFERROR(VLOOKUP(Table1[[#This Row],[Ticker]],[1]!Table1[[Symbol]:[Industry]],2,FALSE),"-")</f>
        <v>-</v>
      </c>
      <c r="D2377" t="s">
        <v>232</v>
      </c>
      <c r="E2377">
        <v>200.55339577500001</v>
      </c>
      <c r="F2377">
        <v>12.49</v>
      </c>
      <c r="G2377">
        <v>49.106621823560403</v>
      </c>
      <c r="H2377">
        <v>-2.0530089062435999</v>
      </c>
      <c r="I2377">
        <v>-29.713760583144801</v>
      </c>
      <c r="J2377">
        <v>-9.9528968223975394</v>
      </c>
      <c r="K2377">
        <v>12.6676823216731</v>
      </c>
      <c r="L2377">
        <v>11.236695406935</v>
      </c>
      <c r="M2377">
        <v>29.371988881235001</v>
      </c>
      <c r="N2377">
        <v>1.4624264765503301</v>
      </c>
      <c r="O2377">
        <v>55.7245796637309</v>
      </c>
      <c r="P2377">
        <v>85.037037037036995</v>
      </c>
      <c r="Q2377">
        <v>-9.5274946633200006E-3</v>
      </c>
    </row>
    <row r="2378" spans="1:17" hidden="1" x14ac:dyDescent="0.3">
      <c r="A2378" t="s">
        <v>4917</v>
      </c>
      <c r="B2378" t="s">
        <v>4918</v>
      </c>
      <c r="C2378" t="str">
        <f>IFERROR(VLOOKUP(Table1[[#This Row],[Ticker]],[1]!Table1[[Symbol]:[Industry]],2,FALSE),"-")</f>
        <v>-</v>
      </c>
      <c r="D2378" t="s">
        <v>191</v>
      </c>
      <c r="E2378">
        <v>200.54769053999999</v>
      </c>
      <c r="F2378">
        <v>199.95</v>
      </c>
      <c r="G2378">
        <v>26.5323759857162</v>
      </c>
      <c r="H2378">
        <v>-7.1143846962290196</v>
      </c>
      <c r="I2378">
        <v>35.406942424798203</v>
      </c>
      <c r="J2378">
        <v>2.2755571024719399</v>
      </c>
      <c r="K2378">
        <v>200.38497844799599</v>
      </c>
      <c r="L2378">
        <v>166.66502349932799</v>
      </c>
      <c r="M2378">
        <v>40.245323903539898</v>
      </c>
      <c r="N2378">
        <v>0.55278941779091495</v>
      </c>
      <c r="O2378">
        <v>21.030257564391</v>
      </c>
      <c r="P2378">
        <v>88.632075471698101</v>
      </c>
      <c r="Q2378">
        <v>0.13081984941108099</v>
      </c>
    </row>
    <row r="2379" spans="1:17" hidden="1" x14ac:dyDescent="0.3">
      <c r="A2379" t="s">
        <v>4919</v>
      </c>
      <c r="B2379" t="s">
        <v>4920</v>
      </c>
      <c r="C2379" t="str">
        <f>IFERROR(VLOOKUP(Table1[[#This Row],[Ticker]],[1]!Table1[[Symbol]:[Industry]],2,FALSE),"-")</f>
        <v>-</v>
      </c>
      <c r="D2379" t="s">
        <v>163</v>
      </c>
      <c r="E2379">
        <v>200.23617738799999</v>
      </c>
      <c r="F2379">
        <v>86.71</v>
      </c>
      <c r="G2379">
        <v>93.330673459881694</v>
      </c>
      <c r="H2379">
        <v>17.926749148613201</v>
      </c>
      <c r="I2379">
        <v>64.639659989135694</v>
      </c>
      <c r="J2379">
        <v>-5.0724906268279</v>
      </c>
      <c r="K2379">
        <v>78.2223030083493</v>
      </c>
      <c r="L2379">
        <v>61.360284854323197</v>
      </c>
      <c r="M2379">
        <v>50.223491742034298</v>
      </c>
      <c r="N2379">
        <v>0.61211457955793502</v>
      </c>
      <c r="O2379">
        <v>14.1506169991927</v>
      </c>
      <c r="P2379">
        <v>147.74285714285699</v>
      </c>
      <c r="Q2379">
        <v>0.13871696523561899</v>
      </c>
    </row>
    <row r="2380" spans="1:17" hidden="1" x14ac:dyDescent="0.3">
      <c r="A2380" t="s">
        <v>4921</v>
      </c>
      <c r="B2380" t="s">
        <v>4922</v>
      </c>
      <c r="C2380" t="str">
        <f>IFERROR(VLOOKUP(Table1[[#This Row],[Ticker]],[1]!Table1[[Symbol]:[Industry]],2,FALSE),"-")</f>
        <v>-</v>
      </c>
      <c r="D2380" t="s">
        <v>476</v>
      </c>
      <c r="E2380">
        <v>199.99655999999999</v>
      </c>
      <c r="F2380">
        <v>135</v>
      </c>
      <c r="G2380">
        <v>124.421307138245</v>
      </c>
      <c r="H2380">
        <v>-2.1753742083129302</v>
      </c>
      <c r="I2380">
        <v>149.15019737117001</v>
      </c>
      <c r="J2380">
        <v>-5.2668915969671097</v>
      </c>
      <c r="K2380">
        <v>87.784216384102393</v>
      </c>
      <c r="M2380">
        <v>68.630858492155895</v>
      </c>
      <c r="N2380">
        <v>2.7776162790697598</v>
      </c>
      <c r="O2380">
        <v>3.9629629629629601</v>
      </c>
      <c r="P2380">
        <v>261.44578313252998</v>
      </c>
    </row>
    <row r="2381" spans="1:17" hidden="1" x14ac:dyDescent="0.3">
      <c r="A2381" t="s">
        <v>4923</v>
      </c>
      <c r="B2381" t="s">
        <v>4924</v>
      </c>
      <c r="C2381" t="str">
        <f>IFERROR(VLOOKUP(Table1[[#This Row],[Ticker]],[1]!Table1[[Symbol]:[Industry]],2,FALSE),"-")</f>
        <v>-</v>
      </c>
      <c r="D2381" t="s">
        <v>130</v>
      </c>
      <c r="E2381">
        <v>199.44739375</v>
      </c>
      <c r="F2381">
        <v>42.65</v>
      </c>
      <c r="G2381">
        <v>41.348900093235898</v>
      </c>
      <c r="H2381">
        <v>-12.5074197604175</v>
      </c>
      <c r="I2381">
        <v>-31.1837759807811</v>
      </c>
      <c r="J2381">
        <v>-2.3905271127686398</v>
      </c>
      <c r="K2381">
        <v>42.642159915746603</v>
      </c>
      <c r="L2381">
        <v>38.904972258054798</v>
      </c>
      <c r="M2381">
        <v>44.416866742741199</v>
      </c>
      <c r="N2381">
        <v>0.77199654226779502</v>
      </c>
      <c r="O2381">
        <v>21.1019929660023</v>
      </c>
      <c r="Q2381">
        <v>1.1220747597216999E-2</v>
      </c>
    </row>
    <row r="2382" spans="1:17" hidden="1" x14ac:dyDescent="0.3">
      <c r="A2382" t="s">
        <v>4925</v>
      </c>
      <c r="B2382" t="s">
        <v>4926</v>
      </c>
      <c r="C2382" t="str">
        <f>IFERROR(VLOOKUP(Table1[[#This Row],[Ticker]],[1]!Table1[[Symbol]:[Industry]],2,FALSE),"-")</f>
        <v>-</v>
      </c>
      <c r="D2382" t="s">
        <v>1654</v>
      </c>
      <c r="E2382">
        <v>199.31146156</v>
      </c>
      <c r="F2382">
        <v>37.72</v>
      </c>
      <c r="G2382">
        <v>-8.10750008691776</v>
      </c>
      <c r="H2382">
        <v>-13.5439597428309</v>
      </c>
      <c r="I2382">
        <v>-23.9578219414595</v>
      </c>
      <c r="J2382">
        <v>-2.84402268118034</v>
      </c>
      <c r="K2382">
        <v>39.780643649118197</v>
      </c>
      <c r="L2382">
        <v>39.096462872106002</v>
      </c>
      <c r="M2382">
        <v>33.073495377173799</v>
      </c>
      <c r="N2382">
        <v>1.24978731448136</v>
      </c>
      <c r="O2382">
        <v>59.172852598091197</v>
      </c>
      <c r="P2382">
        <v>17.581047381546099</v>
      </c>
    </row>
    <row r="2383" spans="1:17" hidden="1" x14ac:dyDescent="0.3">
      <c r="A2383" t="s">
        <v>4927</v>
      </c>
      <c r="B2383" t="s">
        <v>4928</v>
      </c>
      <c r="C2383" t="str">
        <f>IFERROR(VLOOKUP(Table1[[#This Row],[Ticker]],[1]!Table1[[Symbol]:[Industry]],2,FALSE),"-")</f>
        <v>-</v>
      </c>
      <c r="D2383" t="s">
        <v>407</v>
      </c>
      <c r="E2383">
        <v>199.26</v>
      </c>
      <c r="F2383">
        <v>2.4300000000000002</v>
      </c>
      <c r="G2383">
        <v>87.433021917262394</v>
      </c>
      <c r="H2383">
        <v>11.2168927448053</v>
      </c>
      <c r="I2383">
        <v>70.228968509702796</v>
      </c>
      <c r="J2383">
        <v>3.362978532903</v>
      </c>
      <c r="K2383">
        <v>1.7774699753360299</v>
      </c>
      <c r="L2383">
        <v>1.3990089091287301</v>
      </c>
      <c r="M2383">
        <v>82.883004099016901</v>
      </c>
      <c r="N2383">
        <v>1.58376892941928</v>
      </c>
      <c r="O2383">
        <v>0.41152263374484299</v>
      </c>
      <c r="P2383">
        <v>147.09358914365899</v>
      </c>
      <c r="Q2383">
        <v>1.3883656967534E-2</v>
      </c>
    </row>
    <row r="2384" spans="1:17" hidden="1" x14ac:dyDescent="0.3">
      <c r="A2384" t="s">
        <v>4929</v>
      </c>
      <c r="B2384" t="s">
        <v>4930</v>
      </c>
      <c r="C2384" t="str">
        <f>IFERROR(VLOOKUP(Table1[[#This Row],[Ticker]],[1]!Table1[[Symbol]:[Industry]],2,FALSE),"-")</f>
        <v>-</v>
      </c>
      <c r="D2384" t="s">
        <v>62</v>
      </c>
      <c r="E2384">
        <v>199.11537169499999</v>
      </c>
      <c r="F2384">
        <v>84.17</v>
      </c>
      <c r="G2384">
        <v>-34.584098267159597</v>
      </c>
      <c r="H2384">
        <v>5.7081587291296998</v>
      </c>
      <c r="I2384">
        <v>-31.301430727515999</v>
      </c>
      <c r="J2384">
        <v>-3.62634823228582</v>
      </c>
      <c r="K2384">
        <v>88.263173315748404</v>
      </c>
      <c r="L2384">
        <v>91.528220313325406</v>
      </c>
      <c r="M2384">
        <v>45.249854802868199</v>
      </c>
      <c r="N2384">
        <v>0.74263357432551502</v>
      </c>
      <c r="O2384">
        <v>41.380539384578803</v>
      </c>
      <c r="P2384">
        <v>14.9078498293515</v>
      </c>
      <c r="Q2384">
        <v>-7.5053464455655999E-2</v>
      </c>
    </row>
    <row r="2385" spans="1:17" hidden="1" x14ac:dyDescent="0.3">
      <c r="A2385" t="s">
        <v>4931</v>
      </c>
      <c r="B2385" t="s">
        <v>4932</v>
      </c>
      <c r="C2385" t="str">
        <f>IFERROR(VLOOKUP(Table1[[#This Row],[Ticker]],[1]!Table1[[Symbol]:[Industry]],2,FALSE),"-")</f>
        <v>-</v>
      </c>
      <c r="D2385" t="s">
        <v>62</v>
      </c>
      <c r="E2385">
        <v>198.458</v>
      </c>
      <c r="F2385">
        <v>179.6</v>
      </c>
      <c r="G2385">
        <v>29.248893345142299</v>
      </c>
      <c r="H2385">
        <v>44.7238505978886</v>
      </c>
      <c r="I2385">
        <v>31.717787752957001</v>
      </c>
      <c r="J2385">
        <v>2.9009405708650502</v>
      </c>
      <c r="K2385">
        <v>141.568816746675</v>
      </c>
      <c r="L2385">
        <v>128.65375944519801</v>
      </c>
      <c r="M2385">
        <v>64.091926055176501</v>
      </c>
      <c r="N2385">
        <v>1.96</v>
      </c>
      <c r="O2385">
        <v>12.917594654788401</v>
      </c>
      <c r="P2385">
        <v>106.19977037887401</v>
      </c>
    </row>
    <row r="2386" spans="1:17" hidden="1" x14ac:dyDescent="0.3">
      <c r="A2386" t="s">
        <v>4933</v>
      </c>
      <c r="B2386" t="s">
        <v>4934</v>
      </c>
      <c r="C2386" t="str">
        <f>IFERROR(VLOOKUP(Table1[[#This Row],[Ticker]],[1]!Table1[[Symbol]:[Industry]],2,FALSE),"-")</f>
        <v>-</v>
      </c>
      <c r="D2386" t="s">
        <v>62</v>
      </c>
      <c r="E2386">
        <v>198.45413099999999</v>
      </c>
      <c r="F2386">
        <v>344.7</v>
      </c>
      <c r="G2386">
        <v>50.378428118337602</v>
      </c>
      <c r="H2386">
        <v>-18.4074625334245</v>
      </c>
      <c r="I2386">
        <v>28.942323821415499</v>
      </c>
      <c r="J2386">
        <v>-1.37994964158408</v>
      </c>
      <c r="K2386">
        <v>345.129146041627</v>
      </c>
      <c r="L2386">
        <v>285.02121981401302</v>
      </c>
      <c r="M2386">
        <v>44.193853716439698</v>
      </c>
      <c r="N2386">
        <v>0.51454102660172296</v>
      </c>
      <c r="O2386">
        <v>17.348418914998501</v>
      </c>
      <c r="P2386">
        <v>112.777777777777</v>
      </c>
      <c r="Q2386">
        <v>7.3538260517460999E-2</v>
      </c>
    </row>
    <row r="2387" spans="1:17" hidden="1" x14ac:dyDescent="0.3">
      <c r="A2387" t="s">
        <v>4935</v>
      </c>
      <c r="B2387" t="s">
        <v>4936</v>
      </c>
      <c r="C2387" t="str">
        <f>IFERROR(VLOOKUP(Table1[[#This Row],[Ticker]],[1]!Table1[[Symbol]:[Industry]],2,FALSE),"-")</f>
        <v>-</v>
      </c>
      <c r="D2387" t="s">
        <v>627</v>
      </c>
      <c r="E2387">
        <v>197.72760324999999</v>
      </c>
      <c r="F2387">
        <v>86.15</v>
      </c>
      <c r="G2387">
        <v>-30.1216291498428</v>
      </c>
      <c r="H2387">
        <v>-9.4283233151548504</v>
      </c>
      <c r="I2387">
        <v>-27.915807057049999</v>
      </c>
      <c r="J2387">
        <v>-2.37825831429857</v>
      </c>
      <c r="K2387">
        <v>89.461965273298205</v>
      </c>
      <c r="L2387">
        <v>93.907685368322603</v>
      </c>
      <c r="M2387">
        <v>42.511773423640797</v>
      </c>
      <c r="N2387">
        <v>1.55700677115522</v>
      </c>
      <c r="O2387">
        <v>42.193847939640101</v>
      </c>
      <c r="P2387">
        <v>9.6753660089115208</v>
      </c>
      <c r="Q2387">
        <v>0.14147929556</v>
      </c>
    </row>
    <row r="2388" spans="1:17" hidden="1" x14ac:dyDescent="0.3">
      <c r="A2388" t="s">
        <v>4937</v>
      </c>
      <c r="B2388" t="s">
        <v>4938</v>
      </c>
      <c r="C2388" t="str">
        <f>IFERROR(VLOOKUP(Table1[[#This Row],[Ticker]],[1]!Table1[[Symbol]:[Industry]],2,FALSE),"-")</f>
        <v>-</v>
      </c>
      <c r="D2388" t="s">
        <v>553</v>
      </c>
      <c r="E2388">
        <v>197.63642623999999</v>
      </c>
      <c r="F2388">
        <v>281.60000000000002</v>
      </c>
      <c r="G2388">
        <v>177.37988701990199</v>
      </c>
      <c r="H2388">
        <v>69.200364463197005</v>
      </c>
      <c r="I2388">
        <v>99.406147079298407</v>
      </c>
      <c r="J2388">
        <v>52.232949232538502</v>
      </c>
      <c r="K2388">
        <v>189.44849892220401</v>
      </c>
      <c r="L2388">
        <v>157.93874272759399</v>
      </c>
      <c r="M2388">
        <v>77.258703216003696</v>
      </c>
      <c r="N2388">
        <v>4.9015389866936303</v>
      </c>
      <c r="O2388">
        <v>18.856534090909001</v>
      </c>
      <c r="P2388">
        <v>209.450549450549</v>
      </c>
      <c r="Q2388">
        <v>0.10525532794831501</v>
      </c>
    </row>
    <row r="2389" spans="1:17" hidden="1" x14ac:dyDescent="0.3">
      <c r="A2389" t="s">
        <v>4939</v>
      </c>
      <c r="B2389" t="s">
        <v>4940</v>
      </c>
      <c r="C2389" t="str">
        <f>IFERROR(VLOOKUP(Table1[[#This Row],[Ticker]],[1]!Table1[[Symbol]:[Industry]],2,FALSE),"-")</f>
        <v>-</v>
      </c>
      <c r="E2389">
        <v>197.63200000000001</v>
      </c>
      <c r="F2389">
        <v>308.8</v>
      </c>
      <c r="G2389">
        <v>1553.5947709772799</v>
      </c>
      <c r="H2389">
        <v>16.0179211107091</v>
      </c>
      <c r="I2389">
        <v>436.95818154175799</v>
      </c>
      <c r="J2389">
        <v>4.1036103384550797</v>
      </c>
      <c r="K2389">
        <v>230.785237526072</v>
      </c>
      <c r="L2389">
        <v>133.26175988749699</v>
      </c>
      <c r="M2389">
        <v>93.856521283857802</v>
      </c>
      <c r="N2389">
        <v>0.38037164761877601</v>
      </c>
      <c r="O2389">
        <v>0</v>
      </c>
      <c r="P2389">
        <v>1674.71264367816</v>
      </c>
      <c r="Q2389">
        <v>0.220855285887986</v>
      </c>
    </row>
    <row r="2390" spans="1:17" hidden="1" x14ac:dyDescent="0.3">
      <c r="A2390" t="s">
        <v>4941</v>
      </c>
      <c r="B2390" t="s">
        <v>4942</v>
      </c>
      <c r="C2390" t="str">
        <f>IFERROR(VLOOKUP(Table1[[#This Row],[Ticker]],[1]!Table1[[Symbol]:[Industry]],2,FALSE),"-")</f>
        <v>-</v>
      </c>
      <c r="D2390" t="s">
        <v>4943</v>
      </c>
      <c r="E2390">
        <v>197.62244999999999</v>
      </c>
      <c r="F2390">
        <v>106.65</v>
      </c>
      <c r="G2390">
        <v>-24.007264290325601</v>
      </c>
      <c r="H2390">
        <v>8.71739204029981</v>
      </c>
      <c r="I2390">
        <v>-18.468748249863101</v>
      </c>
      <c r="J2390">
        <v>-3.4825364172630899</v>
      </c>
      <c r="K2390">
        <v>95.681397459463597</v>
      </c>
      <c r="M2390">
        <v>65.529835775172302</v>
      </c>
      <c r="N2390">
        <v>2.1834728033472799</v>
      </c>
      <c r="O2390">
        <v>20.862634786685401</v>
      </c>
      <c r="P2390">
        <v>36.730769230769198</v>
      </c>
    </row>
    <row r="2391" spans="1:17" hidden="1" x14ac:dyDescent="0.3">
      <c r="A2391" t="s">
        <v>4944</v>
      </c>
      <c r="B2391" t="s">
        <v>4945</v>
      </c>
      <c r="C2391" t="str">
        <f>IFERROR(VLOOKUP(Table1[[#This Row],[Ticker]],[1]!Table1[[Symbol]:[Industry]],2,FALSE),"-")</f>
        <v>-</v>
      </c>
      <c r="E2391">
        <v>197.25788249999999</v>
      </c>
      <c r="F2391">
        <v>97.65</v>
      </c>
      <c r="G2391">
        <v>156.23948895642701</v>
      </c>
      <c r="H2391">
        <v>-27.743844274975</v>
      </c>
      <c r="I2391">
        <v>-38.574999132341802</v>
      </c>
      <c r="J2391">
        <v>-19.6568469271614</v>
      </c>
      <c r="K2391">
        <v>121.777026423793</v>
      </c>
      <c r="L2391">
        <v>111.63684300342599</v>
      </c>
      <c r="M2391">
        <v>33.433595579422402</v>
      </c>
      <c r="N2391">
        <v>1.2635398944132401</v>
      </c>
      <c r="O2391">
        <v>106.554019457245</v>
      </c>
      <c r="P2391">
        <v>203.26086956521701</v>
      </c>
    </row>
    <row r="2392" spans="1:17" hidden="1" x14ac:dyDescent="0.3">
      <c r="A2392" t="s">
        <v>4946</v>
      </c>
      <c r="B2392" t="s">
        <v>4947</v>
      </c>
      <c r="C2392" t="str">
        <f>IFERROR(VLOOKUP(Table1[[#This Row],[Ticker]],[1]!Table1[[Symbol]:[Industry]],2,FALSE),"-")</f>
        <v>-</v>
      </c>
      <c r="D2392" t="s">
        <v>627</v>
      </c>
      <c r="E2392">
        <v>196.98489984099999</v>
      </c>
      <c r="F2392">
        <v>124.21</v>
      </c>
      <c r="G2392">
        <v>4.5522657553227504</v>
      </c>
      <c r="H2392">
        <v>-5.6886420361714896</v>
      </c>
      <c r="I2392">
        <v>0.36592024454792199</v>
      </c>
      <c r="J2392">
        <v>-4.2255692829175198</v>
      </c>
      <c r="K2392">
        <v>121.884825005374</v>
      </c>
      <c r="L2392">
        <v>114.780713228929</v>
      </c>
      <c r="M2392">
        <v>54.011332147465403</v>
      </c>
      <c r="N2392">
        <v>0.186250280783197</v>
      </c>
      <c r="O2392">
        <v>30.4162305772482</v>
      </c>
      <c r="P2392">
        <v>45.274853801169499</v>
      </c>
      <c r="Q2392">
        <v>6.6783938504648005E-2</v>
      </c>
    </row>
    <row r="2393" spans="1:17" hidden="1" x14ac:dyDescent="0.3">
      <c r="A2393" t="s">
        <v>4948</v>
      </c>
      <c r="B2393" t="s">
        <v>4949</v>
      </c>
      <c r="C2393" t="str">
        <f>IFERROR(VLOOKUP(Table1[[#This Row],[Ticker]],[1]!Table1[[Symbol]:[Industry]],2,FALSE),"-")</f>
        <v>-</v>
      </c>
      <c r="D2393" t="s">
        <v>119</v>
      </c>
      <c r="E2393">
        <v>196.77643011999999</v>
      </c>
      <c r="F2393">
        <v>92.2</v>
      </c>
      <c r="G2393">
        <v>3.6434514970404499</v>
      </c>
      <c r="H2393">
        <v>-1.97622823981833</v>
      </c>
      <c r="I2393">
        <v>-52.209755747830002</v>
      </c>
      <c r="J2393">
        <v>-7.2910151244463401</v>
      </c>
      <c r="K2393">
        <v>88.961330612128904</v>
      </c>
      <c r="L2393">
        <v>90.886527905017203</v>
      </c>
      <c r="M2393">
        <v>48.061022106342598</v>
      </c>
      <c r="N2393">
        <v>1.1894822195258501</v>
      </c>
      <c r="O2393">
        <v>73.318872017353499</v>
      </c>
      <c r="P2393">
        <v>37.4068554396423</v>
      </c>
      <c r="Q2393">
        <v>4.2582372565363E-2</v>
      </c>
    </row>
    <row r="2394" spans="1:17" hidden="1" x14ac:dyDescent="0.3">
      <c r="A2394" t="s">
        <v>4950</v>
      </c>
      <c r="B2394" t="s">
        <v>4951</v>
      </c>
      <c r="C2394" t="str">
        <f>IFERROR(VLOOKUP(Table1[[#This Row],[Ticker]],[1]!Table1[[Symbol]:[Industry]],2,FALSE),"-")</f>
        <v>-</v>
      </c>
      <c r="D2394" t="s">
        <v>948</v>
      </c>
      <c r="E2394">
        <v>196.64363499999999</v>
      </c>
      <c r="F2394">
        <v>98.5</v>
      </c>
      <c r="G2394">
        <v>11.799270876042099</v>
      </c>
      <c r="H2394">
        <v>-12.1966947711757</v>
      </c>
      <c r="I2394">
        <v>-11.322880748966</v>
      </c>
      <c r="J2394">
        <v>-0.46595919603471803</v>
      </c>
      <c r="K2394">
        <v>103.68654181058299</v>
      </c>
      <c r="L2394">
        <v>96.246202861373504</v>
      </c>
      <c r="M2394">
        <v>44.922305775901698</v>
      </c>
      <c r="N2394">
        <v>0.20877501580697</v>
      </c>
      <c r="O2394">
        <v>50.659898477157299</v>
      </c>
      <c r="P2394">
        <v>53.90625</v>
      </c>
      <c r="Q2394">
        <v>8.9118238537759006E-2</v>
      </c>
    </row>
    <row r="2395" spans="1:17" hidden="1" x14ac:dyDescent="0.3">
      <c r="A2395" t="s">
        <v>4952</v>
      </c>
      <c r="B2395" t="s">
        <v>4953</v>
      </c>
      <c r="C2395" t="str">
        <f>IFERROR(VLOOKUP(Table1[[#This Row],[Ticker]],[1]!Table1[[Symbol]:[Industry]],2,FALSE),"-")</f>
        <v>-</v>
      </c>
      <c r="E2395">
        <v>196.5786976</v>
      </c>
      <c r="F2395">
        <v>488</v>
      </c>
      <c r="G2395">
        <v>-13.7290481218963</v>
      </c>
      <c r="H2395">
        <v>-9.8037084572294901</v>
      </c>
      <c r="I2395">
        <v>-28.412827838913099</v>
      </c>
      <c r="J2395">
        <v>-2.1999256411122698</v>
      </c>
      <c r="K2395">
        <v>499.234971919207</v>
      </c>
      <c r="L2395">
        <v>498.79498185328202</v>
      </c>
      <c r="M2395">
        <v>47.215111224836697</v>
      </c>
      <c r="N2395">
        <v>1.3444531337280701</v>
      </c>
      <c r="O2395">
        <v>42.0081967213114</v>
      </c>
      <c r="P2395">
        <v>26.588845654993499</v>
      </c>
    </row>
    <row r="2396" spans="1:17" hidden="1" x14ac:dyDescent="0.3">
      <c r="A2396" t="s">
        <v>4954</v>
      </c>
      <c r="B2396" t="s">
        <v>4955</v>
      </c>
      <c r="C2396" t="str">
        <f>IFERROR(VLOOKUP(Table1[[#This Row],[Ticker]],[1]!Table1[[Symbol]:[Industry]],2,FALSE),"-")</f>
        <v>-</v>
      </c>
      <c r="D2396" t="s">
        <v>550</v>
      </c>
      <c r="E2396">
        <v>196.4315</v>
      </c>
      <c r="F2396">
        <v>178.25</v>
      </c>
      <c r="G2396">
        <v>24.716416750387399</v>
      </c>
      <c r="H2396">
        <v>-11.7903489497364</v>
      </c>
      <c r="I2396">
        <v>-0.77783565788107101</v>
      </c>
      <c r="J2396">
        <v>-2.5342712761114901</v>
      </c>
      <c r="K2396">
        <v>188.90672541412999</v>
      </c>
      <c r="L2396">
        <v>167.58099607138601</v>
      </c>
      <c r="M2396">
        <v>34.074713136891397</v>
      </c>
      <c r="N2396">
        <v>0.28313912342781</v>
      </c>
      <c r="O2396">
        <v>76.718092566619902</v>
      </c>
      <c r="P2396">
        <v>72.055984555984494</v>
      </c>
      <c r="Q2396">
        <v>4.7827656633241997E-2</v>
      </c>
    </row>
    <row r="2397" spans="1:17" hidden="1" x14ac:dyDescent="0.3">
      <c r="A2397" t="s">
        <v>4956</v>
      </c>
      <c r="B2397" t="s">
        <v>4957</v>
      </c>
      <c r="C2397" t="str">
        <f>IFERROR(VLOOKUP(Table1[[#This Row],[Ticker]],[1]!Table1[[Symbol]:[Industry]],2,FALSE),"-")</f>
        <v>-</v>
      </c>
      <c r="D2397" t="s">
        <v>106</v>
      </c>
      <c r="E2397">
        <v>195.75126</v>
      </c>
      <c r="F2397">
        <v>284</v>
      </c>
      <c r="G2397">
        <v>92.882845599784204</v>
      </c>
      <c r="H2397">
        <v>28.003408099617101</v>
      </c>
      <c r="I2397">
        <v>30.459739182754099</v>
      </c>
      <c r="J2397">
        <v>14.153656523319899</v>
      </c>
      <c r="K2397">
        <v>229.85658842896501</v>
      </c>
      <c r="L2397">
        <v>197.090608852625</v>
      </c>
      <c r="M2397">
        <v>74.528643318209205</v>
      </c>
      <c r="N2397">
        <v>1.6602401828665001</v>
      </c>
      <c r="O2397">
        <v>3.82042253521126</v>
      </c>
      <c r="P2397">
        <v>119.135802469135</v>
      </c>
      <c r="Q2397">
        <v>2.8529321911112002E-2</v>
      </c>
    </row>
    <row r="2398" spans="1:17" hidden="1" x14ac:dyDescent="0.3">
      <c r="A2398" t="s">
        <v>4958</v>
      </c>
      <c r="B2398" t="s">
        <v>4959</v>
      </c>
      <c r="C2398" t="str">
        <f>IFERROR(VLOOKUP(Table1[[#This Row],[Ticker]],[1]!Table1[[Symbol]:[Industry]],2,FALSE),"-")</f>
        <v>-</v>
      </c>
      <c r="D2398" t="s">
        <v>348</v>
      </c>
      <c r="E2398">
        <v>195.7161744</v>
      </c>
      <c r="F2398">
        <v>84.1</v>
      </c>
      <c r="G2398">
        <v>-45.483454766516097</v>
      </c>
      <c r="H2398">
        <v>15.1405172645552</v>
      </c>
      <c r="I2398">
        <v>-36.736565956465697</v>
      </c>
      <c r="J2398">
        <v>16.6916672979367</v>
      </c>
      <c r="K2398">
        <v>76.070298380775597</v>
      </c>
      <c r="L2398">
        <v>91.852057787649002</v>
      </c>
      <c r="M2398">
        <v>74.572833108020106</v>
      </c>
      <c r="N2398">
        <v>1.53065946779791</v>
      </c>
      <c r="O2398">
        <v>81.9262782401902</v>
      </c>
      <c r="P2398">
        <v>33.492063492063401</v>
      </c>
    </row>
    <row r="2399" spans="1:17" hidden="1" x14ac:dyDescent="0.3">
      <c r="A2399" t="s">
        <v>4960</v>
      </c>
      <c r="B2399" t="s">
        <v>4961</v>
      </c>
      <c r="C2399" t="str">
        <f>IFERROR(VLOOKUP(Table1[[#This Row],[Ticker]],[1]!Table1[[Symbol]:[Industry]],2,FALSE),"-")</f>
        <v>-</v>
      </c>
      <c r="D2399" t="s">
        <v>977</v>
      </c>
      <c r="E2399">
        <v>195.66165325999901</v>
      </c>
      <c r="F2399">
        <v>112.6</v>
      </c>
      <c r="G2399">
        <v>38.1078894903318</v>
      </c>
      <c r="H2399">
        <v>-1.7306948566568301</v>
      </c>
      <c r="I2399">
        <v>18.6357105610732</v>
      </c>
      <c r="J2399">
        <v>-1.19770414724868</v>
      </c>
      <c r="K2399">
        <v>104.878168507971</v>
      </c>
      <c r="L2399">
        <v>91.789478132141099</v>
      </c>
      <c r="M2399">
        <v>47.013373053461201</v>
      </c>
      <c r="N2399">
        <v>0.42406947291170699</v>
      </c>
      <c r="O2399">
        <v>11.012433392539901</v>
      </c>
      <c r="P2399">
        <v>70.322190288912395</v>
      </c>
      <c r="Q2399">
        <v>4.6602382884428001E-2</v>
      </c>
    </row>
    <row r="2400" spans="1:17" hidden="1" x14ac:dyDescent="0.3">
      <c r="A2400" t="s">
        <v>4962</v>
      </c>
      <c r="B2400" t="s">
        <v>4963</v>
      </c>
      <c r="C2400" t="str">
        <f>IFERROR(VLOOKUP(Table1[[#This Row],[Ticker]],[1]!Table1[[Symbol]:[Industry]],2,FALSE),"-")</f>
        <v>-</v>
      </c>
      <c r="E2400">
        <v>195.16800000000001</v>
      </c>
      <c r="F2400">
        <v>190</v>
      </c>
      <c r="G2400">
        <v>-3.5883236803738199</v>
      </c>
      <c r="H2400">
        <v>15.7429588781433</v>
      </c>
      <c r="I2400">
        <v>-27.674093862436301</v>
      </c>
      <c r="J2400">
        <v>-0.93033453700579904</v>
      </c>
      <c r="K2400">
        <v>177.20470443987199</v>
      </c>
      <c r="L2400">
        <v>178.65764312085199</v>
      </c>
      <c r="M2400">
        <v>70.633808453711097</v>
      </c>
      <c r="N2400">
        <v>0.76388526727509698</v>
      </c>
      <c r="O2400">
        <v>41.5263157894736</v>
      </c>
      <c r="P2400">
        <v>31.9444444444444</v>
      </c>
    </row>
    <row r="2401" spans="1:17" hidden="1" x14ac:dyDescent="0.3">
      <c r="A2401" t="s">
        <v>4964</v>
      </c>
      <c r="B2401" t="s">
        <v>4965</v>
      </c>
      <c r="C2401" t="str">
        <f>IFERROR(VLOOKUP(Table1[[#This Row],[Ticker]],[1]!Table1[[Symbol]:[Industry]],2,FALSE),"-")</f>
        <v>-</v>
      </c>
      <c r="D2401" t="s">
        <v>163</v>
      </c>
      <c r="E2401">
        <v>195.05983749999999</v>
      </c>
      <c r="F2401">
        <v>212.75</v>
      </c>
      <c r="G2401">
        <v>42.729488234353703</v>
      </c>
      <c r="H2401">
        <v>-12.6058791318411</v>
      </c>
      <c r="I2401">
        <v>20.866245124032801</v>
      </c>
      <c r="J2401">
        <v>-2.78120136127687</v>
      </c>
      <c r="K2401">
        <v>217.96938079422199</v>
      </c>
      <c r="L2401">
        <v>189.41099037299</v>
      </c>
      <c r="M2401">
        <v>40.973572741829301</v>
      </c>
      <c r="N2401">
        <v>0.34847358356001801</v>
      </c>
      <c r="O2401">
        <v>38.190364277320803</v>
      </c>
      <c r="P2401">
        <v>74.385245901639294</v>
      </c>
      <c r="Q2401">
        <v>0.103391418093424</v>
      </c>
    </row>
    <row r="2402" spans="1:17" hidden="1" x14ac:dyDescent="0.3">
      <c r="A2402" t="s">
        <v>4966</v>
      </c>
      <c r="B2402" t="s">
        <v>4967</v>
      </c>
      <c r="C2402" t="str">
        <f>IFERROR(VLOOKUP(Table1[[#This Row],[Ticker]],[1]!Table1[[Symbol]:[Industry]],2,FALSE),"-")</f>
        <v>-</v>
      </c>
      <c r="E2402">
        <v>194.9016</v>
      </c>
      <c r="F2402">
        <v>238.85</v>
      </c>
      <c r="G2402">
        <v>-5.7791941148870603</v>
      </c>
      <c r="H2402">
        <v>-16.6034221293841</v>
      </c>
      <c r="I2402">
        <v>-35.8805899120525</v>
      </c>
      <c r="J2402">
        <v>-11.511789556150701</v>
      </c>
      <c r="K2402">
        <v>242.07543177964601</v>
      </c>
      <c r="M2402">
        <v>33.098640047862403</v>
      </c>
      <c r="N2402">
        <v>0.62112676056338001</v>
      </c>
      <c r="O2402">
        <v>35.231316725978601</v>
      </c>
      <c r="P2402">
        <v>82.328244274809094</v>
      </c>
    </row>
    <row r="2403" spans="1:17" hidden="1" x14ac:dyDescent="0.3">
      <c r="A2403" t="s">
        <v>4968</v>
      </c>
      <c r="B2403" t="s">
        <v>4969</v>
      </c>
      <c r="C2403" t="str">
        <f>IFERROR(VLOOKUP(Table1[[#This Row],[Ticker]],[1]!Table1[[Symbol]:[Industry]],2,FALSE),"-")</f>
        <v>-</v>
      </c>
      <c r="D2403" t="s">
        <v>97</v>
      </c>
      <c r="E2403">
        <v>194.71006</v>
      </c>
      <c r="F2403">
        <v>116</v>
      </c>
      <c r="G2403">
        <v>142.31969051006999</v>
      </c>
      <c r="H2403">
        <v>17.4751733492113</v>
      </c>
      <c r="I2403">
        <v>20.594549760013699</v>
      </c>
      <c r="J2403">
        <v>0.47933390897570299</v>
      </c>
      <c r="K2403">
        <v>69.6712292648931</v>
      </c>
      <c r="M2403">
        <v>68.376075326983695</v>
      </c>
      <c r="N2403">
        <v>0.95333333333333303</v>
      </c>
      <c r="O2403">
        <v>4.7413793103448096</v>
      </c>
      <c r="P2403">
        <v>167.898383371824</v>
      </c>
    </row>
    <row r="2404" spans="1:17" hidden="1" x14ac:dyDescent="0.3">
      <c r="A2404" t="s">
        <v>4970</v>
      </c>
      <c r="B2404" t="s">
        <v>4971</v>
      </c>
      <c r="C2404" t="str">
        <f>IFERROR(VLOOKUP(Table1[[#This Row],[Ticker]],[1]!Table1[[Symbol]:[Industry]],2,FALSE),"-")</f>
        <v>-</v>
      </c>
      <c r="D2404" t="s">
        <v>191</v>
      </c>
      <c r="E2404">
        <v>194.49761785000001</v>
      </c>
      <c r="F2404">
        <v>14.24</v>
      </c>
      <c r="G2404">
        <v>82.304518817077806</v>
      </c>
      <c r="H2404">
        <v>36.026085777674801</v>
      </c>
      <c r="I2404">
        <v>53.968124542039199</v>
      </c>
      <c r="J2404">
        <v>-8.7890361191116302</v>
      </c>
      <c r="K2404">
        <v>12.4580310931331</v>
      </c>
      <c r="L2404">
        <v>9.9036834102765994</v>
      </c>
      <c r="M2404">
        <v>52.875449605926001</v>
      </c>
      <c r="N2404">
        <v>1.5963021672576501</v>
      </c>
      <c r="O2404">
        <v>11.0955056179775</v>
      </c>
      <c r="P2404">
        <v>131.544715447154</v>
      </c>
      <c r="Q2404">
        <v>-2.5827992473245E-2</v>
      </c>
    </row>
    <row r="2405" spans="1:17" hidden="1" x14ac:dyDescent="0.3">
      <c r="A2405" t="s">
        <v>4972</v>
      </c>
      <c r="B2405" t="s">
        <v>4973</v>
      </c>
      <c r="C2405" t="str">
        <f>IFERROR(VLOOKUP(Table1[[#This Row],[Ticker]],[1]!Table1[[Symbol]:[Industry]],2,FALSE),"-")</f>
        <v>-</v>
      </c>
      <c r="D2405" t="s">
        <v>627</v>
      </c>
      <c r="E2405">
        <v>194.43441960000001</v>
      </c>
      <c r="F2405">
        <v>58.68</v>
      </c>
      <c r="G2405">
        <v>-75.079553446952104</v>
      </c>
      <c r="H2405">
        <v>-16.427445363533899</v>
      </c>
      <c r="I2405">
        <v>-53.981708066765002</v>
      </c>
      <c r="J2405">
        <v>-2.9017273494499198</v>
      </c>
      <c r="K2405">
        <v>64.930561423429097</v>
      </c>
      <c r="L2405">
        <v>97.127136569332805</v>
      </c>
      <c r="M2405">
        <v>26.449239729883601</v>
      </c>
      <c r="N2405">
        <v>1.00849368488983</v>
      </c>
      <c r="O2405">
        <v>126.05657805044299</v>
      </c>
      <c r="P2405">
        <v>0.98089829633454195</v>
      </c>
      <c r="Q2405">
        <v>0.179220296070594</v>
      </c>
    </row>
    <row r="2406" spans="1:17" hidden="1" x14ac:dyDescent="0.3">
      <c r="A2406" t="s">
        <v>4974</v>
      </c>
      <c r="B2406" t="s">
        <v>4975</v>
      </c>
      <c r="C2406" t="str">
        <f>IFERROR(VLOOKUP(Table1[[#This Row],[Ticker]],[1]!Table1[[Symbol]:[Industry]],2,FALSE),"-")</f>
        <v>-</v>
      </c>
      <c r="D2406" t="s">
        <v>550</v>
      </c>
      <c r="E2406">
        <v>194.16540000000001</v>
      </c>
      <c r="F2406">
        <v>80.3</v>
      </c>
      <c r="G2406">
        <v>-35.414758435524703</v>
      </c>
      <c r="H2406">
        <v>-10.183126146297401</v>
      </c>
      <c r="I2406">
        <v>-23.373386738170201</v>
      </c>
      <c r="J2406">
        <v>-3.4521713130336602</v>
      </c>
      <c r="K2406">
        <v>84.331684482231097</v>
      </c>
      <c r="L2406">
        <v>91.908955662616606</v>
      </c>
      <c r="M2406">
        <v>41.551742609698898</v>
      </c>
      <c r="N2406">
        <v>1.1304065477514</v>
      </c>
      <c r="O2406">
        <v>48.816936488169297</v>
      </c>
      <c r="P2406">
        <v>18.088235294117599</v>
      </c>
      <c r="Q2406">
        <v>1.0806583427435E-2</v>
      </c>
    </row>
    <row r="2407" spans="1:17" hidden="1" x14ac:dyDescent="0.3">
      <c r="A2407" t="s">
        <v>4976</v>
      </c>
      <c r="B2407" t="s">
        <v>4977</v>
      </c>
      <c r="C2407" t="str">
        <f>IFERROR(VLOOKUP(Table1[[#This Row],[Ticker]],[1]!Table1[[Symbol]:[Industry]],2,FALSE),"-")</f>
        <v>-</v>
      </c>
      <c r="D2407" t="s">
        <v>49</v>
      </c>
      <c r="E2407">
        <v>193.85754380999899</v>
      </c>
      <c r="F2407">
        <v>1.53</v>
      </c>
      <c r="G2407">
        <v>-41.354421017093998</v>
      </c>
      <c r="H2407">
        <v>-2.6094827354447099</v>
      </c>
      <c r="I2407">
        <v>-52.9354085173389</v>
      </c>
      <c r="J2407">
        <v>-1.9941643242398399</v>
      </c>
      <c r="K2407">
        <v>1.5225087204980701</v>
      </c>
      <c r="L2407">
        <v>1.70552687209289</v>
      </c>
      <c r="M2407">
        <v>45.4450076890056</v>
      </c>
      <c r="N2407">
        <v>1.7810742876008201</v>
      </c>
      <c r="O2407">
        <v>94.117647058823493</v>
      </c>
      <c r="P2407">
        <v>17.692307692307601</v>
      </c>
      <c r="Q2407">
        <v>4.1288302346607998E-2</v>
      </c>
    </row>
    <row r="2408" spans="1:17" hidden="1" x14ac:dyDescent="0.3">
      <c r="A2408" t="s">
        <v>4978</v>
      </c>
      <c r="B2408" t="s">
        <v>4979</v>
      </c>
      <c r="C2408" t="str">
        <f>IFERROR(VLOOKUP(Table1[[#This Row],[Ticker]],[1]!Table1[[Symbol]:[Industry]],2,FALSE),"-")</f>
        <v>-</v>
      </c>
      <c r="D2408" t="s">
        <v>72</v>
      </c>
      <c r="E2408">
        <v>193.8495949</v>
      </c>
      <c r="F2408">
        <v>34.06</v>
      </c>
      <c r="G2408">
        <v>-61.132146031101399</v>
      </c>
      <c r="H2408">
        <v>-10.8746050005669</v>
      </c>
      <c r="I2408">
        <v>-58.167310929537699</v>
      </c>
      <c r="J2408">
        <v>-3.8576964343315998</v>
      </c>
      <c r="K2408">
        <v>37.081918010075398</v>
      </c>
      <c r="L2408">
        <v>44.577260692738001</v>
      </c>
      <c r="M2408">
        <v>30.507404417482899</v>
      </c>
      <c r="N2408">
        <v>0.19447476324927601</v>
      </c>
      <c r="O2408">
        <v>99.647680563711006</v>
      </c>
      <c r="P2408">
        <v>13.533333333333299</v>
      </c>
      <c r="Q2408">
        <v>-1.4828117375798E-2</v>
      </c>
    </row>
    <row r="2409" spans="1:17" hidden="1" x14ac:dyDescent="0.3">
      <c r="A2409" t="s">
        <v>4980</v>
      </c>
      <c r="B2409" t="s">
        <v>4981</v>
      </c>
      <c r="C2409" t="str">
        <f>IFERROR(VLOOKUP(Table1[[#This Row],[Ticker]],[1]!Table1[[Symbol]:[Industry]],2,FALSE),"-")</f>
        <v>-</v>
      </c>
      <c r="D2409" t="s">
        <v>220</v>
      </c>
      <c r="E2409">
        <v>193.61771279999999</v>
      </c>
      <c r="F2409">
        <v>143.19999999999999</v>
      </c>
      <c r="G2409">
        <v>-42.395422458036499</v>
      </c>
      <c r="H2409">
        <v>-4.10510610899569</v>
      </c>
      <c r="I2409">
        <v>-24.3454938989677</v>
      </c>
      <c r="J2409">
        <v>0.449242071735728</v>
      </c>
      <c r="K2409">
        <v>140.96378326641701</v>
      </c>
      <c r="L2409">
        <v>149.199502130594</v>
      </c>
      <c r="M2409">
        <v>57.945899944528797</v>
      </c>
      <c r="N2409">
        <v>0.78483513650803205</v>
      </c>
      <c r="O2409">
        <v>43.156424581005503</v>
      </c>
      <c r="P2409">
        <v>21.355932203389798</v>
      </c>
      <c r="Q2409">
        <v>0.10937862301509101</v>
      </c>
    </row>
    <row r="2410" spans="1:17" hidden="1" x14ac:dyDescent="0.3">
      <c r="A2410" t="s">
        <v>4982</v>
      </c>
      <c r="B2410" t="s">
        <v>4983</v>
      </c>
      <c r="C2410" t="str">
        <f>IFERROR(VLOOKUP(Table1[[#This Row],[Ticker]],[1]!Table1[[Symbol]:[Industry]],2,FALSE),"-")</f>
        <v>-</v>
      </c>
      <c r="D2410" t="s">
        <v>62</v>
      </c>
      <c r="E2410">
        <v>193.047505</v>
      </c>
      <c r="F2410">
        <v>91.75</v>
      </c>
      <c r="G2410">
        <v>3.73772715234018</v>
      </c>
      <c r="H2410">
        <v>1.53406906615023E-2</v>
      </c>
      <c r="I2410">
        <v>-25.956075606770298</v>
      </c>
      <c r="J2410">
        <v>-1.2931017763156401</v>
      </c>
      <c r="K2410">
        <v>88.910180900794899</v>
      </c>
      <c r="L2410">
        <v>88.375058256133798</v>
      </c>
      <c r="M2410">
        <v>60.434535190626598</v>
      </c>
      <c r="N2410">
        <v>1.9796900114810501</v>
      </c>
      <c r="O2410">
        <v>25.340599455040799</v>
      </c>
      <c r="P2410">
        <v>34.728340675477199</v>
      </c>
      <c r="Q2410">
        <v>4.8268685039027003E-2</v>
      </c>
    </row>
    <row r="2411" spans="1:17" hidden="1" x14ac:dyDescent="0.3">
      <c r="A2411" t="s">
        <v>4984</v>
      </c>
      <c r="B2411" t="s">
        <v>4985</v>
      </c>
      <c r="C2411" t="str">
        <f>IFERROR(VLOOKUP(Table1[[#This Row],[Ticker]],[1]!Table1[[Symbol]:[Industry]],2,FALSE),"-")</f>
        <v>-</v>
      </c>
      <c r="D2411" t="s">
        <v>382</v>
      </c>
      <c r="E2411">
        <v>192.905736029</v>
      </c>
      <c r="F2411">
        <v>65.989999999999995</v>
      </c>
      <c r="G2411">
        <v>-30.492237530342098</v>
      </c>
      <c r="H2411">
        <v>-6.0833242900037598</v>
      </c>
      <c r="I2411">
        <v>-31.812030159435199</v>
      </c>
      <c r="J2411">
        <v>-6.4984095393786996</v>
      </c>
      <c r="K2411">
        <v>66.209572413236202</v>
      </c>
      <c r="L2411">
        <v>70.818806412409501</v>
      </c>
      <c r="M2411">
        <v>46.099064671339001</v>
      </c>
      <c r="N2411">
        <v>2.0001671368816401</v>
      </c>
      <c r="O2411">
        <v>55.250795575087103</v>
      </c>
      <c r="P2411">
        <v>11.563820794590001</v>
      </c>
      <c r="Q2411">
        <v>-6.6208830953965001E-2</v>
      </c>
    </row>
    <row r="2412" spans="1:17" hidden="1" x14ac:dyDescent="0.3">
      <c r="A2412" t="s">
        <v>4986</v>
      </c>
      <c r="B2412" t="s">
        <v>4987</v>
      </c>
      <c r="C2412" t="str">
        <f>IFERROR(VLOOKUP(Table1[[#This Row],[Ticker]],[1]!Table1[[Symbol]:[Industry]],2,FALSE),"-")</f>
        <v>-</v>
      </c>
      <c r="D2412" t="s">
        <v>382</v>
      </c>
      <c r="E2412">
        <v>192.41568000000001</v>
      </c>
      <c r="F2412">
        <v>12.78</v>
      </c>
      <c r="G2412">
        <v>-2.1004319921890202</v>
      </c>
      <c r="H2412">
        <v>0.22546872086596301</v>
      </c>
      <c r="I2412">
        <v>-20.889018315103598</v>
      </c>
      <c r="J2412">
        <v>1.49789916782364</v>
      </c>
      <c r="K2412">
        <v>11.3975387700581</v>
      </c>
      <c r="L2412">
        <v>11.104043135645901</v>
      </c>
      <c r="M2412">
        <v>50.332367948823503</v>
      </c>
      <c r="N2412">
        <v>1.58121538797131</v>
      </c>
      <c r="O2412">
        <v>42.801251956181503</v>
      </c>
      <c r="P2412">
        <v>81.276595744680805</v>
      </c>
      <c r="Q2412">
        <v>3.45363758699E-2</v>
      </c>
    </row>
    <row r="2413" spans="1:17" hidden="1" x14ac:dyDescent="0.3">
      <c r="A2413" t="s">
        <v>4988</v>
      </c>
      <c r="B2413" t="s">
        <v>4989</v>
      </c>
      <c r="C2413" t="str">
        <f>IFERROR(VLOOKUP(Table1[[#This Row],[Ticker]],[1]!Table1[[Symbol]:[Industry]],2,FALSE),"-")</f>
        <v>-</v>
      </c>
      <c r="D2413" t="s">
        <v>893</v>
      </c>
      <c r="E2413">
        <v>192.17721599999999</v>
      </c>
      <c r="F2413">
        <v>129.99</v>
      </c>
      <c r="G2413">
        <v>-26.9145562393633</v>
      </c>
      <c r="H2413">
        <v>-10.8801522612965</v>
      </c>
      <c r="I2413">
        <v>-31.528535660503302</v>
      </c>
      <c r="J2413">
        <v>-4.7410529021910799</v>
      </c>
      <c r="K2413">
        <v>137.76065490216399</v>
      </c>
      <c r="L2413">
        <v>138.044771478646</v>
      </c>
      <c r="M2413">
        <v>22.3887126490295</v>
      </c>
      <c r="N2413">
        <v>1.38267756497089</v>
      </c>
      <c r="O2413">
        <v>41.741672436341197</v>
      </c>
      <c r="P2413">
        <v>15.086321381142</v>
      </c>
      <c r="Q2413">
        <v>5.1121411927594999E-2</v>
      </c>
    </row>
    <row r="2414" spans="1:17" hidden="1" x14ac:dyDescent="0.3">
      <c r="A2414" t="s">
        <v>4990</v>
      </c>
      <c r="B2414" t="s">
        <v>4991</v>
      </c>
      <c r="C2414" t="str">
        <f>IFERROR(VLOOKUP(Table1[[#This Row],[Ticker]],[1]!Table1[[Symbol]:[Industry]],2,FALSE),"-")</f>
        <v>-</v>
      </c>
      <c r="D2414" t="s">
        <v>46</v>
      </c>
      <c r="E2414">
        <v>192.06196657500001</v>
      </c>
      <c r="F2414">
        <v>80.650000000000006</v>
      </c>
      <c r="G2414">
        <v>-0.92645174892579596</v>
      </c>
      <c r="H2414">
        <v>-2.22728946725795</v>
      </c>
      <c r="I2414">
        <v>-38.928606596972202</v>
      </c>
      <c r="J2414">
        <v>-5.3071227594476502</v>
      </c>
      <c r="K2414">
        <v>81.425817162620802</v>
      </c>
      <c r="L2414">
        <v>85.6608727868485</v>
      </c>
      <c r="M2414">
        <v>57.632216743277503</v>
      </c>
      <c r="N2414">
        <v>1.49042796117058</v>
      </c>
      <c r="O2414">
        <v>90.824550526968295</v>
      </c>
      <c r="P2414">
        <v>40.627724498692203</v>
      </c>
      <c r="Q2414">
        <v>-2.0831809322499999E-3</v>
      </c>
    </row>
    <row r="2415" spans="1:17" hidden="1" x14ac:dyDescent="0.3">
      <c r="A2415" t="s">
        <v>4992</v>
      </c>
      <c r="B2415" t="s">
        <v>4993</v>
      </c>
      <c r="C2415" t="str">
        <f>IFERROR(VLOOKUP(Table1[[#This Row],[Ticker]],[1]!Table1[[Symbol]:[Industry]],2,FALSE),"-")</f>
        <v>-</v>
      </c>
      <c r="D2415" t="s">
        <v>130</v>
      </c>
      <c r="E2415">
        <v>192.05711360799901</v>
      </c>
      <c r="F2415">
        <v>4.58</v>
      </c>
      <c r="G2415">
        <v>27.087973804912401</v>
      </c>
      <c r="H2415">
        <v>3.2749194814990701</v>
      </c>
      <c r="I2415">
        <v>-11.464775890861199</v>
      </c>
      <c r="J2415">
        <v>6.0436607348618097</v>
      </c>
      <c r="K2415">
        <v>4.1190915200551599</v>
      </c>
      <c r="L2415">
        <v>3.7218435970016501</v>
      </c>
      <c r="M2415">
        <v>70.307540335073597</v>
      </c>
      <c r="N2415">
        <v>1.0870765141729399</v>
      </c>
      <c r="O2415">
        <v>20.087336244541401</v>
      </c>
      <c r="P2415">
        <v>79.607843137254903</v>
      </c>
      <c r="Q2415">
        <v>6.8160659190462006E-2</v>
      </c>
    </row>
    <row r="2416" spans="1:17" hidden="1" x14ac:dyDescent="0.3">
      <c r="A2416" t="s">
        <v>4994</v>
      </c>
      <c r="B2416" t="s">
        <v>4995</v>
      </c>
      <c r="C2416" t="str">
        <f>IFERROR(VLOOKUP(Table1[[#This Row],[Ticker]],[1]!Table1[[Symbol]:[Industry]],2,FALSE),"-")</f>
        <v>-</v>
      </c>
      <c r="D2416" t="s">
        <v>49</v>
      </c>
      <c r="E2416">
        <v>191.8043725</v>
      </c>
      <c r="F2416">
        <v>118.27</v>
      </c>
      <c r="G2416">
        <v>32.642042924198897</v>
      </c>
      <c r="H2416">
        <v>-8.2279256162867807</v>
      </c>
      <c r="I2416">
        <v>-11.0768863951978</v>
      </c>
      <c r="J2416">
        <v>-9.2664443931092393</v>
      </c>
      <c r="K2416">
        <v>116.986878730767</v>
      </c>
      <c r="L2416">
        <v>110.71331542249099</v>
      </c>
      <c r="M2416">
        <v>51.434129809674502</v>
      </c>
      <c r="N2416">
        <v>1.9684300915769799</v>
      </c>
      <c r="O2416">
        <v>24.9682928891519</v>
      </c>
      <c r="P2416">
        <v>59.286195286195202</v>
      </c>
      <c r="Q2416">
        <v>-4.7663680688100002E-3</v>
      </c>
    </row>
    <row r="2417" spans="1:17" hidden="1" x14ac:dyDescent="0.3">
      <c r="A2417" t="s">
        <v>4996</v>
      </c>
      <c r="B2417" t="s">
        <v>4997</v>
      </c>
      <c r="C2417" t="str">
        <f>IFERROR(VLOOKUP(Table1[[#This Row],[Ticker]],[1]!Table1[[Symbol]:[Industry]],2,FALSE),"-")</f>
        <v>-</v>
      </c>
      <c r="D2417" t="s">
        <v>62</v>
      </c>
      <c r="E2417">
        <v>191.70522257299999</v>
      </c>
      <c r="F2417">
        <v>157.21</v>
      </c>
      <c r="G2417">
        <v>2.28629290481754</v>
      </c>
      <c r="H2417">
        <v>-1.3821096670120401</v>
      </c>
      <c r="I2417">
        <v>-31.170285089124</v>
      </c>
      <c r="J2417">
        <v>-3.2032323343154099</v>
      </c>
      <c r="K2417">
        <v>155.4473044229</v>
      </c>
      <c r="L2417">
        <v>152.05675988626299</v>
      </c>
      <c r="M2417">
        <v>50.102495799646498</v>
      </c>
      <c r="N2417">
        <v>1.33709814569271</v>
      </c>
      <c r="O2417">
        <v>29.508300998664101</v>
      </c>
      <c r="P2417">
        <v>33.059669911129902</v>
      </c>
      <c r="Q2417">
        <v>0.114239581825567</v>
      </c>
    </row>
    <row r="2418" spans="1:17" hidden="1" x14ac:dyDescent="0.3">
      <c r="A2418" t="s">
        <v>4998</v>
      </c>
      <c r="B2418" t="s">
        <v>4999</v>
      </c>
      <c r="C2418" t="str">
        <f>IFERROR(VLOOKUP(Table1[[#This Row],[Ticker]],[1]!Table1[[Symbol]:[Industry]],2,FALSE),"-")</f>
        <v>-</v>
      </c>
      <c r="D2418" t="s">
        <v>343</v>
      </c>
      <c r="E2418">
        <v>191.67395999999999</v>
      </c>
      <c r="F2418">
        <v>274</v>
      </c>
      <c r="G2418">
        <v>-28.9296628793909</v>
      </c>
      <c r="H2418">
        <v>-11.664943389128799</v>
      </c>
      <c r="I2418">
        <v>-18.9066549994069</v>
      </c>
      <c r="J2418">
        <v>-2.5747158481876</v>
      </c>
      <c r="K2418">
        <v>270.829689336272</v>
      </c>
      <c r="M2418">
        <v>50.622635704403699</v>
      </c>
      <c r="N2418">
        <v>1.0161290322580601</v>
      </c>
      <c r="O2418">
        <v>15.328467153284601</v>
      </c>
      <c r="P2418">
        <v>36.318407960199004</v>
      </c>
    </row>
    <row r="2419" spans="1:17" hidden="1" x14ac:dyDescent="0.3">
      <c r="A2419" t="s">
        <v>5000</v>
      </c>
      <c r="B2419" t="s">
        <v>5001</v>
      </c>
      <c r="C2419" t="str">
        <f>IFERROR(VLOOKUP(Table1[[#This Row],[Ticker]],[1]!Table1[[Symbol]:[Industry]],2,FALSE),"-")</f>
        <v>-</v>
      </c>
      <c r="D2419" t="s">
        <v>168</v>
      </c>
      <c r="E2419">
        <v>191.37669072</v>
      </c>
      <c r="F2419">
        <v>167.52</v>
      </c>
      <c r="G2419">
        <v>44.319887259949603</v>
      </c>
      <c r="H2419">
        <v>5.2670456269525596</v>
      </c>
      <c r="I2419">
        <v>12.9105726869413</v>
      </c>
      <c r="J2419">
        <v>-6.7985371665873799</v>
      </c>
      <c r="K2419">
        <v>160.591411519269</v>
      </c>
      <c r="L2419">
        <v>142.25314317675199</v>
      </c>
      <c r="M2419">
        <v>46.899196247970501</v>
      </c>
      <c r="N2419">
        <v>2.35503443596803</v>
      </c>
      <c r="O2419">
        <v>25.716332378223399</v>
      </c>
      <c r="Q2419">
        <v>8.4940574252548001E-2</v>
      </c>
    </row>
    <row r="2420" spans="1:17" hidden="1" x14ac:dyDescent="0.3">
      <c r="A2420" t="s">
        <v>5002</v>
      </c>
      <c r="B2420" t="s">
        <v>5003</v>
      </c>
      <c r="C2420" t="str">
        <f>IFERROR(VLOOKUP(Table1[[#This Row],[Ticker]],[1]!Table1[[Symbol]:[Industry]],2,FALSE),"-")</f>
        <v>-</v>
      </c>
      <c r="E2420">
        <v>191.20171199999999</v>
      </c>
      <c r="F2420">
        <v>197.6</v>
      </c>
      <c r="G2420">
        <v>1.90517810598769</v>
      </c>
      <c r="H2420">
        <v>43.9674209458462</v>
      </c>
      <c r="I2420">
        <v>3.4804595965429299</v>
      </c>
      <c r="J2420">
        <v>22.093885990225498</v>
      </c>
      <c r="K2420">
        <v>153.665357717673</v>
      </c>
      <c r="L2420">
        <v>153.02006332319499</v>
      </c>
      <c r="M2420">
        <v>83.675917858533595</v>
      </c>
      <c r="N2420">
        <v>2.8079027355623101</v>
      </c>
      <c r="O2420">
        <v>3.1123481781376499</v>
      </c>
      <c r="P2420">
        <v>73.257343270495397</v>
      </c>
    </row>
    <row r="2421" spans="1:17" hidden="1" x14ac:dyDescent="0.3">
      <c r="A2421" t="s">
        <v>5004</v>
      </c>
      <c r="B2421" t="s">
        <v>5005</v>
      </c>
      <c r="C2421" t="str">
        <f>IFERROR(VLOOKUP(Table1[[#This Row],[Ticker]],[1]!Table1[[Symbol]:[Industry]],2,FALSE),"-")</f>
        <v>-</v>
      </c>
      <c r="D2421" t="s">
        <v>269</v>
      </c>
      <c r="E2421">
        <v>190.77088749999999</v>
      </c>
      <c r="F2421">
        <v>21.05</v>
      </c>
      <c r="G2421">
        <v>-18.054544412338899</v>
      </c>
      <c r="H2421">
        <v>-4.3260306372657702</v>
      </c>
      <c r="I2421">
        <v>-22.455286927811802</v>
      </c>
      <c r="J2421">
        <v>-3.2029044451138602</v>
      </c>
      <c r="K2421">
        <v>21.4063388863797</v>
      </c>
      <c r="L2421">
        <v>21.3036808170726</v>
      </c>
      <c r="M2421">
        <v>26.865017083455498</v>
      </c>
      <c r="N2421">
        <v>0.76929442435831596</v>
      </c>
      <c r="O2421">
        <v>37.29216152019</v>
      </c>
      <c r="P2421">
        <v>19.1959229898074</v>
      </c>
      <c r="Q2421">
        <v>3.4917818184942002E-2</v>
      </c>
    </row>
    <row r="2422" spans="1:17" hidden="1" x14ac:dyDescent="0.3">
      <c r="A2422" t="s">
        <v>5006</v>
      </c>
      <c r="B2422" t="s">
        <v>5007</v>
      </c>
      <c r="C2422" t="str">
        <f>IFERROR(VLOOKUP(Table1[[#This Row],[Ticker]],[1]!Table1[[Symbol]:[Industry]],2,FALSE),"-")</f>
        <v>-</v>
      </c>
      <c r="D2422" t="s">
        <v>77</v>
      </c>
      <c r="E2422">
        <v>190.70880877499999</v>
      </c>
      <c r="F2422">
        <v>237.75</v>
      </c>
      <c r="G2422">
        <v>1875.68393340087</v>
      </c>
      <c r="H2422">
        <v>21.012242060668399</v>
      </c>
      <c r="I2422">
        <v>109.26701005369</v>
      </c>
      <c r="J2422">
        <v>-7.8719528790410003</v>
      </c>
      <c r="K2422">
        <v>212.636105849209</v>
      </c>
      <c r="M2422">
        <v>45.5015279149858</v>
      </c>
      <c r="N2422">
        <v>1.0707226354941499</v>
      </c>
      <c r="O2422">
        <v>10.7255520504731</v>
      </c>
      <c r="P2422">
        <v>2000.2650176678401</v>
      </c>
    </row>
    <row r="2423" spans="1:17" hidden="1" x14ac:dyDescent="0.3">
      <c r="A2423" t="s">
        <v>5008</v>
      </c>
      <c r="B2423" t="s">
        <v>5009</v>
      </c>
      <c r="C2423" t="str">
        <f>IFERROR(VLOOKUP(Table1[[#This Row],[Ticker]],[1]!Table1[[Symbol]:[Industry]],2,FALSE),"-")</f>
        <v>-</v>
      </c>
      <c r="D2423" t="s">
        <v>269</v>
      </c>
      <c r="E2423">
        <v>190.639589065</v>
      </c>
      <c r="F2423">
        <v>145.15</v>
      </c>
      <c r="G2423">
        <v>-48.657654176009601</v>
      </c>
      <c r="H2423">
        <v>-9.6772083035011907</v>
      </c>
      <c r="I2423">
        <v>-53.684414734540901</v>
      </c>
      <c r="J2423">
        <v>-6.3319126686107099</v>
      </c>
      <c r="K2423">
        <v>154.96496456668601</v>
      </c>
      <c r="L2423">
        <v>171.093313731503</v>
      </c>
      <c r="M2423">
        <v>30.2199744359318</v>
      </c>
      <c r="N2423">
        <v>0.97346117420217004</v>
      </c>
      <c r="O2423">
        <v>83.258697898725401</v>
      </c>
      <c r="P2423">
        <v>3.6785714285714399</v>
      </c>
      <c r="Q2423">
        <v>-2.6682601656212002E-2</v>
      </c>
    </row>
    <row r="2424" spans="1:17" hidden="1" x14ac:dyDescent="0.3">
      <c r="A2424" t="s">
        <v>5010</v>
      </c>
      <c r="B2424" t="s">
        <v>5011</v>
      </c>
      <c r="C2424" t="str">
        <f>IFERROR(VLOOKUP(Table1[[#This Row],[Ticker]],[1]!Table1[[Symbol]:[Industry]],2,FALSE),"-")</f>
        <v>-</v>
      </c>
      <c r="D2424" t="s">
        <v>627</v>
      </c>
      <c r="E2424">
        <v>189.99424999999999</v>
      </c>
      <c r="F2424">
        <v>76.150000000000006</v>
      </c>
      <c r="G2424">
        <v>-36.200758589453699</v>
      </c>
      <c r="H2424">
        <v>18.917398984985301</v>
      </c>
      <c r="I2424">
        <v>-25.116255053029199</v>
      </c>
      <c r="J2424">
        <v>3.3409929945016099</v>
      </c>
      <c r="K2424">
        <v>67.949676580889204</v>
      </c>
      <c r="L2424">
        <v>75.449569590238198</v>
      </c>
      <c r="M2424">
        <v>70.355657017244695</v>
      </c>
      <c r="N2424">
        <v>1.9033248081841401</v>
      </c>
      <c r="O2424">
        <v>39.198949441890903</v>
      </c>
      <c r="P2424">
        <v>47.864077669902898</v>
      </c>
    </row>
    <row r="2425" spans="1:17" hidden="1" x14ac:dyDescent="0.3">
      <c r="A2425" t="s">
        <v>5012</v>
      </c>
      <c r="B2425" t="s">
        <v>5013</v>
      </c>
      <c r="C2425" t="str">
        <f>IFERROR(VLOOKUP(Table1[[#This Row],[Ticker]],[1]!Table1[[Symbol]:[Industry]],2,FALSE),"-")</f>
        <v>-</v>
      </c>
      <c r="D2425" t="s">
        <v>135</v>
      </c>
      <c r="E2425">
        <v>189.871185</v>
      </c>
      <c r="F2425">
        <v>105</v>
      </c>
      <c r="G2425">
        <v>26.816082174530202</v>
      </c>
      <c r="H2425">
        <v>2.4248815257236598</v>
      </c>
      <c r="I2425">
        <v>-12.0053891237821</v>
      </c>
      <c r="J2425">
        <v>-13.460266019155</v>
      </c>
      <c r="K2425">
        <v>100.386908612309</v>
      </c>
      <c r="L2425">
        <v>93.2561870865175</v>
      </c>
      <c r="M2425">
        <v>49.245070227168199</v>
      </c>
      <c r="N2425">
        <v>2.5370115852801698</v>
      </c>
      <c r="O2425">
        <v>18.999999999999901</v>
      </c>
      <c r="P2425">
        <v>67.464114832535799</v>
      </c>
      <c r="Q2425">
        <v>3.1061276882319001E-2</v>
      </c>
    </row>
    <row r="2426" spans="1:17" hidden="1" x14ac:dyDescent="0.3">
      <c r="A2426" t="s">
        <v>5014</v>
      </c>
      <c r="B2426" t="s">
        <v>5015</v>
      </c>
      <c r="C2426" t="str">
        <f>IFERROR(VLOOKUP(Table1[[#This Row],[Ticker]],[1]!Table1[[Symbol]:[Industry]],2,FALSE),"-")</f>
        <v>-</v>
      </c>
      <c r="E2426">
        <v>189.86236700000001</v>
      </c>
      <c r="F2426">
        <v>20.03</v>
      </c>
      <c r="G2426">
        <v>772.627585165151</v>
      </c>
      <c r="H2426">
        <v>31.207519812621001</v>
      </c>
      <c r="I2426">
        <v>629.05398044573894</v>
      </c>
      <c r="J2426">
        <v>4.0533518744642603</v>
      </c>
      <c r="K2426">
        <v>14.320576572971699</v>
      </c>
      <c r="L2426">
        <v>7.1798134369259898</v>
      </c>
      <c r="M2426">
        <v>85.296766586563507</v>
      </c>
      <c r="N2426">
        <v>4.4202918640481998</v>
      </c>
      <c r="O2426">
        <v>0</v>
      </c>
      <c r="P2426">
        <v>798.20627802690501</v>
      </c>
      <c r="Q2426">
        <v>0.39231604543022103</v>
      </c>
    </row>
    <row r="2427" spans="1:17" hidden="1" x14ac:dyDescent="0.3">
      <c r="A2427" t="s">
        <v>5016</v>
      </c>
      <c r="B2427" t="s">
        <v>5017</v>
      </c>
      <c r="C2427" t="str">
        <f>IFERROR(VLOOKUP(Table1[[#This Row],[Ticker]],[1]!Table1[[Symbol]:[Industry]],2,FALSE),"-")</f>
        <v>-</v>
      </c>
      <c r="D2427" t="s">
        <v>46</v>
      </c>
      <c r="E2427">
        <v>189.533016</v>
      </c>
      <c r="F2427">
        <v>47.2</v>
      </c>
      <c r="G2427">
        <v>23.082724461080399</v>
      </c>
      <c r="H2427">
        <v>-11.0275774107779</v>
      </c>
      <c r="I2427">
        <v>-13.501630927716199</v>
      </c>
      <c r="J2427">
        <v>-7.0348469993737899</v>
      </c>
      <c r="K2427">
        <v>47.728319574819601</v>
      </c>
      <c r="L2427">
        <v>43.938996169059301</v>
      </c>
      <c r="M2427">
        <v>35.317632378658701</v>
      </c>
      <c r="N2427">
        <v>1.1178155830077801</v>
      </c>
      <c r="O2427">
        <v>37.711864406779597</v>
      </c>
      <c r="P2427">
        <v>55.5189456342668</v>
      </c>
      <c r="Q2427">
        <v>-1.7344074334267E-2</v>
      </c>
    </row>
    <row r="2428" spans="1:17" hidden="1" x14ac:dyDescent="0.3">
      <c r="A2428" t="s">
        <v>5018</v>
      </c>
      <c r="B2428" t="s">
        <v>5019</v>
      </c>
      <c r="C2428" t="str">
        <f>IFERROR(VLOOKUP(Table1[[#This Row],[Ticker]],[1]!Table1[[Symbol]:[Industry]],2,FALSE),"-")</f>
        <v>-</v>
      </c>
      <c r="E2428">
        <v>189.47187550000001</v>
      </c>
      <c r="F2428">
        <v>17.39</v>
      </c>
      <c r="G2428">
        <v>50.237705884580798</v>
      </c>
      <c r="H2428">
        <v>-19.789865112834502</v>
      </c>
      <c r="I2428">
        <v>-37.063245351889897</v>
      </c>
      <c r="J2428">
        <v>-0.99239649866528801</v>
      </c>
      <c r="K2428">
        <v>18.926944991257201</v>
      </c>
      <c r="L2428">
        <v>18.029661960441899</v>
      </c>
      <c r="M2428">
        <v>49.105017727799698</v>
      </c>
      <c r="N2428">
        <v>0.41092039715013801</v>
      </c>
      <c r="O2428">
        <v>82.432432432432407</v>
      </c>
      <c r="P2428">
        <v>84.783763680798998</v>
      </c>
      <c r="Q2428">
        <v>0.105690355513797</v>
      </c>
    </row>
    <row r="2429" spans="1:17" hidden="1" x14ac:dyDescent="0.3">
      <c r="A2429" t="s">
        <v>5020</v>
      </c>
      <c r="B2429" t="s">
        <v>5021</v>
      </c>
      <c r="C2429" t="str">
        <f>IFERROR(VLOOKUP(Table1[[#This Row],[Ticker]],[1]!Table1[[Symbol]:[Industry]],2,FALSE),"-")</f>
        <v>-</v>
      </c>
      <c r="D2429" t="s">
        <v>295</v>
      </c>
      <c r="E2429">
        <v>189.41940959999999</v>
      </c>
      <c r="F2429">
        <v>123</v>
      </c>
      <c r="G2429">
        <v>-33.097489854235398</v>
      </c>
      <c r="H2429">
        <v>-4.0713301250029401</v>
      </c>
      <c r="I2429">
        <v>-27.352027756958499</v>
      </c>
      <c r="J2429">
        <v>3.0058356757601499</v>
      </c>
      <c r="K2429">
        <v>125.68144427487999</v>
      </c>
      <c r="M2429">
        <v>44.068164815239498</v>
      </c>
      <c r="N2429">
        <v>0.73885350318471299</v>
      </c>
      <c r="O2429">
        <v>34.878048780487802</v>
      </c>
      <c r="P2429">
        <v>10.8108108108108</v>
      </c>
    </row>
    <row r="2430" spans="1:17" hidden="1" x14ac:dyDescent="0.3">
      <c r="A2430" t="s">
        <v>5022</v>
      </c>
      <c r="B2430" t="s">
        <v>5023</v>
      </c>
      <c r="C2430" t="str">
        <f>IFERROR(VLOOKUP(Table1[[#This Row],[Ticker]],[1]!Table1[[Symbol]:[Industry]],2,FALSE),"-")</f>
        <v>-</v>
      </c>
      <c r="D2430" t="s">
        <v>285</v>
      </c>
      <c r="E2430">
        <v>189.281496</v>
      </c>
      <c r="F2430">
        <v>374.8</v>
      </c>
      <c r="G2430">
        <v>-36.397198199832502</v>
      </c>
      <c r="H2430">
        <v>4.4356488566697498</v>
      </c>
      <c r="I2430">
        <v>-42.445375803968602</v>
      </c>
      <c r="J2430">
        <v>2.42012139004586</v>
      </c>
      <c r="K2430">
        <v>352.50767681741399</v>
      </c>
      <c r="L2430">
        <v>393.58684503497398</v>
      </c>
      <c r="M2430">
        <v>63.984466774364002</v>
      </c>
      <c r="N2430">
        <v>1.4462359410838099</v>
      </c>
      <c r="O2430">
        <v>90.768409818569907</v>
      </c>
      <c r="P2430">
        <v>29.241379310344801</v>
      </c>
      <c r="Q2430">
        <v>6.6453151371353006E-2</v>
      </c>
    </row>
    <row r="2431" spans="1:17" hidden="1" x14ac:dyDescent="0.3">
      <c r="A2431" t="s">
        <v>5024</v>
      </c>
      <c r="B2431" t="s">
        <v>5025</v>
      </c>
      <c r="C2431" t="str">
        <f>IFERROR(VLOOKUP(Table1[[#This Row],[Ticker]],[1]!Table1[[Symbol]:[Industry]],2,FALSE),"-")</f>
        <v>-</v>
      </c>
      <c r="D2431" t="s">
        <v>1429</v>
      </c>
      <c r="E2431">
        <v>189.26798475000001</v>
      </c>
      <c r="F2431">
        <v>106.99</v>
      </c>
      <c r="G2431">
        <v>-3.79155569613101</v>
      </c>
      <c r="H2431">
        <v>-1.00280965235199</v>
      </c>
      <c r="I2431">
        <v>-20.368852241556699</v>
      </c>
      <c r="J2431">
        <v>-4.3729713164906903</v>
      </c>
      <c r="K2431">
        <v>107.517774523238</v>
      </c>
      <c r="L2431">
        <v>104.57036126698</v>
      </c>
      <c r="M2431">
        <v>33.962763956986002</v>
      </c>
      <c r="N2431">
        <v>1.1838103285711901</v>
      </c>
      <c r="O2431">
        <v>29.731750630900098</v>
      </c>
      <c r="P2431">
        <v>29.136994568497201</v>
      </c>
      <c r="Q2431">
        <v>-4.9137254462726002E-2</v>
      </c>
    </row>
    <row r="2432" spans="1:17" hidden="1" x14ac:dyDescent="0.3">
      <c r="A2432" t="s">
        <v>5026</v>
      </c>
      <c r="B2432" t="s">
        <v>3781</v>
      </c>
      <c r="C2432" t="str">
        <f>IFERROR(VLOOKUP(Table1[[#This Row],[Ticker]],[1]!Table1[[Symbol]:[Industry]],2,FALSE),"-")</f>
        <v>-</v>
      </c>
      <c r="D2432" t="s">
        <v>1429</v>
      </c>
      <c r="E2432">
        <v>188.22444999999999</v>
      </c>
      <c r="F2432">
        <v>119.5</v>
      </c>
      <c r="G2432">
        <v>-2.63630603047852</v>
      </c>
      <c r="H2432">
        <v>-0.60868487826115503</v>
      </c>
      <c r="I2432">
        <v>-16.3031932874181</v>
      </c>
      <c r="J2432">
        <v>-7.8023034118619696</v>
      </c>
      <c r="K2432">
        <v>118.656840888025</v>
      </c>
      <c r="L2432">
        <v>113.589610458335</v>
      </c>
      <c r="M2432">
        <v>34.679515150440402</v>
      </c>
      <c r="N2432">
        <v>0.92880502240798701</v>
      </c>
      <c r="O2432">
        <v>14.602510460251001</v>
      </c>
      <c r="P2432">
        <v>27.127659574468002</v>
      </c>
      <c r="Q2432">
        <v>-7.8543816505289993E-3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Row],[Ticker]],[1]!Table1[[Symbol]:[Industry]],2,FALSE),"-")</f>
        <v>-</v>
      </c>
      <c r="D2433" t="s">
        <v>122</v>
      </c>
      <c r="E2433">
        <v>187.83459999999999</v>
      </c>
      <c r="F2433">
        <v>263</v>
      </c>
      <c r="G2433">
        <v>121.253780155608</v>
      </c>
      <c r="H2433">
        <v>-6.9613345872965704</v>
      </c>
      <c r="I2433">
        <v>-17.053812322594201</v>
      </c>
      <c r="J2433">
        <v>1.6972419257601501</v>
      </c>
      <c r="K2433">
        <v>277.07915961338699</v>
      </c>
      <c r="L2433">
        <v>234.11636007853599</v>
      </c>
      <c r="M2433">
        <v>52.519557650559797</v>
      </c>
      <c r="N2433">
        <v>0.49049365303244002</v>
      </c>
      <c r="O2433">
        <v>58.916349809885901</v>
      </c>
      <c r="P2433">
        <v>159.11330049260999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Row],[Ticker]],[1]!Table1[[Symbol]:[Industry]],2,FALSE),"-")</f>
        <v>-</v>
      </c>
      <c r="D2434" t="s">
        <v>410</v>
      </c>
      <c r="E2434">
        <v>187.59329600000001</v>
      </c>
      <c r="F2434">
        <v>197.45</v>
      </c>
      <c r="G2434">
        <v>-57.644751695402903</v>
      </c>
      <c r="H2434">
        <v>-18.384257510219399</v>
      </c>
      <c r="I2434">
        <v>-39.5841574711893</v>
      </c>
      <c r="J2434">
        <v>-2.3042418436196801</v>
      </c>
      <c r="K2434">
        <v>209.59354419646701</v>
      </c>
      <c r="L2434">
        <v>227.85478029367701</v>
      </c>
      <c r="M2434">
        <v>50.4896645104036</v>
      </c>
      <c r="N2434">
        <v>1.2326229608070101</v>
      </c>
      <c r="O2434">
        <v>84.856925804000994</v>
      </c>
      <c r="P2434">
        <v>5.8713136729222404</v>
      </c>
      <c r="Q2434">
        <v>0.13023050364536601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Row],[Ticker]],[1]!Table1[[Symbol]:[Industry]],2,FALSE),"-")</f>
        <v>-</v>
      </c>
      <c r="D2435" t="s">
        <v>72</v>
      </c>
      <c r="E2435">
        <v>186.927453125</v>
      </c>
      <c r="F2435">
        <v>151.55000000000001</v>
      </c>
      <c r="G2435">
        <v>35.6790215455664</v>
      </c>
      <c r="H2435">
        <v>-9.8964025666683497</v>
      </c>
      <c r="I2435">
        <v>-9.8722819134299993</v>
      </c>
      <c r="J2435">
        <v>-2.8494274821345802</v>
      </c>
      <c r="K2435">
        <v>148.17711562568701</v>
      </c>
      <c r="L2435">
        <v>133.21051178663799</v>
      </c>
      <c r="M2435">
        <v>48.407717463525501</v>
      </c>
      <c r="N2435">
        <v>0.89212203687445102</v>
      </c>
      <c r="O2435">
        <v>9.2048828769382993</v>
      </c>
      <c r="P2435">
        <v>77.854711888276</v>
      </c>
      <c r="Q2435">
        <v>4.1578569911834999E-2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Row],[Ticker]],[1]!Table1[[Symbol]:[Industry]],2,FALSE),"-")</f>
        <v>-</v>
      </c>
      <c r="D2436" t="s">
        <v>119</v>
      </c>
      <c r="E2436">
        <v>186.62806800799899</v>
      </c>
      <c r="F2436">
        <v>99.92</v>
      </c>
      <c r="G2436">
        <v>22.890846514174399</v>
      </c>
      <c r="H2436">
        <v>15.3318712964656</v>
      </c>
      <c r="I2436">
        <v>2.2050692904748299</v>
      </c>
      <c r="J2436">
        <v>-2.5806433176286201</v>
      </c>
      <c r="K2436">
        <v>82.322897398098306</v>
      </c>
      <c r="L2436">
        <v>79.105519455681105</v>
      </c>
      <c r="M2436">
        <v>81.193115618358704</v>
      </c>
      <c r="N2436">
        <v>3.1419743863234202</v>
      </c>
      <c r="O2436">
        <v>6.1849479583666804</v>
      </c>
      <c r="P2436">
        <v>50.708898944193002</v>
      </c>
      <c r="Q2436">
        <v>6.8728148079703996E-2</v>
      </c>
    </row>
    <row r="2437" spans="1:17" hidden="1" x14ac:dyDescent="0.3">
      <c r="A2437" t="s">
        <v>5035</v>
      </c>
      <c r="B2437" t="s">
        <v>5036</v>
      </c>
      <c r="C2437" t="str">
        <f>IFERROR(VLOOKUP(Table1[[#This Row],[Ticker]],[1]!Table1[[Symbol]:[Industry]],2,FALSE),"-")</f>
        <v>-</v>
      </c>
      <c r="D2437" t="s">
        <v>627</v>
      </c>
      <c r="E2437">
        <v>186.48269999999999</v>
      </c>
      <c r="F2437">
        <v>5.51</v>
      </c>
      <c r="G2437">
        <v>1098.8657515826901</v>
      </c>
      <c r="H2437">
        <v>37.101111579800701</v>
      </c>
      <c r="I2437">
        <v>134.898860472775</v>
      </c>
      <c r="J2437">
        <v>5.8336243254665998</v>
      </c>
      <c r="K2437">
        <v>4.0738063556207198</v>
      </c>
      <c r="L2437">
        <v>2.5849873123087002</v>
      </c>
      <c r="M2437">
        <v>97.392783758894694</v>
      </c>
      <c r="N2437">
        <v>0.48003236002292499</v>
      </c>
      <c r="O2437">
        <v>0</v>
      </c>
      <c r="P2437">
        <v>1277.49999999999</v>
      </c>
      <c r="Q2437">
        <v>0.157688369684827</v>
      </c>
    </row>
    <row r="2438" spans="1:17" hidden="1" x14ac:dyDescent="0.3">
      <c r="A2438" t="s">
        <v>5037</v>
      </c>
      <c r="B2438" t="s">
        <v>5038</v>
      </c>
      <c r="C2438" t="str">
        <f>IFERROR(VLOOKUP(Table1[[#This Row],[Ticker]],[1]!Table1[[Symbol]:[Industry]],2,FALSE),"-")</f>
        <v>-</v>
      </c>
      <c r="D2438" t="s">
        <v>77</v>
      </c>
      <c r="E2438">
        <v>186.440436414</v>
      </c>
      <c r="F2438">
        <v>239.83</v>
      </c>
      <c r="G2438">
        <v>-12.9560114811484</v>
      </c>
      <c r="H2438">
        <v>-0.38418743149772799</v>
      </c>
      <c r="I2438">
        <v>-13.7170437928106</v>
      </c>
      <c r="J2438">
        <v>-7.2741643242398402</v>
      </c>
      <c r="K2438">
        <v>227.81046371833801</v>
      </c>
      <c r="L2438">
        <v>222.94531411769199</v>
      </c>
      <c r="M2438">
        <v>51.001251565657398</v>
      </c>
      <c r="N2438">
        <v>2.1574725985131198</v>
      </c>
      <c r="O2438">
        <v>15.9988325063586</v>
      </c>
      <c r="P2438">
        <v>29.288409703504001</v>
      </c>
      <c r="Q2438">
        <v>-5.6350165103374997E-2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21</v>
      </c>
      <c r="E2439">
        <v>185.91353846999999</v>
      </c>
      <c r="F2439">
        <v>213.3</v>
      </c>
      <c r="G2439">
        <v>178.70090770885901</v>
      </c>
      <c r="H2439">
        <v>13.0009169541167</v>
      </c>
      <c r="I2439">
        <v>188.723915588843</v>
      </c>
      <c r="J2439">
        <v>5.2920025184211799</v>
      </c>
      <c r="K2439">
        <v>147.01463653564201</v>
      </c>
      <c r="M2439">
        <v>83.120987502658096</v>
      </c>
      <c r="N2439">
        <v>0.69618008185538804</v>
      </c>
      <c r="O2439">
        <v>2.3441162681669899E-2</v>
      </c>
      <c r="P2439">
        <v>244.03225806451599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1111</v>
      </c>
      <c r="E2440">
        <v>185.81155912</v>
      </c>
      <c r="F2440">
        <v>139.15</v>
      </c>
      <c r="G2440">
        <v>-59.693276195087499</v>
      </c>
      <c r="H2440">
        <v>-11.5329061588681</v>
      </c>
      <c r="I2440">
        <v>-55.988047995468897</v>
      </c>
      <c r="J2440">
        <v>-2.97196747890403</v>
      </c>
      <c r="K2440">
        <v>149.03774328878799</v>
      </c>
      <c r="L2440">
        <v>172.83461717153099</v>
      </c>
      <c r="M2440">
        <v>40.454478372690303</v>
      </c>
      <c r="N2440">
        <v>0.74224839090212902</v>
      </c>
      <c r="O2440">
        <v>115.630614444843</v>
      </c>
      <c r="P2440">
        <v>10.8764940239043</v>
      </c>
      <c r="Q2440">
        <v>0.124852382128709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72</v>
      </c>
      <c r="E2441">
        <v>185.62992</v>
      </c>
      <c r="F2441">
        <v>80.8</v>
      </c>
      <c r="G2441">
        <v>212.77976609971901</v>
      </c>
      <c r="H2441">
        <v>-5.2761494021113799</v>
      </c>
      <c r="I2441">
        <v>-10.566079992165299</v>
      </c>
      <c r="J2441">
        <v>-1.9941643242398399</v>
      </c>
      <c r="K2441">
        <v>80.609070388003403</v>
      </c>
      <c r="L2441">
        <v>71.511311485041105</v>
      </c>
      <c r="M2441">
        <v>99.999999971025503</v>
      </c>
      <c r="O2441">
        <v>0</v>
      </c>
      <c r="P2441">
        <v>238.35845896147401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D2442" t="s">
        <v>257</v>
      </c>
      <c r="E2442">
        <v>185.619</v>
      </c>
      <c r="F2442">
        <v>88.39</v>
      </c>
      <c r="G2442">
        <v>-71.000119227916599</v>
      </c>
      <c r="H2442">
        <v>-25.762875065828101</v>
      </c>
      <c r="I2442">
        <v>-45.792464776561097</v>
      </c>
      <c r="J2442">
        <v>5.8301486482790503</v>
      </c>
      <c r="K2442">
        <v>103.506017411035</v>
      </c>
      <c r="L2442">
        <v>121.372252454834</v>
      </c>
      <c r="M2442">
        <v>44.944080558681499</v>
      </c>
      <c r="N2442">
        <v>0.99827228560445902</v>
      </c>
      <c r="O2442">
        <v>93.404231247878698</v>
      </c>
      <c r="P2442">
        <v>13.4514183031703</v>
      </c>
      <c r="Q2442">
        <v>0.15607838082039799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D2443" t="s">
        <v>343</v>
      </c>
      <c r="E2443">
        <v>185.49812603000001</v>
      </c>
      <c r="F2443">
        <v>198.1</v>
      </c>
      <c r="G2443">
        <v>39.9183831616375</v>
      </c>
      <c r="H2443">
        <v>8.0590571165736495</v>
      </c>
      <c r="I2443">
        <v>20.455300256815299</v>
      </c>
      <c r="J2443">
        <v>3.1022400530399898</v>
      </c>
      <c r="K2443">
        <v>175.81632066772701</v>
      </c>
      <c r="L2443">
        <v>150.264716715048</v>
      </c>
      <c r="M2443">
        <v>68.303369027708598</v>
      </c>
      <c r="N2443">
        <v>0.32631663649659398</v>
      </c>
      <c r="O2443">
        <v>10.020191822311901</v>
      </c>
      <c r="P2443">
        <v>76.717216770740393</v>
      </c>
      <c r="Q2443">
        <v>5.0431345643325999E-2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E2444">
        <v>185.47499999999999</v>
      </c>
      <c r="F2444">
        <v>123.65</v>
      </c>
      <c r="G2444">
        <v>187.61786235607701</v>
      </c>
      <c r="H2444">
        <v>-3.2799438424314298</v>
      </c>
      <c r="I2444">
        <v>107.196972197116</v>
      </c>
      <c r="J2444">
        <v>-1.9941643242398399</v>
      </c>
      <c r="K2444">
        <v>111.072096070019</v>
      </c>
      <c r="L2444">
        <v>76.637319726217797</v>
      </c>
      <c r="M2444">
        <v>100</v>
      </c>
      <c r="N2444">
        <v>0</v>
      </c>
      <c r="O2444">
        <v>0</v>
      </c>
      <c r="P2444">
        <v>213.19655521783099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382</v>
      </c>
      <c r="E2445">
        <v>185.26755689999999</v>
      </c>
      <c r="F2445">
        <v>123</v>
      </c>
      <c r="G2445">
        <v>-44.175648520258498</v>
      </c>
      <c r="H2445">
        <v>-20.740066927884499</v>
      </c>
      <c r="I2445">
        <v>-34.152640640274598</v>
      </c>
      <c r="K2445">
        <v>107.30137526099099</v>
      </c>
      <c r="L2445">
        <v>85.011346100359802</v>
      </c>
      <c r="M2445">
        <v>16.9414732661069</v>
      </c>
      <c r="N2445">
        <v>0.8125</v>
      </c>
      <c r="O2445">
        <v>22.845528455284501</v>
      </c>
      <c r="P2445">
        <v>3.8851351351351302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46</v>
      </c>
      <c r="E2446">
        <v>185.04340288</v>
      </c>
      <c r="F2446">
        <v>593.6</v>
      </c>
      <c r="G2446">
        <v>-71.347492570115804</v>
      </c>
      <c r="H2446">
        <v>-14.484266582459201</v>
      </c>
      <c r="I2446">
        <v>-80.987177358149907</v>
      </c>
      <c r="J2446">
        <v>-3.2224820269537702</v>
      </c>
      <c r="K2446">
        <v>881.64509113648796</v>
      </c>
      <c r="L2446">
        <v>1319.06646025481</v>
      </c>
      <c r="M2446">
        <v>33.3927646219026</v>
      </c>
      <c r="N2446">
        <v>0.50141864477325504</v>
      </c>
      <c r="O2446">
        <v>299.57715633423101</v>
      </c>
      <c r="Q2446">
        <v>1.9722803419051999E-2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135</v>
      </c>
      <c r="E2447">
        <v>184.9011864</v>
      </c>
      <c r="F2447">
        <v>105.98</v>
      </c>
      <c r="G2447">
        <v>-5.3518068719641096</v>
      </c>
      <c r="H2447">
        <v>2.7935197723707299</v>
      </c>
      <c r="I2447">
        <v>-14.814240114850101</v>
      </c>
      <c r="J2447">
        <v>-0.95350138340345802</v>
      </c>
      <c r="K2447">
        <v>98.416264237408399</v>
      </c>
      <c r="L2447">
        <v>94.329306620970797</v>
      </c>
      <c r="M2447">
        <v>59.865282354832701</v>
      </c>
      <c r="N2447">
        <v>1.84038525963149</v>
      </c>
      <c r="O2447">
        <v>43.423287412719297</v>
      </c>
      <c r="P2447">
        <v>50.968660968660899</v>
      </c>
      <c r="Q2447">
        <v>5.5632608475006E-2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926</v>
      </c>
      <c r="E2448">
        <v>184.38800000000001</v>
      </c>
      <c r="F2448">
        <v>594.79999999999995</v>
      </c>
      <c r="G2448">
        <v>126.883106798687</v>
      </c>
      <c r="H2448">
        <v>-16.6467609748338</v>
      </c>
      <c r="I2448">
        <v>29.464429610452001</v>
      </c>
      <c r="J2448">
        <v>-4.4653340112250097</v>
      </c>
      <c r="K2448">
        <v>611.02074514175604</v>
      </c>
      <c r="L2448">
        <v>491.48054803150598</v>
      </c>
      <c r="M2448">
        <v>35.268691938368299</v>
      </c>
      <c r="N2448">
        <v>0.39845488257107498</v>
      </c>
      <c r="O2448">
        <v>23.470073974445199</v>
      </c>
      <c r="P2448">
        <v>155.27896995708099</v>
      </c>
      <c r="Q2448">
        <v>6.8575350117040995E-2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135</v>
      </c>
      <c r="E2449">
        <v>184.38755599999999</v>
      </c>
      <c r="F2449">
        <v>3.89</v>
      </c>
      <c r="G2449">
        <v>39.953222031862701</v>
      </c>
      <c r="H2449">
        <v>-24.065293452215698</v>
      </c>
      <c r="I2449">
        <v>-19.506302265720901</v>
      </c>
      <c r="J2449">
        <v>-1.9941643242398399</v>
      </c>
      <c r="K2449">
        <v>4.4040911641602003</v>
      </c>
      <c r="L2449">
        <v>4.2859891285930098</v>
      </c>
      <c r="M2449">
        <v>9.9148178859836804</v>
      </c>
      <c r="N2449">
        <v>0.76662204097924802</v>
      </c>
      <c r="O2449">
        <v>49.100257069408698</v>
      </c>
      <c r="P2449">
        <v>72.8888888888888</v>
      </c>
      <c r="Q2449">
        <v>-9.792291033992E-3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E2450">
        <v>184.34100000000001</v>
      </c>
      <c r="F2450">
        <v>85.74</v>
      </c>
      <c r="G2450">
        <v>109.518647417927</v>
      </c>
      <c r="H2450">
        <v>-22.0661494021113</v>
      </c>
      <c r="I2450">
        <v>-50.105303302381003</v>
      </c>
      <c r="J2450">
        <v>-7.6731486815284402</v>
      </c>
      <c r="K2450">
        <v>99.1299657801069</v>
      </c>
      <c r="L2450">
        <v>95.210770732043798</v>
      </c>
      <c r="M2450">
        <v>34.735878980512702</v>
      </c>
      <c r="N2450">
        <v>2.2375480848194602</v>
      </c>
      <c r="O2450">
        <v>61.616515045486302</v>
      </c>
      <c r="P2450">
        <v>188.201680672268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E2451">
        <v>184.17349999999999</v>
      </c>
      <c r="F2451">
        <v>182.35</v>
      </c>
      <c r="G2451">
        <v>967.64672680251397</v>
      </c>
      <c r="H2451">
        <v>-9.7048705761155798</v>
      </c>
      <c r="I2451">
        <v>556.82632091793403</v>
      </c>
      <c r="J2451">
        <v>-1.9941643242398399</v>
      </c>
      <c r="K2451">
        <v>164.52247143186199</v>
      </c>
      <c r="L2451">
        <v>81.575898362001993</v>
      </c>
      <c r="M2451">
        <v>25.005276184215798</v>
      </c>
      <c r="N2451">
        <v>2.97229044313934</v>
      </c>
      <c r="O2451">
        <v>15.2179873868933</v>
      </c>
      <c r="P2451">
        <v>993.22541966426797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62</v>
      </c>
      <c r="E2452">
        <v>183.96289007999999</v>
      </c>
      <c r="F2452">
        <v>116.4</v>
      </c>
      <c r="G2452">
        <v>-4.0755613377458699</v>
      </c>
      <c r="H2452">
        <v>-5.3178542982661803</v>
      </c>
      <c r="I2452">
        <v>-11.4411948207685</v>
      </c>
      <c r="J2452">
        <v>-5.0283903943102297</v>
      </c>
      <c r="K2452">
        <v>114.808001777448</v>
      </c>
      <c r="L2452">
        <v>106.46102067173599</v>
      </c>
      <c r="M2452">
        <v>31.924990434635799</v>
      </c>
      <c r="N2452">
        <v>0.892543065616622</v>
      </c>
      <c r="O2452">
        <v>13.7886597938144</v>
      </c>
      <c r="P2452">
        <v>43.349753694581203</v>
      </c>
      <c r="Q2452">
        <v>-1.2686987250536999E-2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72</v>
      </c>
      <c r="E2453">
        <v>183.85804768</v>
      </c>
      <c r="F2453">
        <v>131.80000000000001</v>
      </c>
      <c r="G2453">
        <v>-50.221345806293897</v>
      </c>
      <c r="H2453">
        <v>0.83968696888902095</v>
      </c>
      <c r="I2453">
        <v>-30.633004569399102</v>
      </c>
      <c r="J2453">
        <v>-3.49792372273608</v>
      </c>
      <c r="K2453">
        <v>128.93422099607301</v>
      </c>
      <c r="L2453">
        <v>138.525531562829</v>
      </c>
      <c r="M2453">
        <v>52.442688027579599</v>
      </c>
      <c r="N2453">
        <v>0.875633476237343</v>
      </c>
      <c r="O2453">
        <v>51.745068285280702</v>
      </c>
      <c r="P2453">
        <v>18.312387791741401</v>
      </c>
      <c r="Q2453">
        <v>-1.7707951260298001E-2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1316</v>
      </c>
      <c r="E2454">
        <v>183.70820789999999</v>
      </c>
      <c r="F2454">
        <v>122.79</v>
      </c>
      <c r="G2454">
        <v>-18.1508713394445</v>
      </c>
      <c r="H2454">
        <v>-5.1450985379947403</v>
      </c>
      <c r="I2454">
        <v>-11.487543613857699</v>
      </c>
      <c r="J2454">
        <v>-1.7892462914529501</v>
      </c>
      <c r="K2454">
        <v>121.632951037284</v>
      </c>
      <c r="L2454">
        <v>118.904019158293</v>
      </c>
      <c r="M2454">
        <v>62.4894939835931</v>
      </c>
      <c r="N2454">
        <v>4.2365306326303198</v>
      </c>
      <c r="O2454">
        <v>2.6956592556397001</v>
      </c>
      <c r="P2454">
        <v>10.6216216216216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62</v>
      </c>
      <c r="E2455">
        <v>183.19787145000001</v>
      </c>
      <c r="F2455">
        <v>160.05000000000001</v>
      </c>
      <c r="G2455">
        <v>3.3379402433605398</v>
      </c>
      <c r="H2455">
        <v>-10.364906798561</v>
      </c>
      <c r="I2455">
        <v>-35.750150202413501</v>
      </c>
      <c r="J2455">
        <v>-5.8887119575532001</v>
      </c>
      <c r="K2455">
        <v>164.19463710083701</v>
      </c>
      <c r="L2455">
        <v>165.30360453111101</v>
      </c>
      <c r="M2455">
        <v>33.260415541058101</v>
      </c>
      <c r="N2455">
        <v>0.94357198875265302</v>
      </c>
      <c r="O2455">
        <v>36.7072789753202</v>
      </c>
      <c r="P2455">
        <v>34.608915054667698</v>
      </c>
      <c r="Q2455">
        <v>-9.0724806770290004E-2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E2456">
        <v>183.095958</v>
      </c>
      <c r="F2456">
        <v>152.85</v>
      </c>
      <c r="G2456">
        <v>-25.414865863064801</v>
      </c>
      <c r="H2456">
        <v>-5.5501220048511097</v>
      </c>
      <c r="I2456">
        <v>-10.863904159852501</v>
      </c>
      <c r="J2456">
        <v>-2.2681369269795701</v>
      </c>
      <c r="K2456">
        <v>146.015070819768</v>
      </c>
      <c r="L2456">
        <v>146.206721721901</v>
      </c>
      <c r="M2456">
        <v>70.699118545340596</v>
      </c>
      <c r="N2456">
        <v>6</v>
      </c>
      <c r="O2456">
        <v>0.29440628066732499</v>
      </c>
      <c r="P2456">
        <v>10.201874549387099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476</v>
      </c>
      <c r="E2457">
        <v>183.01902524400001</v>
      </c>
      <c r="F2457">
        <v>63.11</v>
      </c>
      <c r="G2457">
        <v>-28.709928471884702</v>
      </c>
      <c r="H2457">
        <v>-0.582772460165349</v>
      </c>
      <c r="I2457">
        <v>-29.103630187249699</v>
      </c>
      <c r="J2457">
        <v>-0.37511670519222901</v>
      </c>
      <c r="K2457">
        <v>61.405414854900599</v>
      </c>
      <c r="L2457">
        <v>63.415802023077802</v>
      </c>
      <c r="M2457">
        <v>54.095944717272801</v>
      </c>
      <c r="N2457">
        <v>1.6477092781445299</v>
      </c>
      <c r="O2457">
        <v>27.792742829979399</v>
      </c>
      <c r="P2457">
        <v>20.669216061185399</v>
      </c>
      <c r="Q2457">
        <v>6.4318194377230003E-3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D2458" t="s">
        <v>269</v>
      </c>
      <c r="E2458">
        <v>182.61561813</v>
      </c>
      <c r="F2458">
        <v>18.89</v>
      </c>
      <c r="G2458">
        <v>188.20868255352801</v>
      </c>
      <c r="H2458">
        <v>27.528812692995398</v>
      </c>
      <c r="I2458">
        <v>56.015613837484899</v>
      </c>
      <c r="J2458">
        <v>-7.8103911082085604</v>
      </c>
      <c r="K2458">
        <v>15.990233200283001</v>
      </c>
      <c r="L2458">
        <v>11.770245560237599</v>
      </c>
      <c r="M2458">
        <v>41.102785193466303</v>
      </c>
      <c r="N2458">
        <v>0.385155996469705</v>
      </c>
      <c r="O2458">
        <v>19.692959237691898</v>
      </c>
      <c r="P2458">
        <v>249.81481481481401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135</v>
      </c>
      <c r="E2459">
        <v>182.30247600000001</v>
      </c>
      <c r="F2459">
        <v>3.62</v>
      </c>
      <c r="G2459">
        <v>-12.099069037302799</v>
      </c>
      <c r="H2459">
        <v>16.3631948601837</v>
      </c>
      <c r="I2459">
        <v>-33.095548307510597</v>
      </c>
      <c r="J2459">
        <v>0.77591877825323496</v>
      </c>
      <c r="K2459">
        <v>3.3763500332473702</v>
      </c>
      <c r="L2459">
        <v>3.68507584390531</v>
      </c>
      <c r="M2459">
        <v>53.937988681248598</v>
      </c>
      <c r="N2459">
        <v>2.3749123705391302</v>
      </c>
      <c r="O2459">
        <v>34.530386740331402</v>
      </c>
      <c r="P2459">
        <v>29.749103942652301</v>
      </c>
      <c r="Q2459">
        <v>0.13013432190583901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E2460">
        <v>181.55188085</v>
      </c>
      <c r="F2460">
        <v>20.329999999999998</v>
      </c>
      <c r="G2460">
        <v>31.652552304525699</v>
      </c>
      <c r="H2460">
        <v>-12.7900640588831</v>
      </c>
      <c r="I2460">
        <v>0.416933386740794</v>
      </c>
      <c r="J2460">
        <v>4.3525023424268303</v>
      </c>
      <c r="K2460">
        <v>21.445184917013801</v>
      </c>
      <c r="L2460">
        <v>20.999398078746999</v>
      </c>
      <c r="M2460">
        <v>58.390106236524097</v>
      </c>
      <c r="N2460">
        <v>0.65563614763295197</v>
      </c>
      <c r="O2460">
        <v>51.451057550418099</v>
      </c>
      <c r="P2460">
        <v>65.150284321689597</v>
      </c>
      <c r="Q2460">
        <v>1.5990405765125001E-2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21</v>
      </c>
      <c r="E2461">
        <v>181.3758</v>
      </c>
      <c r="F2461">
        <v>205</v>
      </c>
      <c r="G2461">
        <v>51.987353045564902</v>
      </c>
      <c r="H2461">
        <v>70.538601884337993</v>
      </c>
      <c r="I2461">
        <v>62.010360925548802</v>
      </c>
      <c r="J2461">
        <v>-1.0089426493629901</v>
      </c>
      <c r="K2461">
        <v>149.86583546011201</v>
      </c>
      <c r="M2461">
        <v>64.534219629084902</v>
      </c>
      <c r="N2461">
        <v>1.0413934426229501</v>
      </c>
      <c r="O2461">
        <v>13.414634146341401</v>
      </c>
      <c r="P2461">
        <v>110.25641025641001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553</v>
      </c>
      <c r="E2462">
        <v>181.28800000000001</v>
      </c>
      <c r="F2462">
        <v>86</v>
      </c>
      <c r="G2462">
        <v>609.46404218097996</v>
      </c>
      <c r="H2462">
        <v>-7.2876436549849402</v>
      </c>
      <c r="I2462">
        <v>175.476463918398</v>
      </c>
      <c r="J2462">
        <v>-7.2719421020176096</v>
      </c>
      <c r="K2462">
        <v>86.687494284163293</v>
      </c>
      <c r="L2462">
        <v>59.631814390916297</v>
      </c>
      <c r="M2462">
        <v>33.584845904171999</v>
      </c>
      <c r="N2462">
        <v>1.1242905242905199</v>
      </c>
      <c r="O2462">
        <v>24.767441860465102</v>
      </c>
      <c r="P2462">
        <v>681.81818181818096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483</v>
      </c>
      <c r="E2463">
        <v>180.92693911399999</v>
      </c>
      <c r="F2463">
        <v>3.7</v>
      </c>
      <c r="G2463">
        <v>-8.1183754014367597</v>
      </c>
      <c r="H2463">
        <v>-19.1329623351367</v>
      </c>
      <c r="I2463">
        <v>-43.006665373927099</v>
      </c>
      <c r="J2463">
        <v>-8.5104550510568906</v>
      </c>
      <c r="K2463">
        <v>3.7105367071869999</v>
      </c>
      <c r="L2463">
        <v>3.4722891214283602</v>
      </c>
      <c r="M2463">
        <v>42.338381715334201</v>
      </c>
      <c r="N2463">
        <v>0.736752200067743</v>
      </c>
      <c r="O2463">
        <v>56.756756756756701</v>
      </c>
      <c r="P2463">
        <v>117.64705882352899</v>
      </c>
      <c r="Q2463">
        <v>9.1413415204080004E-3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410</v>
      </c>
      <c r="E2464">
        <v>180.91993475999999</v>
      </c>
      <c r="F2464">
        <v>200.1</v>
      </c>
      <c r="G2464">
        <v>27.351291917545499</v>
      </c>
      <c r="H2464">
        <v>2.4576635475289099</v>
      </c>
      <c r="I2464">
        <v>-17.611485275456001</v>
      </c>
      <c r="J2464">
        <v>2.53003959548081E-2</v>
      </c>
      <c r="K2464">
        <v>195.310637520927</v>
      </c>
      <c r="L2464">
        <v>189.91173769165201</v>
      </c>
      <c r="M2464">
        <v>51.5488430692794</v>
      </c>
      <c r="N2464">
        <v>2.2756552349594599</v>
      </c>
      <c r="O2464">
        <v>49.425287356321803</v>
      </c>
      <c r="P2464">
        <v>60.208166533226503</v>
      </c>
      <c r="Q2464">
        <v>7.7539461256197997E-2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D2465" t="s">
        <v>1148</v>
      </c>
      <c r="E2465">
        <v>180.79811431499999</v>
      </c>
      <c r="F2465">
        <v>18.850000000000001</v>
      </c>
      <c r="G2465">
        <v>-32.03030576498</v>
      </c>
      <c r="H2465">
        <v>-11.7850251417563</v>
      </c>
      <c r="I2465">
        <v>-38.773607588694901</v>
      </c>
      <c r="J2465">
        <v>-2.4666052691217302</v>
      </c>
      <c r="K2465">
        <v>19.902866050809401</v>
      </c>
      <c r="L2465">
        <v>21.371597616788002</v>
      </c>
      <c r="M2465">
        <v>29.068300197388801</v>
      </c>
      <c r="N2465">
        <v>0.82239260033129302</v>
      </c>
      <c r="O2465">
        <v>55.968169761273103</v>
      </c>
      <c r="P2465">
        <v>10.8823529411764</v>
      </c>
      <c r="Q2465">
        <v>-1.0210127927469E-2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135</v>
      </c>
      <c r="E2466">
        <v>180.47199375</v>
      </c>
      <c r="F2466">
        <v>837.7</v>
      </c>
      <c r="G2466">
        <v>349.17336154459298</v>
      </c>
      <c r="H2466">
        <v>-23.540552940241898</v>
      </c>
      <c r="I2466">
        <v>293.37768089570102</v>
      </c>
      <c r="J2466">
        <v>-5.9440463334543496</v>
      </c>
      <c r="K2466">
        <v>900.90286064818997</v>
      </c>
      <c r="L2466">
        <v>578.23133183081495</v>
      </c>
      <c r="M2466">
        <v>1.8355756872068001</v>
      </c>
      <c r="N2466">
        <v>0.27534456355283299</v>
      </c>
      <c r="O2466">
        <v>35.275158171183001</v>
      </c>
      <c r="P2466">
        <v>388.45481049562602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627</v>
      </c>
      <c r="E2467">
        <v>180.21572007</v>
      </c>
      <c r="F2467">
        <v>238.9</v>
      </c>
      <c r="G2467">
        <v>8.4841578677631695</v>
      </c>
      <c r="H2467">
        <v>5.4537976104959602</v>
      </c>
      <c r="I2467">
        <v>-28.014461090234899</v>
      </c>
      <c r="J2467">
        <v>-6.36891777591637</v>
      </c>
      <c r="K2467">
        <v>230.55880146349699</v>
      </c>
      <c r="L2467">
        <v>227.45536401086</v>
      </c>
      <c r="M2467">
        <v>37.739920535975301</v>
      </c>
      <c r="N2467">
        <v>1.14645234576188</v>
      </c>
      <c r="O2467">
        <v>46.0862285475094</v>
      </c>
      <c r="P2467">
        <v>39.748464463293303</v>
      </c>
      <c r="Q2467">
        <v>-3.6379944744729997E-2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62</v>
      </c>
      <c r="E2468">
        <v>179.785</v>
      </c>
      <c r="F2468">
        <v>175.4</v>
      </c>
      <c r="G2468">
        <v>-25.4931008503419</v>
      </c>
      <c r="H2468">
        <v>-6.7996951084825703</v>
      </c>
      <c r="I2468">
        <v>-18.002848496786999</v>
      </c>
      <c r="J2468">
        <v>-0.71211304218855898</v>
      </c>
      <c r="K2468">
        <v>181.950583066718</v>
      </c>
      <c r="L2468">
        <v>181.57399524453601</v>
      </c>
      <c r="M2468">
        <v>39.286461619330801</v>
      </c>
      <c r="N2468">
        <v>0.503777976193995</v>
      </c>
      <c r="O2468">
        <v>31.1288483466362</v>
      </c>
      <c r="P2468">
        <v>18.0349932705249</v>
      </c>
      <c r="Q2468">
        <v>-5.0551660127468E-2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410</v>
      </c>
      <c r="E2469">
        <v>179.60200499999999</v>
      </c>
      <c r="F2469">
        <v>45.52</v>
      </c>
      <c r="G2469">
        <v>-22.6776010241487</v>
      </c>
      <c r="H2469">
        <v>15.833039580046799</v>
      </c>
      <c r="I2469">
        <v>-22.405696608775902</v>
      </c>
      <c r="J2469">
        <v>-11.441919226892299</v>
      </c>
      <c r="K2469">
        <v>44.062726407945497</v>
      </c>
      <c r="L2469">
        <v>41.723606766720501</v>
      </c>
      <c r="M2469">
        <v>35.202101083246802</v>
      </c>
      <c r="N2469">
        <v>3.0128443902023601</v>
      </c>
      <c r="O2469">
        <v>42.627116951589599</v>
      </c>
      <c r="P2469">
        <v>39.724982559491501</v>
      </c>
      <c r="Q2469">
        <v>6.3415513639038995E-2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382</v>
      </c>
      <c r="E2470">
        <v>179.138416084</v>
      </c>
      <c r="F2470">
        <v>111.08</v>
      </c>
      <c r="G2470">
        <v>-42.153983886913799</v>
      </c>
      <c r="H2470">
        <v>-1.86685296514267</v>
      </c>
      <c r="I2470">
        <v>-34.74084322113</v>
      </c>
      <c r="J2470">
        <v>-4.2340548944715204</v>
      </c>
      <c r="K2470">
        <v>110.848443922865</v>
      </c>
      <c r="L2470">
        <v>115.25145708148899</v>
      </c>
      <c r="M2470">
        <v>33.644982059611699</v>
      </c>
      <c r="N2470">
        <v>0.42731953399725803</v>
      </c>
      <c r="O2470">
        <v>42.960028808066198</v>
      </c>
      <c r="P2470">
        <v>26.012478729438399</v>
      </c>
      <c r="Q2470">
        <v>4.9338515799293998E-2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1429</v>
      </c>
      <c r="E2471">
        <v>178.57566611499999</v>
      </c>
      <c r="F2471">
        <v>1936.55</v>
      </c>
      <c r="G2471">
        <v>-50.688424671410601</v>
      </c>
      <c r="H2471">
        <v>-6.1981042545729199</v>
      </c>
      <c r="I2471">
        <v>-31.1523551351873</v>
      </c>
      <c r="J2471">
        <v>-13.507925792129701</v>
      </c>
      <c r="K2471">
        <v>2003.9729656341401</v>
      </c>
      <c r="L2471">
        <v>2155.6060074178599</v>
      </c>
      <c r="M2471">
        <v>45.243402223432298</v>
      </c>
      <c r="N2471">
        <v>1.39389188789469</v>
      </c>
      <c r="O2471">
        <v>42.5189124990317</v>
      </c>
      <c r="P2471">
        <v>3.5588235294117698</v>
      </c>
      <c r="Q2471">
        <v>2.8805645000048001E-2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130</v>
      </c>
      <c r="E2472">
        <v>178.43007</v>
      </c>
      <c r="F2472">
        <v>20.71</v>
      </c>
      <c r="G2472">
        <v>6.7535755088527898</v>
      </c>
      <c r="H2472">
        <v>-10.218412681557099</v>
      </c>
      <c r="I2472">
        <v>-33.697977471888798</v>
      </c>
      <c r="J2472">
        <v>-8.6608309909065095</v>
      </c>
      <c r="K2472">
        <v>21.0740364166851</v>
      </c>
      <c r="L2472">
        <v>20.326955799879102</v>
      </c>
      <c r="M2472">
        <v>37.706286879741803</v>
      </c>
      <c r="N2472">
        <v>1.0813375557500799</v>
      </c>
      <c r="O2472">
        <v>47.030420086914503</v>
      </c>
      <c r="P2472">
        <v>50.072463768115902</v>
      </c>
      <c r="Q2472">
        <v>4.9041025041075999E-2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21</v>
      </c>
      <c r="E2473">
        <v>178.37256869999999</v>
      </c>
      <c r="F2473">
        <v>0.9</v>
      </c>
      <c r="G2473">
        <v>70.073481051289207</v>
      </c>
      <c r="H2473">
        <v>-13.3569574829194</v>
      </c>
      <c r="I2473">
        <v>-21.805684981770298</v>
      </c>
      <c r="J2473">
        <v>0.25302668699611502</v>
      </c>
      <c r="K2473">
        <v>0.98189003638857197</v>
      </c>
      <c r="L2473">
        <v>0.87496972621026003</v>
      </c>
      <c r="M2473">
        <v>37.629773440062401</v>
      </c>
      <c r="N2473">
        <v>1.7291103601558699</v>
      </c>
      <c r="O2473">
        <v>89.999999999999901</v>
      </c>
      <c r="P2473">
        <v>281.35593220338899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382</v>
      </c>
      <c r="E2474">
        <v>177.99327450000001</v>
      </c>
      <c r="F2474">
        <v>25.47</v>
      </c>
      <c r="G2474">
        <v>-73.243972565868901</v>
      </c>
      <c r="H2474">
        <v>-14.3638687003569</v>
      </c>
      <c r="I2474">
        <v>-50.460802865611598</v>
      </c>
      <c r="J2474">
        <v>-3.8130351086278602</v>
      </c>
      <c r="K2474">
        <v>27.543038144926001</v>
      </c>
      <c r="L2474">
        <v>34.879075247382701</v>
      </c>
      <c r="M2474">
        <v>24.807169634863602</v>
      </c>
      <c r="N2474">
        <v>1.0220001724644301</v>
      </c>
      <c r="O2474">
        <v>129.68197879858599</v>
      </c>
      <c r="P2474">
        <v>18.245125348189401</v>
      </c>
      <c r="Q2474">
        <v>0.110228180490758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627</v>
      </c>
      <c r="E2475">
        <v>177.50720000000001</v>
      </c>
      <c r="F2475">
        <v>416</v>
      </c>
      <c r="G2475">
        <v>-86.821530705887</v>
      </c>
      <c r="H2475">
        <v>-1.27019628292496</v>
      </c>
      <c r="I2475">
        <v>-27.139106873374899</v>
      </c>
      <c r="J2475">
        <v>-1.9225652788937699</v>
      </c>
      <c r="K2475">
        <v>405.667515472258</v>
      </c>
      <c r="L2475">
        <v>458.03281947001199</v>
      </c>
      <c r="M2475">
        <v>54.400143054699598</v>
      </c>
      <c r="N2475">
        <v>1.0332139637590601</v>
      </c>
      <c r="O2475">
        <v>158.016826923076</v>
      </c>
      <c r="P2475">
        <v>28.9522628642281</v>
      </c>
      <c r="Q2475">
        <v>1.1179348357457999E-2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269</v>
      </c>
      <c r="E2476">
        <v>177.15899999999999</v>
      </c>
      <c r="F2476">
        <v>14763.25</v>
      </c>
      <c r="G2476">
        <v>1.14448310391099</v>
      </c>
      <c r="H2476">
        <v>11.5311582901963</v>
      </c>
      <c r="I2476">
        <v>-5.9547198741236897</v>
      </c>
      <c r="J2476">
        <v>-0.42938604853921403</v>
      </c>
      <c r="K2476">
        <v>14018.8306211504</v>
      </c>
      <c r="L2476">
        <v>13343.2774966215</v>
      </c>
      <c r="M2476">
        <v>50.227804992718603</v>
      </c>
      <c r="N2476">
        <v>0.65449455676516299</v>
      </c>
      <c r="O2476">
        <v>18.198906067430901</v>
      </c>
      <c r="P2476">
        <v>46.007437223700201</v>
      </c>
      <c r="Q2476">
        <v>-3.6583160703225003E-2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627</v>
      </c>
      <c r="E2477">
        <v>177.02398124999999</v>
      </c>
      <c r="F2477">
        <v>321.5</v>
      </c>
      <c r="G2477">
        <v>189.61738556961799</v>
      </c>
      <c r="H2477">
        <v>-19.027624882313098</v>
      </c>
      <c r="I2477">
        <v>96.865854496260695</v>
      </c>
      <c r="J2477">
        <v>-9.7416535638381205</v>
      </c>
      <c r="K2477">
        <v>299.013413951335</v>
      </c>
      <c r="L2477">
        <v>203.093614124357</v>
      </c>
      <c r="M2477">
        <v>21.9755585331208</v>
      </c>
      <c r="N2477">
        <v>9.6692287365433893E-2</v>
      </c>
      <c r="O2477">
        <v>40.920684292379399</v>
      </c>
      <c r="P2477">
        <v>234.72149921915599</v>
      </c>
      <c r="Q2477">
        <v>9.6269631339733E-2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407</v>
      </c>
      <c r="E2478">
        <v>176.87359498000001</v>
      </c>
      <c r="F2478">
        <v>176.2</v>
      </c>
      <c r="G2478">
        <v>403.23283174808898</v>
      </c>
      <c r="H2478">
        <v>18.705430477449301</v>
      </c>
      <c r="I2478">
        <v>136.086702907404</v>
      </c>
      <c r="J2478">
        <v>5.9971963669048503</v>
      </c>
      <c r="K2478">
        <v>154.49090180176901</v>
      </c>
      <c r="L2478">
        <v>118.494107742802</v>
      </c>
      <c r="M2478">
        <v>84.542307030227406</v>
      </c>
      <c r="N2478">
        <v>1.38905468236144</v>
      </c>
      <c r="O2478">
        <v>7.8036322360953401</v>
      </c>
      <c r="P2478">
        <v>573.03284950343698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407</v>
      </c>
      <c r="E2479">
        <v>176.73718875599999</v>
      </c>
      <c r="F2479">
        <v>21.64</v>
      </c>
      <c r="G2479">
        <v>67.635592852531502</v>
      </c>
      <c r="H2479">
        <v>-10.954519579831301</v>
      </c>
      <c r="I2479">
        <v>-7.5716530456425604</v>
      </c>
      <c r="J2479">
        <v>-6.0928862281622704</v>
      </c>
      <c r="K2479">
        <v>21.631544598650098</v>
      </c>
      <c r="L2479">
        <v>19.016992146729301</v>
      </c>
      <c r="M2479">
        <v>45.026945077150202</v>
      </c>
      <c r="N2479">
        <v>0.43336309126080802</v>
      </c>
      <c r="O2479">
        <v>31.700554528650599</v>
      </c>
      <c r="P2479">
        <v>111.121951219512</v>
      </c>
      <c r="Q2479">
        <v>1.8107020792009001E-2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D2480" t="s">
        <v>1844</v>
      </c>
      <c r="E2480">
        <v>176.65533880300001</v>
      </c>
      <c r="F2480">
        <v>69.31</v>
      </c>
      <c r="G2480">
        <v>53.655855884043497</v>
      </c>
      <c r="H2480">
        <v>-5.2761494021113799</v>
      </c>
      <c r="I2480">
        <v>-6.0785091801591902</v>
      </c>
      <c r="J2480">
        <v>1.1787021965479101</v>
      </c>
      <c r="K2480">
        <v>57.840116787344598</v>
      </c>
      <c r="L2480">
        <v>48.940180862214902</v>
      </c>
      <c r="M2480">
        <v>68.094760236216999</v>
      </c>
      <c r="N2480">
        <v>1.2556802846183399</v>
      </c>
      <c r="O2480">
        <v>1.55821670754581</v>
      </c>
      <c r="P2480">
        <v>110.030303030303</v>
      </c>
      <c r="Q2480">
        <v>9.3698023049935006E-2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D2481" t="s">
        <v>257</v>
      </c>
      <c r="E2481">
        <v>176.607299625</v>
      </c>
      <c r="F2481">
        <v>378.75</v>
      </c>
      <c r="G2481">
        <v>11.9485402537141</v>
      </c>
      <c r="H2481">
        <v>-10.712869544713801</v>
      </c>
      <c r="I2481">
        <v>-43.822730436315702</v>
      </c>
      <c r="J2481">
        <v>6.0978164645827402</v>
      </c>
      <c r="K2481">
        <v>383.22463994123302</v>
      </c>
      <c r="L2481">
        <v>387.90102429553798</v>
      </c>
      <c r="M2481">
        <v>59.273122948629897</v>
      </c>
      <c r="N2481">
        <v>1.5201515138661399</v>
      </c>
      <c r="O2481">
        <v>60.897689768976797</v>
      </c>
      <c r="P2481">
        <v>46.802325581395301</v>
      </c>
      <c r="Q2481">
        <v>0.110582122669585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269</v>
      </c>
      <c r="E2482">
        <v>176.56614314999999</v>
      </c>
      <c r="F2482">
        <v>198.81</v>
      </c>
      <c r="G2482">
        <v>-22.781381589778999</v>
      </c>
      <c r="H2482">
        <v>-7.3554677914003497</v>
      </c>
      <c r="I2482">
        <v>-29.434827281965202</v>
      </c>
      <c r="J2482">
        <v>-5.2073579680315003</v>
      </c>
      <c r="K2482">
        <v>195.67132470514301</v>
      </c>
      <c r="L2482">
        <v>198.01660058120299</v>
      </c>
      <c r="M2482">
        <v>52.308521682540501</v>
      </c>
      <c r="N2482">
        <v>1.0506954440382299</v>
      </c>
      <c r="O2482">
        <v>32.513455057592601</v>
      </c>
      <c r="P2482">
        <v>22.231786043652001</v>
      </c>
      <c r="Q2482">
        <v>-5.6732948806017001E-2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5129</v>
      </c>
      <c r="E2483">
        <v>175.73400751</v>
      </c>
      <c r="F2483">
        <v>75.099999999999994</v>
      </c>
      <c r="G2483">
        <v>-54.054883337944702</v>
      </c>
      <c r="H2483">
        <v>-11.495054874748099</v>
      </c>
      <c r="I2483">
        <v>-51.776491775825498</v>
      </c>
      <c r="J2483">
        <v>-3.9447494997925001</v>
      </c>
      <c r="K2483">
        <v>82.608242394572201</v>
      </c>
      <c r="M2483">
        <v>30.011499843229402</v>
      </c>
      <c r="N2483">
        <v>0.826829268292682</v>
      </c>
      <c r="O2483">
        <v>102.39680426098499</v>
      </c>
      <c r="P2483">
        <v>6.1484098939929197</v>
      </c>
    </row>
    <row r="2484" spans="1:17" hidden="1" x14ac:dyDescent="0.3">
      <c r="A2484" t="s">
        <v>5130</v>
      </c>
      <c r="B2484" t="s">
        <v>5131</v>
      </c>
      <c r="C2484" t="str">
        <f>IFERROR(VLOOKUP(Table1[[#This Row],[Ticker]],[1]!Table1[[Symbol]:[Industry]],2,FALSE),"-")</f>
        <v>-</v>
      </c>
      <c r="E2484">
        <v>175.69104135999899</v>
      </c>
      <c r="F2484">
        <v>92.39</v>
      </c>
      <c r="G2484">
        <v>-55.410849009699803</v>
      </c>
      <c r="H2484">
        <v>44.316221002441701</v>
      </c>
      <c r="I2484">
        <v>-45.387841129715902</v>
      </c>
      <c r="J2484">
        <v>-2.75947044668882</v>
      </c>
      <c r="K2484">
        <v>82.171243404999004</v>
      </c>
      <c r="M2484">
        <v>50.720169556266697</v>
      </c>
      <c r="N2484">
        <v>1.6989473684210501</v>
      </c>
      <c r="O2484">
        <v>57.116571057473699</v>
      </c>
      <c r="P2484">
        <v>74.815515610217602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D2485" t="s">
        <v>1148</v>
      </c>
      <c r="E2485">
        <v>175.55334582999899</v>
      </c>
      <c r="F2485">
        <v>8.8699999999999992</v>
      </c>
      <c r="G2485">
        <v>60.105517664561503</v>
      </c>
      <c r="H2485">
        <v>-12.4340441389534</v>
      </c>
      <c r="I2485">
        <v>-47.845761317648098</v>
      </c>
      <c r="J2485">
        <v>-4.4277926428239001</v>
      </c>
      <c r="K2485">
        <v>8.9549063499137898</v>
      </c>
      <c r="L2485">
        <v>8.5341797678696292</v>
      </c>
      <c r="M2485">
        <v>43.298102225329899</v>
      </c>
      <c r="N2485">
        <v>1.32901406684509</v>
      </c>
      <c r="O2485">
        <v>73.618940248027002</v>
      </c>
      <c r="P2485">
        <v>99.325842696629095</v>
      </c>
      <c r="Q2485">
        <v>7.2631424889271004E-2</v>
      </c>
    </row>
    <row r="2486" spans="1:17" hidden="1" x14ac:dyDescent="0.3">
      <c r="A2486" t="s">
        <v>5134</v>
      </c>
      <c r="B2486" t="s">
        <v>5135</v>
      </c>
      <c r="C2486" t="str">
        <f>IFERROR(VLOOKUP(Table1[[#This Row],[Ticker]],[1]!Table1[[Symbol]:[Industry]],2,FALSE),"-")</f>
        <v>-</v>
      </c>
      <c r="D2486" t="s">
        <v>97</v>
      </c>
      <c r="E2486">
        <v>175.518866285</v>
      </c>
      <c r="F2486">
        <v>174.65</v>
      </c>
      <c r="G2486">
        <v>-23.264691690107998</v>
      </c>
      <c r="H2486">
        <v>-7.1862617616619398</v>
      </c>
      <c r="I2486">
        <v>-23.123824701272799</v>
      </c>
      <c r="J2486">
        <v>1.93440710433158</v>
      </c>
      <c r="K2486">
        <v>178.70723392052099</v>
      </c>
      <c r="L2486">
        <v>184.820211726162</v>
      </c>
      <c r="M2486">
        <v>49.724617317318497</v>
      </c>
      <c r="N2486">
        <v>0.13851565318475101</v>
      </c>
      <c r="O2486">
        <v>54.0223303750357</v>
      </c>
      <c r="P2486">
        <v>21.2847222222222</v>
      </c>
      <c r="Q2486">
        <v>6.8700960956743995E-2</v>
      </c>
    </row>
    <row r="2487" spans="1:17" hidden="1" x14ac:dyDescent="0.3">
      <c r="A2487" t="s">
        <v>5136</v>
      </c>
      <c r="B2487" t="s">
        <v>5137</v>
      </c>
      <c r="C2487" t="str">
        <f>IFERROR(VLOOKUP(Table1[[#This Row],[Ticker]],[1]!Table1[[Symbol]:[Industry]],2,FALSE),"-")</f>
        <v>-</v>
      </c>
      <c r="D2487" t="s">
        <v>97</v>
      </c>
      <c r="E2487">
        <v>175.46025599999999</v>
      </c>
      <c r="F2487">
        <v>43.83</v>
      </c>
      <c r="G2487">
        <v>46.472337560227999</v>
      </c>
      <c r="H2487">
        <v>-7.0292358218644697</v>
      </c>
      <c r="I2487">
        <v>14.5036621992385</v>
      </c>
      <c r="J2487">
        <v>2.71636199154963</v>
      </c>
      <c r="K2487">
        <v>39.318644564052804</v>
      </c>
      <c r="L2487">
        <v>37.680132413223397</v>
      </c>
      <c r="M2487">
        <v>74.994004986632106</v>
      </c>
      <c r="N2487">
        <v>1.53755752744773</v>
      </c>
      <c r="O2487">
        <v>8.3732603239790002</v>
      </c>
      <c r="P2487">
        <v>84.547368421052596</v>
      </c>
      <c r="Q2487">
        <v>0.100581135622181</v>
      </c>
    </row>
    <row r="2488" spans="1:17" hidden="1" x14ac:dyDescent="0.3">
      <c r="A2488" t="s">
        <v>5138</v>
      </c>
      <c r="B2488" t="s">
        <v>5139</v>
      </c>
      <c r="C2488" t="str">
        <f>IFERROR(VLOOKUP(Table1[[#This Row],[Ticker]],[1]!Table1[[Symbol]:[Industry]],2,FALSE),"-")</f>
        <v>-</v>
      </c>
      <c r="D2488" t="s">
        <v>627</v>
      </c>
      <c r="E2488">
        <v>175.29636422499999</v>
      </c>
      <c r="F2488">
        <v>27.25</v>
      </c>
      <c r="G2488">
        <v>-11.3229276625928</v>
      </c>
      <c r="H2488">
        <v>8.0436886545687702</v>
      </c>
      <c r="I2488">
        <v>-12.9191501418456</v>
      </c>
      <c r="J2488">
        <v>-3.74916607924159</v>
      </c>
      <c r="K2488">
        <v>25.574424982242402</v>
      </c>
      <c r="L2488">
        <v>24.348516026584299</v>
      </c>
      <c r="M2488">
        <v>47.602809060657002</v>
      </c>
      <c r="N2488">
        <v>2.69180338586157</v>
      </c>
      <c r="O2488">
        <v>15.7798165137614</v>
      </c>
      <c r="P2488">
        <v>34.900990099009903</v>
      </c>
      <c r="Q2488">
        <v>2.8524822708168002E-2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D2489" t="s">
        <v>111</v>
      </c>
      <c r="E2489">
        <v>175.2516</v>
      </c>
      <c r="F2489">
        <v>162</v>
      </c>
      <c r="G2489">
        <v>-23.659850458482701</v>
      </c>
      <c r="H2489">
        <v>-24.0731418833143</v>
      </c>
      <c r="I2489">
        <v>-15.740527865319301</v>
      </c>
      <c r="J2489">
        <v>-10.9829283691836</v>
      </c>
      <c r="K2489">
        <v>161.80926087945701</v>
      </c>
      <c r="L2489">
        <v>153.87320332285901</v>
      </c>
      <c r="M2489">
        <v>34.902920287176201</v>
      </c>
      <c r="N2489">
        <v>0.69548010973936902</v>
      </c>
      <c r="O2489">
        <v>23.6111111111111</v>
      </c>
      <c r="P2489">
        <v>35</v>
      </c>
      <c r="Q2489">
        <v>0.100667940137804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21</v>
      </c>
      <c r="E2490">
        <v>174.76648979999999</v>
      </c>
      <c r="F2490">
        <v>47.75</v>
      </c>
      <c r="G2490">
        <v>88.067839576724495</v>
      </c>
      <c r="H2490">
        <v>20.153591389157299</v>
      </c>
      <c r="I2490">
        <v>-8.4929047127120096</v>
      </c>
      <c r="J2490">
        <v>12.9308356757601</v>
      </c>
      <c r="K2490">
        <v>38.847612154458098</v>
      </c>
      <c r="L2490">
        <v>35.873223356084999</v>
      </c>
      <c r="M2490">
        <v>78.021939954953893</v>
      </c>
      <c r="N2490">
        <v>2.23730694698272</v>
      </c>
      <c r="O2490">
        <v>12.9842931937172</v>
      </c>
      <c r="P2490">
        <v>129.01678657074299</v>
      </c>
      <c r="Q2490">
        <v>6.2388777946880997E-2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D2491" t="s">
        <v>257</v>
      </c>
      <c r="E2491">
        <v>174.62385599999999</v>
      </c>
      <c r="F2491">
        <v>202.9</v>
      </c>
      <c r="G2491">
        <v>-39.366668217607199</v>
      </c>
      <c r="H2491">
        <v>-7.7151737923552801</v>
      </c>
      <c r="I2491">
        <v>-25.7769239198234</v>
      </c>
      <c r="J2491">
        <v>-2.4916767620507798</v>
      </c>
      <c r="K2491">
        <v>202.70927628380201</v>
      </c>
      <c r="L2491">
        <v>217.02036208939001</v>
      </c>
      <c r="M2491">
        <v>56.843319380448001</v>
      </c>
      <c r="N2491">
        <v>1.62204408817635</v>
      </c>
      <c r="O2491">
        <v>37.506160670280899</v>
      </c>
      <c r="P2491">
        <v>12.409972299168899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E2492">
        <v>174.0925</v>
      </c>
      <c r="F2492">
        <v>83</v>
      </c>
      <c r="G2492">
        <v>-5.2888377892904597</v>
      </c>
      <c r="H2492">
        <v>1.9014206913465601</v>
      </c>
      <c r="I2492">
        <v>19.425612790225099</v>
      </c>
      <c r="J2492">
        <v>-9.2109928032042401</v>
      </c>
      <c r="K2492">
        <v>81.920402197296298</v>
      </c>
      <c r="L2492">
        <v>75.490846394810504</v>
      </c>
      <c r="M2492">
        <v>43.613241883944198</v>
      </c>
      <c r="N2492">
        <v>1.8716560509554101</v>
      </c>
      <c r="O2492">
        <v>36.0843373493976</v>
      </c>
      <c r="P2492">
        <v>47.923721261807103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627</v>
      </c>
      <c r="E2493">
        <v>173.48301168399999</v>
      </c>
      <c r="F2493">
        <v>12.82</v>
      </c>
      <c r="G2493">
        <v>-34.977986147973297</v>
      </c>
      <c r="H2493">
        <v>-9.2581178468897498</v>
      </c>
      <c r="I2493">
        <v>-28.758122354823701</v>
      </c>
      <c r="J2493">
        <v>-3.6107924997594698</v>
      </c>
      <c r="K2493">
        <v>13.0986911983856</v>
      </c>
      <c r="L2493">
        <v>13.3054613181751</v>
      </c>
      <c r="M2493">
        <v>44.759032407293603</v>
      </c>
      <c r="N2493">
        <v>0.91965652473783699</v>
      </c>
      <c r="O2493">
        <v>51.3260530421216</v>
      </c>
      <c r="P2493">
        <v>22.679425837320501</v>
      </c>
      <c r="Q2493">
        <v>-4.1483522370549003E-2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E2494">
        <v>173.36934249999999</v>
      </c>
      <c r="F2494">
        <v>92.23</v>
      </c>
      <c r="G2494">
        <v>35.096631813570397</v>
      </c>
      <c r="H2494">
        <v>21.8838505978886</v>
      </c>
      <c r="I2494">
        <v>-35.0897977020634</v>
      </c>
      <c r="J2494">
        <v>-10.905339109340099</v>
      </c>
      <c r="K2494">
        <v>80.324806193091902</v>
      </c>
      <c r="M2494">
        <v>58.876937804589197</v>
      </c>
      <c r="N2494">
        <v>3.3451189296332999</v>
      </c>
      <c r="O2494">
        <v>55.860349127181998</v>
      </c>
      <c r="P2494">
        <v>67.690909090909003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135</v>
      </c>
      <c r="E2495">
        <v>173.1453636</v>
      </c>
      <c r="F2495">
        <v>11</v>
      </c>
      <c r="G2495">
        <v>2.49148257684223</v>
      </c>
      <c r="H2495">
        <v>13.8751019580627</v>
      </c>
      <c r="I2495">
        <v>-1.56604767607083</v>
      </c>
      <c r="J2495">
        <v>-2.2673883679556899</v>
      </c>
      <c r="K2495">
        <v>10.0906039506993</v>
      </c>
      <c r="L2495">
        <v>11.0106348549534</v>
      </c>
      <c r="M2495">
        <v>70.626714571181594</v>
      </c>
      <c r="N2495">
        <v>1.0800609826101599</v>
      </c>
      <c r="O2495">
        <v>36.818181818181799</v>
      </c>
      <c r="P2495">
        <v>37.5</v>
      </c>
      <c r="Q2495">
        <v>3.8239483290616001E-2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312</v>
      </c>
      <c r="E2496">
        <v>173.07527999999999</v>
      </c>
      <c r="F2496">
        <v>145.1</v>
      </c>
      <c r="G2496">
        <v>39.5704079804947</v>
      </c>
      <c r="H2496">
        <v>13.4306419764977</v>
      </c>
      <c r="I2496">
        <v>-4.6653525400431404</v>
      </c>
      <c r="J2496">
        <v>2.03292049400675</v>
      </c>
      <c r="K2496">
        <v>129.942783370244</v>
      </c>
      <c r="L2496">
        <v>119.19449778267899</v>
      </c>
      <c r="M2496">
        <v>72.699003072943597</v>
      </c>
      <c r="N2496">
        <v>2.27234609860496</v>
      </c>
      <c r="O2496">
        <v>12.9565816678153</v>
      </c>
      <c r="P2496">
        <v>88.0751782242384</v>
      </c>
      <c r="Q2496">
        <v>9.4618385413499997E-2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977</v>
      </c>
      <c r="E2497">
        <v>172.76574947999899</v>
      </c>
      <c r="F2497">
        <v>171.4</v>
      </c>
      <c r="G2497">
        <v>102.954640471579</v>
      </c>
      <c r="H2497">
        <v>-4.1775659965028202</v>
      </c>
      <c r="I2497">
        <v>29.2078285317431</v>
      </c>
      <c r="J2497">
        <v>-7.7861901863087999</v>
      </c>
      <c r="K2497">
        <v>158.27849020496399</v>
      </c>
      <c r="L2497">
        <v>123.448469668565</v>
      </c>
      <c r="M2497">
        <v>36.809886733547202</v>
      </c>
      <c r="N2497">
        <v>0.31498935814079199</v>
      </c>
      <c r="O2497">
        <v>14.585764294049</v>
      </c>
      <c r="P2497">
        <v>134.79452054794501</v>
      </c>
      <c r="Q2497">
        <v>1.3438282891146E-2</v>
      </c>
    </row>
    <row r="2498" spans="1:17" hidden="1" x14ac:dyDescent="0.3">
      <c r="A2498" t="s">
        <v>5158</v>
      </c>
      <c r="B2498" t="s">
        <v>5159</v>
      </c>
      <c r="C2498" t="str">
        <f>IFERROR(VLOOKUP(Table1[[#This Row],[Ticker]],[1]!Table1[[Symbol]:[Industry]],2,FALSE),"-")</f>
        <v>-</v>
      </c>
      <c r="D2498" t="s">
        <v>21</v>
      </c>
      <c r="E2498">
        <v>172.14060000000001</v>
      </c>
      <c r="F2498">
        <v>122.52</v>
      </c>
      <c r="G2498">
        <v>118.485052158166</v>
      </c>
      <c r="H2498">
        <v>-2.4598471814017699</v>
      </c>
      <c r="I2498">
        <v>16.8983690722837</v>
      </c>
      <c r="J2498">
        <v>-8.0210715487518502</v>
      </c>
      <c r="K2498">
        <v>103.42034760956901</v>
      </c>
      <c r="L2498">
        <v>89.582011258555198</v>
      </c>
      <c r="M2498">
        <v>70.279410337516396</v>
      </c>
      <c r="N2498">
        <v>2.51980348036499</v>
      </c>
      <c r="O2498">
        <v>6.01534443356186</v>
      </c>
      <c r="P2498">
        <v>171.72322022621401</v>
      </c>
      <c r="Q2498">
        <v>8.4017584470789997E-2</v>
      </c>
    </row>
    <row r="2499" spans="1:17" hidden="1" x14ac:dyDescent="0.3">
      <c r="A2499" t="s">
        <v>5160</v>
      </c>
      <c r="B2499" t="s">
        <v>5161</v>
      </c>
      <c r="C2499" t="str">
        <f>IFERROR(VLOOKUP(Table1[[#This Row],[Ticker]],[1]!Table1[[Symbol]:[Industry]],2,FALSE),"-")</f>
        <v>-</v>
      </c>
      <c r="D2499" t="s">
        <v>62</v>
      </c>
      <c r="E2499">
        <v>172.10692255999999</v>
      </c>
      <c r="F2499">
        <v>48.8</v>
      </c>
      <c r="G2499">
        <v>-15.4703896126567</v>
      </c>
      <c r="H2499">
        <v>-14.8502234761854</v>
      </c>
      <c r="I2499">
        <v>-32.008347197144303</v>
      </c>
      <c r="J2499">
        <v>5.1361559916881898</v>
      </c>
      <c r="K2499">
        <v>51.396334403440001</v>
      </c>
      <c r="L2499">
        <v>49.408309781219103</v>
      </c>
      <c r="M2499">
        <v>54.637107087912099</v>
      </c>
      <c r="N2499">
        <v>0.74166599370104103</v>
      </c>
      <c r="O2499">
        <v>62.3565573770491</v>
      </c>
      <c r="P2499">
        <v>53.507392261717499</v>
      </c>
      <c r="Q2499">
        <v>8.6539451056316996E-2</v>
      </c>
    </row>
    <row r="2500" spans="1:17" hidden="1" x14ac:dyDescent="0.3">
      <c r="A2500" t="s">
        <v>5162</v>
      </c>
      <c r="B2500" t="s">
        <v>5163</v>
      </c>
      <c r="C2500" t="str">
        <f>IFERROR(VLOOKUP(Table1[[#This Row],[Ticker]],[1]!Table1[[Symbol]:[Industry]],2,FALSE),"-")</f>
        <v>-</v>
      </c>
      <c r="D2500" t="s">
        <v>410</v>
      </c>
      <c r="E2500">
        <v>172.09935337499999</v>
      </c>
      <c r="F2500">
        <v>149.85</v>
      </c>
      <c r="G2500">
        <v>40.921307138245702</v>
      </c>
      <c r="H2500">
        <v>-17.129090578581899</v>
      </c>
      <c r="I2500">
        <v>-19.497992674077999</v>
      </c>
      <c r="J2500">
        <v>-5.9364720165475298</v>
      </c>
      <c r="K2500">
        <v>169.488798515057</v>
      </c>
      <c r="L2500">
        <v>156.85481399662601</v>
      </c>
      <c r="M2500">
        <v>47.623717723471202</v>
      </c>
      <c r="N2500">
        <v>1.13627450980392</v>
      </c>
      <c r="O2500">
        <v>50.150150150150097</v>
      </c>
      <c r="P2500">
        <v>90.600356143474897</v>
      </c>
      <c r="Q2500">
        <v>0.10248578894879599</v>
      </c>
    </row>
    <row r="2501" spans="1:17" hidden="1" x14ac:dyDescent="0.3">
      <c r="A2501" t="s">
        <v>5164</v>
      </c>
      <c r="B2501" t="s">
        <v>5165</v>
      </c>
      <c r="C2501" t="str">
        <f>IFERROR(VLOOKUP(Table1[[#This Row],[Ticker]],[1]!Table1[[Symbol]:[Industry]],2,FALSE),"-")</f>
        <v>-</v>
      </c>
      <c r="D2501" t="s">
        <v>1148</v>
      </c>
      <c r="E2501">
        <v>171.69504000000001</v>
      </c>
      <c r="F2501">
        <v>13.72</v>
      </c>
      <c r="G2501">
        <v>-23.190633160261601</v>
      </c>
      <c r="H2501">
        <v>-9.5122605132225004</v>
      </c>
      <c r="I2501">
        <v>-52.677591489561301</v>
      </c>
      <c r="J2501">
        <v>-2.1389869165642499</v>
      </c>
      <c r="K2501">
        <v>15.091180378574601</v>
      </c>
      <c r="L2501">
        <v>16.222300179607501</v>
      </c>
      <c r="M2501">
        <v>40.394032020073503</v>
      </c>
      <c r="N2501">
        <v>6.4432230382829206E-2</v>
      </c>
      <c r="O2501">
        <v>61.734693877551003</v>
      </c>
      <c r="P2501">
        <v>33.203883495145597</v>
      </c>
      <c r="Q2501">
        <v>9.1634607245832E-2</v>
      </c>
    </row>
    <row r="2502" spans="1:17" hidden="1" x14ac:dyDescent="0.3">
      <c r="A2502" t="s">
        <v>5166</v>
      </c>
      <c r="B2502" t="s">
        <v>5167</v>
      </c>
      <c r="C2502" t="str">
        <f>IFERROR(VLOOKUP(Table1[[#This Row],[Ticker]],[1]!Table1[[Symbol]:[Industry]],2,FALSE),"-")</f>
        <v>-</v>
      </c>
      <c r="D2502" t="s">
        <v>122</v>
      </c>
      <c r="E2502">
        <v>171.46829210000001</v>
      </c>
      <c r="F2502">
        <v>0.86</v>
      </c>
      <c r="G2502">
        <v>-43.673930956992301</v>
      </c>
      <c r="H2502">
        <v>-25.6465197724817</v>
      </c>
      <c r="I2502">
        <v>-20.000129426214698</v>
      </c>
      <c r="J2502">
        <v>-1.9941643242398399</v>
      </c>
      <c r="K2502">
        <v>1.01908655286267</v>
      </c>
      <c r="L2502">
        <v>1.0024227801789301</v>
      </c>
      <c r="M2502">
        <v>1.5638550349870299</v>
      </c>
      <c r="N2502">
        <v>0.77893621729881901</v>
      </c>
      <c r="O2502">
        <v>45.348837209302303</v>
      </c>
      <c r="P2502">
        <v>56.363636363636303</v>
      </c>
      <c r="Q2502">
        <v>-0.10427524945359599</v>
      </c>
    </row>
    <row r="2503" spans="1:17" hidden="1" x14ac:dyDescent="0.3">
      <c r="A2503" t="s">
        <v>5168</v>
      </c>
      <c r="B2503" t="s">
        <v>5169</v>
      </c>
      <c r="C2503" t="str">
        <f>IFERROR(VLOOKUP(Table1[[#This Row],[Ticker]],[1]!Table1[[Symbol]:[Industry]],2,FALSE),"-")</f>
        <v>-</v>
      </c>
      <c r="D2503" t="s">
        <v>21</v>
      </c>
      <c r="E2503">
        <v>171.16058512000001</v>
      </c>
      <c r="F2503">
        <v>207.2</v>
      </c>
      <c r="G2503">
        <v>-43.356470639531999</v>
      </c>
      <c r="H2503">
        <v>-11.942816068778001</v>
      </c>
      <c r="I2503">
        <v>-33.333462759548098</v>
      </c>
      <c r="J2503">
        <v>4.97813749046884</v>
      </c>
      <c r="O2503">
        <v>27.702702702702702</v>
      </c>
      <c r="P2503">
        <v>6.7490984028851102</v>
      </c>
    </row>
    <row r="2504" spans="1:17" hidden="1" x14ac:dyDescent="0.3">
      <c r="A2504" t="s">
        <v>5170</v>
      </c>
      <c r="B2504" t="s">
        <v>5171</v>
      </c>
      <c r="C2504" t="str">
        <f>IFERROR(VLOOKUP(Table1[[#This Row],[Ticker]],[1]!Table1[[Symbol]:[Industry]],2,FALSE),"-")</f>
        <v>-</v>
      </c>
      <c r="E2504">
        <v>170.797392</v>
      </c>
      <c r="F2504">
        <v>160</v>
      </c>
      <c r="G2504">
        <v>-72.755979094834402</v>
      </c>
      <c r="H2504">
        <v>-21.1139872399492</v>
      </c>
      <c r="I2504">
        <v>-31.367313500581101</v>
      </c>
      <c r="J2504">
        <v>-6.1787797088552301</v>
      </c>
      <c r="K2504">
        <v>166.51084346862399</v>
      </c>
      <c r="L2504">
        <v>197.40319200021801</v>
      </c>
      <c r="M2504">
        <v>50.5284306270134</v>
      </c>
      <c r="N2504">
        <v>1.1274541872174899</v>
      </c>
      <c r="O2504">
        <v>118.12499999999901</v>
      </c>
      <c r="P2504">
        <v>8.6956521739130608</v>
      </c>
      <c r="Q2504">
        <v>7.5545204113439998E-2</v>
      </c>
    </row>
    <row r="2505" spans="1:17" hidden="1" x14ac:dyDescent="0.3">
      <c r="A2505" t="s">
        <v>5172</v>
      </c>
      <c r="B2505" t="s">
        <v>5173</v>
      </c>
      <c r="C2505" t="str">
        <f>IFERROR(VLOOKUP(Table1[[#This Row],[Ticker]],[1]!Table1[[Symbol]:[Industry]],2,FALSE),"-")</f>
        <v>-</v>
      </c>
      <c r="D2505" t="s">
        <v>407</v>
      </c>
      <c r="E2505">
        <v>170.782944464</v>
      </c>
      <c r="F2505">
        <v>170.72</v>
      </c>
      <c r="G2505">
        <v>22.487222142582201</v>
      </c>
      <c r="H2505">
        <v>2.74172325520524</v>
      </c>
      <c r="I2505">
        <v>19.7216525776591</v>
      </c>
      <c r="J2505">
        <v>-5.0787968409436202</v>
      </c>
      <c r="K2505">
        <v>163.177164887061</v>
      </c>
      <c r="L2505">
        <v>140.45566353237899</v>
      </c>
      <c r="M2505">
        <v>40.751082059111198</v>
      </c>
      <c r="N2505">
        <v>0.223870062808286</v>
      </c>
      <c r="O2505">
        <v>10.707591377694399</v>
      </c>
      <c r="P2505">
        <v>57.5634517766497</v>
      </c>
      <c r="Q2505">
        <v>4.2363581640404997E-2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476</v>
      </c>
      <c r="E2506">
        <v>170.67530257199999</v>
      </c>
      <c r="F2506">
        <v>7.11</v>
      </c>
      <c r="G2506">
        <v>48.241702879417403</v>
      </c>
      <c r="H2506">
        <v>-13.692040278635501</v>
      </c>
      <c r="I2506">
        <v>-26.7404276422604</v>
      </c>
      <c r="J2506">
        <v>-6.0731116926608797</v>
      </c>
      <c r="K2506">
        <v>7.5431297006231803</v>
      </c>
      <c r="L2506">
        <v>7.0346747420002096</v>
      </c>
      <c r="M2506">
        <v>22.511684333490901</v>
      </c>
      <c r="N2506">
        <v>0.79676608779027602</v>
      </c>
      <c r="O2506">
        <v>59.293883692138799</v>
      </c>
      <c r="P2506">
        <v>85.808009240562797</v>
      </c>
      <c r="Q2506">
        <v>7.4619257253787999E-2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257</v>
      </c>
      <c r="E2507">
        <v>170.50693425</v>
      </c>
      <c r="F2507">
        <v>32.1</v>
      </c>
      <c r="G2507">
        <v>145.53617200311001</v>
      </c>
      <c r="H2507">
        <v>19.2959312369148</v>
      </c>
      <c r="I2507">
        <v>27.365063014667701</v>
      </c>
      <c r="J2507">
        <v>-11.4745402225261</v>
      </c>
      <c r="K2507">
        <v>27.558920365793298</v>
      </c>
      <c r="L2507">
        <v>20.942518162650298</v>
      </c>
      <c r="M2507">
        <v>51.128612098766098</v>
      </c>
      <c r="N2507">
        <v>1.21484635924698</v>
      </c>
      <c r="O2507">
        <v>12.710280373831701</v>
      </c>
      <c r="P2507">
        <v>205.423406279733</v>
      </c>
      <c r="Q2507">
        <v>8.5732419478203994E-2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D2508" t="s">
        <v>46</v>
      </c>
      <c r="E2508">
        <v>170.49748940999999</v>
      </c>
      <c r="F2508">
        <v>101.95</v>
      </c>
      <c r="G2508">
        <v>43.296576311676198</v>
      </c>
      <c r="H2508">
        <v>-11.902114566413699</v>
      </c>
      <c r="I2508">
        <v>-24.772069665652701</v>
      </c>
      <c r="J2508">
        <v>-1.7532004688181499</v>
      </c>
      <c r="K2508">
        <v>104.14756389223599</v>
      </c>
      <c r="L2508">
        <v>97.493471766250906</v>
      </c>
      <c r="M2508">
        <v>37.417059417401802</v>
      </c>
      <c r="N2508">
        <v>1.1494438967063201</v>
      </c>
      <c r="O2508">
        <v>55.811672388425599</v>
      </c>
      <c r="P2508">
        <v>94.116527037319102</v>
      </c>
      <c r="Q2508">
        <v>4.8851105266004002E-2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E2509">
        <v>170.45750000000001</v>
      </c>
      <c r="F2509">
        <v>166.3</v>
      </c>
      <c r="G2509">
        <v>300.17149949525998</v>
      </c>
      <c r="H2509">
        <v>36.041215867349599</v>
      </c>
      <c r="I2509">
        <v>44.965550539465198</v>
      </c>
      <c r="J2509">
        <v>-18.9790889473554</v>
      </c>
      <c r="K2509">
        <v>132.24546509446</v>
      </c>
      <c r="L2509">
        <v>103.162075761132</v>
      </c>
      <c r="M2509">
        <v>59.681585099364</v>
      </c>
      <c r="N2509">
        <v>1.72759335344651</v>
      </c>
      <c r="O2509">
        <v>19.6632591701743</v>
      </c>
      <c r="P2509">
        <v>337.63157894736798</v>
      </c>
      <c r="Q2509">
        <v>0.13867730220135799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D2510" t="s">
        <v>62</v>
      </c>
      <c r="E2510">
        <v>170.45418799999999</v>
      </c>
      <c r="F2510">
        <v>42.76</v>
      </c>
      <c r="G2510">
        <v>-0.85950948849695696</v>
      </c>
      <c r="H2510">
        <v>-18.2922161094532</v>
      </c>
      <c r="I2510">
        <v>-48.439062787452301</v>
      </c>
      <c r="J2510">
        <v>-4.6347288587265103</v>
      </c>
      <c r="K2510">
        <v>48.625267772225897</v>
      </c>
      <c r="L2510">
        <v>52.225011365184898</v>
      </c>
      <c r="M2510">
        <v>30.1323895821217</v>
      </c>
      <c r="N2510">
        <v>0.93283382588411301</v>
      </c>
      <c r="O2510">
        <v>72.825070159027106</v>
      </c>
      <c r="P2510">
        <v>27.5601356971431</v>
      </c>
      <c r="Q2510">
        <v>0.10608966991702901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191</v>
      </c>
      <c r="E2511">
        <v>170.34901345200001</v>
      </c>
      <c r="F2511">
        <v>110.94</v>
      </c>
      <c r="G2511">
        <v>-38.805130092884397</v>
      </c>
      <c r="H2511">
        <v>-5.8771215629598101</v>
      </c>
      <c r="I2511">
        <v>-22.7576925100011</v>
      </c>
      <c r="J2511">
        <v>-1.85170149813353</v>
      </c>
      <c r="K2511">
        <v>111.58342223577</v>
      </c>
      <c r="L2511">
        <v>114.84069986851</v>
      </c>
      <c r="M2511">
        <v>43.5109562467171</v>
      </c>
      <c r="N2511">
        <v>1.6465062974576801</v>
      </c>
      <c r="O2511">
        <v>21.687398593834502</v>
      </c>
      <c r="P2511">
        <v>14.963730569948099</v>
      </c>
      <c r="Q2511">
        <v>2.0938397370713999E-2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135</v>
      </c>
      <c r="E2512">
        <v>170.01</v>
      </c>
      <c r="F2512">
        <v>188.9</v>
      </c>
      <c r="G2512">
        <v>23.1614646185607</v>
      </c>
      <c r="H2512">
        <v>-8.1956654462986407</v>
      </c>
      <c r="I2512">
        <v>-6.8987968598261</v>
      </c>
      <c r="J2512">
        <v>-4.2711036941101002</v>
      </c>
      <c r="K2512">
        <v>182.45021691497399</v>
      </c>
      <c r="L2512">
        <v>169.22417318060801</v>
      </c>
      <c r="M2512">
        <v>57.623182677149003</v>
      </c>
      <c r="N2512">
        <v>0.71797675747761402</v>
      </c>
      <c r="O2512">
        <v>45.526733721545703</v>
      </c>
      <c r="P2512">
        <v>60.084745762711798</v>
      </c>
      <c r="Q2512">
        <v>6.5449827176762995E-2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262</v>
      </c>
      <c r="E2513">
        <v>169.64599049</v>
      </c>
      <c r="F2513">
        <v>2.2999999999999998</v>
      </c>
      <c r="K2513">
        <v>2.2860694928582501</v>
      </c>
      <c r="L2513">
        <v>2.4904968111465999</v>
      </c>
      <c r="M2513">
        <v>41.368652020141496</v>
      </c>
      <c r="N2513">
        <v>1</v>
      </c>
      <c r="Q2513">
        <v>-6.0412528129999996E-4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E2514">
        <v>168.96398099999999</v>
      </c>
      <c r="F2514">
        <v>170.7</v>
      </c>
      <c r="G2514">
        <v>192.653969330639</v>
      </c>
      <c r="H2514">
        <v>-1.57244569840767</v>
      </c>
      <c r="I2514">
        <v>-7.5177102982260102</v>
      </c>
      <c r="J2514">
        <v>-0.78934504713140696</v>
      </c>
      <c r="K2514">
        <v>160.78094590502499</v>
      </c>
      <c r="L2514">
        <v>131.974057637171</v>
      </c>
      <c r="M2514">
        <v>58.733497804907998</v>
      </c>
      <c r="N2514">
        <v>2.37958133805832</v>
      </c>
      <c r="O2514">
        <v>36.555360281195</v>
      </c>
      <c r="P2514">
        <v>218.23266219239301</v>
      </c>
      <c r="Q2514">
        <v>0.20589634272028101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21</v>
      </c>
      <c r="E2515">
        <v>168.936007598</v>
      </c>
      <c r="F2515">
        <v>114.86</v>
      </c>
      <c r="G2515">
        <v>-5.4950545972482301</v>
      </c>
      <c r="H2515">
        <v>-4.2478939800082101</v>
      </c>
      <c r="I2515">
        <v>-27.269751084768</v>
      </c>
      <c r="J2515">
        <v>-2.0625403926159001</v>
      </c>
      <c r="K2515">
        <v>122.334228813645</v>
      </c>
      <c r="L2515">
        <v>119.35761114735</v>
      </c>
      <c r="M2515">
        <v>39.560887926202</v>
      </c>
      <c r="N2515">
        <v>0.60293174221010404</v>
      </c>
      <c r="O2515">
        <v>35.643391955424001</v>
      </c>
      <c r="P2515">
        <v>56.6984993178717</v>
      </c>
      <c r="Q2515">
        <v>-0.12940667367497199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130</v>
      </c>
      <c r="E2516">
        <v>168.82267418000001</v>
      </c>
      <c r="F2516">
        <v>69.95</v>
      </c>
      <c r="G2516">
        <v>-20.7061291436133</v>
      </c>
      <c r="H2516">
        <v>-4.55672494167972</v>
      </c>
      <c r="I2516">
        <v>-38.6029897122433</v>
      </c>
      <c r="J2516">
        <v>-4.2970254547353104</v>
      </c>
      <c r="K2516">
        <v>72.610670077693001</v>
      </c>
      <c r="L2516">
        <v>74.532030109679297</v>
      </c>
      <c r="M2516">
        <v>47.254372095161202</v>
      </c>
      <c r="N2516">
        <v>1.0701450631726701</v>
      </c>
      <c r="O2516">
        <v>63.902787705503897</v>
      </c>
      <c r="P2516">
        <v>27.181818181818102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363</v>
      </c>
      <c r="E2517">
        <v>168.77279999999999</v>
      </c>
      <c r="F2517">
        <v>100.46</v>
      </c>
      <c r="G2517">
        <v>44.117253084191603</v>
      </c>
      <c r="H2517">
        <v>-14.764371897617901</v>
      </c>
      <c r="I2517">
        <v>-1.6554582244006999</v>
      </c>
      <c r="J2517">
        <v>-1.4371490851436699</v>
      </c>
      <c r="K2517">
        <v>91.036813553894902</v>
      </c>
      <c r="L2517">
        <v>81.463114228813396</v>
      </c>
      <c r="M2517">
        <v>69.1255974395457</v>
      </c>
      <c r="N2517">
        <v>0.554911418487262</v>
      </c>
      <c r="O2517">
        <v>17.459685446944</v>
      </c>
      <c r="P2517">
        <v>84.161319890009096</v>
      </c>
      <c r="Q2517">
        <v>0.12516493256251901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46</v>
      </c>
      <c r="E2518">
        <v>168.11074896</v>
      </c>
      <c r="F2518">
        <v>14.41</v>
      </c>
      <c r="G2518">
        <v>21.136767078915899</v>
      </c>
      <c r="H2518">
        <v>-9.6352905862362999</v>
      </c>
      <c r="I2518">
        <v>-77.461740328965107</v>
      </c>
      <c r="J2518">
        <v>-0.47482730766526399</v>
      </c>
      <c r="K2518">
        <v>16.831267134046801</v>
      </c>
      <c r="L2518">
        <v>22.539781359637701</v>
      </c>
      <c r="M2518">
        <v>47.086641761395597</v>
      </c>
      <c r="N2518">
        <v>0.15366383795577501</v>
      </c>
      <c r="O2518">
        <v>218.86933347151401</v>
      </c>
      <c r="P2518">
        <v>76.635965187962498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E2519">
        <v>167.19021885699999</v>
      </c>
      <c r="F2519">
        <v>11.21</v>
      </c>
      <c r="G2519">
        <v>-13.3520527027085</v>
      </c>
      <c r="H2519">
        <v>-24.112513038475001</v>
      </c>
      <c r="I2519">
        <v>-22.139018315103598</v>
      </c>
      <c r="J2519">
        <v>-3.7547277045215202</v>
      </c>
      <c r="K2519">
        <v>11.651326957281601</v>
      </c>
      <c r="L2519">
        <v>11.504688169884099</v>
      </c>
      <c r="M2519">
        <v>35.421576352061003</v>
      </c>
      <c r="N2519">
        <v>0.81218709496443198</v>
      </c>
      <c r="O2519">
        <v>56.199821587867902</v>
      </c>
      <c r="P2519">
        <v>28.702640642939102</v>
      </c>
      <c r="Q2519">
        <v>7.2081435182816997E-2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917</v>
      </c>
      <c r="E2520">
        <v>167.1</v>
      </c>
      <c r="F2520">
        <v>136.46</v>
      </c>
      <c r="G2520">
        <v>59.577345130104597</v>
      </c>
      <c r="H2520">
        <v>0.50679633432273297</v>
      </c>
      <c r="I2520">
        <v>71.503944901711506</v>
      </c>
      <c r="J2520">
        <v>-6.5942761810630897</v>
      </c>
      <c r="K2520">
        <v>112.351912297922</v>
      </c>
      <c r="L2520">
        <v>88.640808565326495</v>
      </c>
      <c r="M2520">
        <v>62.1539241604493</v>
      </c>
      <c r="N2520">
        <v>0.51638828659037295</v>
      </c>
      <c r="O2520">
        <v>10.0615565000732</v>
      </c>
      <c r="Q2520">
        <v>5.9340185531484999E-2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627</v>
      </c>
      <c r="E2521">
        <v>166.96368000000001</v>
      </c>
      <c r="F2521">
        <v>84.24</v>
      </c>
      <c r="G2521">
        <v>26.150413766487802</v>
      </c>
      <c r="H2521">
        <v>-2.6011283152334399</v>
      </c>
      <c r="I2521">
        <v>-0.17423038650940301</v>
      </c>
      <c r="J2521">
        <v>-4.0516355886076596</v>
      </c>
      <c r="K2521">
        <v>81.607733374960503</v>
      </c>
      <c r="L2521">
        <v>76.678543549062297</v>
      </c>
      <c r="M2521">
        <v>52.075737091505601</v>
      </c>
      <c r="N2521">
        <v>0.60148001036884902</v>
      </c>
      <c r="O2521">
        <v>25.237416904083499</v>
      </c>
      <c r="P2521">
        <v>60.152091254752797</v>
      </c>
      <c r="Q2521">
        <v>2.9473732280243001E-2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977</v>
      </c>
      <c r="E2522">
        <v>166.92375000000001</v>
      </c>
      <c r="F2522">
        <v>317.95</v>
      </c>
      <c r="G2522">
        <v>138.938778020109</v>
      </c>
      <c r="H2522">
        <v>4.3554829061008498</v>
      </c>
      <c r="I2522">
        <v>113.514920205549</v>
      </c>
      <c r="J2522">
        <v>-4.2833209507458703</v>
      </c>
      <c r="K2522">
        <v>314.93056803854</v>
      </c>
      <c r="L2522">
        <v>255.04944001505601</v>
      </c>
      <c r="M2522">
        <v>30.838107752804898</v>
      </c>
      <c r="N2522">
        <v>0.56595394806668697</v>
      </c>
      <c r="O2522">
        <v>22.597892750432401</v>
      </c>
      <c r="P2522">
        <v>176.35810517166399</v>
      </c>
      <c r="Q2522">
        <v>9.4931543469190999E-2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627</v>
      </c>
      <c r="E2523">
        <v>166.73689920000001</v>
      </c>
      <c r="F2523">
        <v>160.66999999999999</v>
      </c>
      <c r="G2523">
        <v>-20.8394490547138</v>
      </c>
      <c r="H2523">
        <v>-1.6761494021113701</v>
      </c>
      <c r="I2523">
        <v>-17.586172786648302</v>
      </c>
      <c r="J2523">
        <v>-3.87011910578582</v>
      </c>
      <c r="K2523">
        <v>154.390579284072</v>
      </c>
      <c r="L2523">
        <v>156.19285098157999</v>
      </c>
      <c r="M2523">
        <v>60.724602912547603</v>
      </c>
      <c r="N2523">
        <v>1.6720102126888601</v>
      </c>
      <c r="O2523">
        <v>30.609323458019499</v>
      </c>
      <c r="P2523">
        <v>25.376511900116999</v>
      </c>
      <c r="Q2523">
        <v>4.5014095624662E-2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1844</v>
      </c>
      <c r="E2524">
        <v>166.66150139000001</v>
      </c>
      <c r="F2524">
        <v>37.630000000000003</v>
      </c>
      <c r="G2524">
        <v>15.094204334507401</v>
      </c>
      <c r="H2524">
        <v>-8.8608218372164504</v>
      </c>
      <c r="I2524">
        <v>-51.340667916923898</v>
      </c>
      <c r="J2524">
        <v>-1.2189705257902299</v>
      </c>
      <c r="K2524">
        <v>38.846081228554603</v>
      </c>
      <c r="L2524">
        <v>35.092627795240503</v>
      </c>
      <c r="M2524">
        <v>34.486631678165999</v>
      </c>
      <c r="N2524">
        <v>1.2019164114337</v>
      </c>
      <c r="O2524">
        <v>55.726813712463397</v>
      </c>
      <c r="P2524">
        <v>123.323442136498</v>
      </c>
      <c r="Q2524">
        <v>0.122794308415061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62</v>
      </c>
      <c r="E2525">
        <v>166.24408874400001</v>
      </c>
      <c r="F2525">
        <v>105.03</v>
      </c>
      <c r="G2525">
        <v>-28.328692861754199</v>
      </c>
      <c r="H2525">
        <v>-12.5288582451732</v>
      </c>
      <c r="I2525">
        <v>-12.077852469454999</v>
      </c>
      <c r="J2525">
        <v>-6.6902225086701197</v>
      </c>
      <c r="K2525">
        <v>105.996622439292</v>
      </c>
      <c r="L2525">
        <v>105.815048127522</v>
      </c>
      <c r="M2525">
        <v>38.084720617408401</v>
      </c>
      <c r="N2525">
        <v>0.90497900176784496</v>
      </c>
      <c r="O2525">
        <v>26.1068266209654</v>
      </c>
      <c r="P2525">
        <v>15.671806167400799</v>
      </c>
      <c r="Q2525">
        <v>-0.101421131046493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130</v>
      </c>
      <c r="E2526">
        <v>165.9545712</v>
      </c>
      <c r="F2526">
        <v>100.98</v>
      </c>
      <c r="G2526">
        <v>18.369988535252102</v>
      </c>
      <c r="H2526">
        <v>-9.3105409365029193</v>
      </c>
      <c r="I2526">
        <v>-21.445712940763698</v>
      </c>
      <c r="J2526">
        <v>-3.7069570472899702</v>
      </c>
      <c r="K2526">
        <v>104.866486527711</v>
      </c>
      <c r="L2526">
        <v>99.083981058935507</v>
      </c>
      <c r="M2526">
        <v>37.555505589031903</v>
      </c>
      <c r="N2526">
        <v>0.99398707181561496</v>
      </c>
      <c r="O2526">
        <v>43.048128342245903</v>
      </c>
      <c r="P2526">
        <v>58.028169014084497</v>
      </c>
      <c r="Q2526">
        <v>-1.8049913735624E-2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182</v>
      </c>
      <c r="E2527">
        <v>165.33877105799999</v>
      </c>
      <c r="F2527">
        <v>21.09</v>
      </c>
      <c r="G2527">
        <v>-23.128257473387801</v>
      </c>
      <c r="H2527">
        <v>-11.3976447292141</v>
      </c>
      <c r="I2527">
        <v>-38.018920275887901</v>
      </c>
      <c r="J2527">
        <v>-9.1997070494130408</v>
      </c>
      <c r="K2527">
        <v>20.7112231093185</v>
      </c>
      <c r="L2527">
        <v>21.636028419439398</v>
      </c>
      <c r="M2527">
        <v>47.9619549285134</v>
      </c>
      <c r="N2527">
        <v>1.01934792199818</v>
      </c>
      <c r="O2527">
        <v>87.292555713608294</v>
      </c>
      <c r="P2527">
        <v>35.627009646302199</v>
      </c>
      <c r="Q2527">
        <v>-2.4126617435236E-2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269</v>
      </c>
      <c r="E2528">
        <v>165.08230804499999</v>
      </c>
      <c r="F2528">
        <v>180.15</v>
      </c>
      <c r="G2528">
        <v>51.472904189842801</v>
      </c>
      <c r="H2528">
        <v>-0.22835967690230699</v>
      </c>
      <c r="I2528">
        <v>25.517141956365901</v>
      </c>
      <c r="J2528">
        <v>-0.93094593343524701</v>
      </c>
      <c r="K2528">
        <v>173.35457893030201</v>
      </c>
      <c r="L2528">
        <v>158.439657688605</v>
      </c>
      <c r="M2528">
        <v>71.504975878752404</v>
      </c>
      <c r="N2528">
        <v>0.79555526460585801</v>
      </c>
      <c r="O2528">
        <v>25.090202608936899</v>
      </c>
      <c r="P2528">
        <v>83.732789393166698</v>
      </c>
      <c r="Q2528">
        <v>5.1005198911417998E-2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135</v>
      </c>
      <c r="E2529">
        <v>164.9960868</v>
      </c>
      <c r="F2529">
        <v>12.3</v>
      </c>
      <c r="G2529">
        <v>79.421307138245695</v>
      </c>
      <c r="H2529">
        <v>23.0687465344594</v>
      </c>
      <c r="I2529">
        <v>30.8728864468011</v>
      </c>
      <c r="J2529">
        <v>-16.346016176091599</v>
      </c>
      <c r="K2529">
        <v>10.931809635277901</v>
      </c>
      <c r="L2529">
        <v>9.1493400841745007</v>
      </c>
      <c r="M2529">
        <v>43.857323570140998</v>
      </c>
      <c r="N2529">
        <v>3.24569789902373</v>
      </c>
      <c r="O2529">
        <v>36.260162601626</v>
      </c>
      <c r="P2529">
        <v>141.17647058823499</v>
      </c>
      <c r="Q2529">
        <v>6.2914655439288994E-2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627</v>
      </c>
      <c r="E2530">
        <v>164.33942930999899</v>
      </c>
      <c r="F2530">
        <v>87.39</v>
      </c>
      <c r="G2530">
        <v>24.3183911862732</v>
      </c>
      <c r="H2530">
        <v>17.853475152561099</v>
      </c>
      <c r="I2530">
        <v>1.8251074964029499</v>
      </c>
      <c r="J2530">
        <v>3.21599842016948</v>
      </c>
      <c r="K2530">
        <v>77.733584506616197</v>
      </c>
      <c r="L2530">
        <v>72.103472220022098</v>
      </c>
      <c r="M2530">
        <v>58.042503251105103</v>
      </c>
      <c r="N2530">
        <v>1.4993698724045501</v>
      </c>
      <c r="O2530">
        <v>8.5936606018995398</v>
      </c>
      <c r="P2530">
        <v>57.886178861788601</v>
      </c>
      <c r="Q2530">
        <v>1.2544617021269E-2</v>
      </c>
    </row>
    <row r="2531" spans="1:17" hidden="1" x14ac:dyDescent="0.3">
      <c r="A2531" t="s">
        <v>5224</v>
      </c>
      <c r="B2531" t="s">
        <v>4572</v>
      </c>
      <c r="C2531" t="str">
        <f>IFERROR(VLOOKUP(Table1[[#This Row],[Ticker]],[1]!Table1[[Symbol]:[Industry]],2,FALSE),"-")</f>
        <v>-</v>
      </c>
      <c r="D2531" t="s">
        <v>410</v>
      </c>
      <c r="E2531">
        <v>164.26399799999999</v>
      </c>
      <c r="F2531">
        <v>13.03</v>
      </c>
      <c r="G2531">
        <v>68.898919078544196</v>
      </c>
      <c r="H2531">
        <v>2.6590041815063601</v>
      </c>
      <c r="I2531">
        <v>5.65361734381107</v>
      </c>
      <c r="J2531">
        <v>9.95273833062741</v>
      </c>
      <c r="K2531">
        <v>11.228329879751501</v>
      </c>
      <c r="L2531">
        <v>10.219813327127101</v>
      </c>
      <c r="M2531">
        <v>86.835621020981506</v>
      </c>
      <c r="N2531">
        <v>2.2055366377796899</v>
      </c>
      <c r="O2531">
        <v>26.707597851112801</v>
      </c>
      <c r="P2531">
        <v>98.628048780487802</v>
      </c>
      <c r="Q2531">
        <v>-4.2375742910240001E-3</v>
      </c>
    </row>
    <row r="2532" spans="1:17" hidden="1" x14ac:dyDescent="0.3">
      <c r="A2532" t="s">
        <v>5225</v>
      </c>
      <c r="B2532" t="s">
        <v>5226</v>
      </c>
      <c r="C2532" t="str">
        <f>IFERROR(VLOOKUP(Table1[[#This Row],[Ticker]],[1]!Table1[[Symbol]:[Industry]],2,FALSE),"-")</f>
        <v>-</v>
      </c>
      <c r="D2532" t="s">
        <v>627</v>
      </c>
      <c r="E2532">
        <v>164.07168838499999</v>
      </c>
      <c r="F2532">
        <v>53.35</v>
      </c>
      <c r="G2532">
        <v>49.741714630851703</v>
      </c>
      <c r="H2532">
        <v>-11.2158811561611</v>
      </c>
      <c r="I2532">
        <v>-16.631153181288202</v>
      </c>
      <c r="J2532">
        <v>-8.1464062429051101</v>
      </c>
      <c r="K2532">
        <v>55.220230412899802</v>
      </c>
      <c r="L2532">
        <v>50.286271905473399</v>
      </c>
      <c r="M2532">
        <v>36.726030260617598</v>
      </c>
      <c r="N2532">
        <v>0.83977131724513798</v>
      </c>
      <c r="O2532">
        <v>32.146204311152701</v>
      </c>
      <c r="P2532">
        <v>87.1929824561403</v>
      </c>
      <c r="Q2532">
        <v>9.8154733512075001E-2</v>
      </c>
    </row>
    <row r="2533" spans="1:17" hidden="1" x14ac:dyDescent="0.3">
      <c r="A2533" t="s">
        <v>5227</v>
      </c>
      <c r="B2533" t="s">
        <v>5228</v>
      </c>
      <c r="C2533" t="str">
        <f>IFERROR(VLOOKUP(Table1[[#This Row],[Ticker]],[1]!Table1[[Symbol]:[Industry]],2,FALSE),"-")</f>
        <v>-</v>
      </c>
      <c r="D2533" t="s">
        <v>627</v>
      </c>
      <c r="E2533">
        <v>163.47999999999999</v>
      </c>
      <c r="F2533">
        <v>81.739999999999995</v>
      </c>
      <c r="G2533">
        <v>-26.198753652027801</v>
      </c>
      <c r="H2533">
        <v>-6.5998557799693698</v>
      </c>
      <c r="I2533">
        <v>-17.9556849817703</v>
      </c>
      <c r="J2533">
        <v>-4.3634940063448404</v>
      </c>
      <c r="K2533">
        <v>84.197620762604899</v>
      </c>
      <c r="L2533">
        <v>88.162269874227704</v>
      </c>
      <c r="M2533">
        <v>38.462588247847897</v>
      </c>
      <c r="N2533">
        <v>1.08623071020547</v>
      </c>
      <c r="O2533">
        <v>34.328358208955201</v>
      </c>
      <c r="P2533">
        <v>13.3703190013869</v>
      </c>
      <c r="Q2533">
        <v>0.124483691851324</v>
      </c>
    </row>
    <row r="2534" spans="1:17" hidden="1" x14ac:dyDescent="0.3">
      <c r="A2534" t="s">
        <v>5229</v>
      </c>
      <c r="B2534" t="s">
        <v>5230</v>
      </c>
      <c r="C2534" t="str">
        <f>IFERROR(VLOOKUP(Table1[[#This Row],[Ticker]],[1]!Table1[[Symbol]:[Industry]],2,FALSE),"-")</f>
        <v>-</v>
      </c>
      <c r="D2534" t="s">
        <v>711</v>
      </c>
      <c r="E2534">
        <v>163.46488893</v>
      </c>
      <c r="F2534">
        <v>82.73</v>
      </c>
      <c r="G2534">
        <v>41.653973400627002</v>
      </c>
      <c r="H2534">
        <v>-5.8163654885459497</v>
      </c>
      <c r="I2534">
        <v>11.447692359341101</v>
      </c>
      <c r="J2534">
        <v>0.163665515464227</v>
      </c>
      <c r="K2534">
        <v>81.101072878337504</v>
      </c>
      <c r="L2534">
        <v>71.971859706984603</v>
      </c>
      <c r="M2534">
        <v>88.374458321217901</v>
      </c>
      <c r="N2534">
        <v>0.86480840989207997</v>
      </c>
      <c r="O2534">
        <v>9.1502477940287505</v>
      </c>
      <c r="P2534">
        <v>69.876796714579001</v>
      </c>
      <c r="Q2534">
        <v>2.2514289353509E-2</v>
      </c>
    </row>
    <row r="2535" spans="1:17" hidden="1" x14ac:dyDescent="0.3">
      <c r="A2535" t="s">
        <v>5231</v>
      </c>
      <c r="B2535" t="s">
        <v>5232</v>
      </c>
      <c r="C2535" t="str">
        <f>IFERROR(VLOOKUP(Table1[[#This Row],[Ticker]],[1]!Table1[[Symbol]:[Industry]],2,FALSE),"-")</f>
        <v>-</v>
      </c>
      <c r="D2535" t="s">
        <v>220</v>
      </c>
      <c r="E2535">
        <v>163.37</v>
      </c>
      <c r="F2535">
        <v>268.75</v>
      </c>
      <c r="G2535">
        <v>287.24772802918199</v>
      </c>
      <c r="H2535">
        <v>-12.3152362232805</v>
      </c>
      <c r="I2535">
        <v>43.420949150143301</v>
      </c>
      <c r="J2535">
        <v>-2.0685275887871502</v>
      </c>
      <c r="K2535">
        <v>265.21840286514401</v>
      </c>
      <c r="L2535">
        <v>213.845649333484</v>
      </c>
      <c r="M2535">
        <v>45.666524944991302</v>
      </c>
      <c r="N2535">
        <v>1.1766400137953501</v>
      </c>
      <c r="O2535">
        <v>26.530232558139499</v>
      </c>
      <c r="Q2535">
        <v>0.27272527885437098</v>
      </c>
    </row>
    <row r="2536" spans="1:17" hidden="1" x14ac:dyDescent="0.3">
      <c r="A2536" t="s">
        <v>5233</v>
      </c>
      <c r="B2536" t="s">
        <v>5234</v>
      </c>
      <c r="C2536" t="str">
        <f>IFERROR(VLOOKUP(Table1[[#This Row],[Ticker]],[1]!Table1[[Symbol]:[Industry]],2,FALSE),"-")</f>
        <v>-</v>
      </c>
      <c r="E2536">
        <v>162.86294799999999</v>
      </c>
      <c r="F2536">
        <v>67.819999999999993</v>
      </c>
      <c r="G2536">
        <v>229.94657448989099</v>
      </c>
      <c r="H2536">
        <v>-14.163575340228499</v>
      </c>
      <c r="I2536">
        <v>62.917999228755903</v>
      </c>
      <c r="J2536">
        <v>-1.90738387876688</v>
      </c>
      <c r="K2536">
        <v>66.488145375488003</v>
      </c>
      <c r="L2536">
        <v>49.744935499257899</v>
      </c>
      <c r="M2536">
        <v>38.182249560940903</v>
      </c>
      <c r="N2536">
        <v>0.237122614558336</v>
      </c>
      <c r="O2536">
        <v>14.199351223827801</v>
      </c>
      <c r="P2536">
        <v>370.972222222222</v>
      </c>
      <c r="Q2536">
        <v>0.23966326148887501</v>
      </c>
    </row>
    <row r="2537" spans="1:17" hidden="1" x14ac:dyDescent="0.3">
      <c r="A2537" t="s">
        <v>5235</v>
      </c>
      <c r="B2537" t="s">
        <v>5236</v>
      </c>
      <c r="C2537" t="str">
        <f>IFERROR(VLOOKUP(Table1[[#This Row],[Ticker]],[1]!Table1[[Symbol]:[Industry]],2,FALSE),"-")</f>
        <v>-</v>
      </c>
      <c r="D2537" t="s">
        <v>4020</v>
      </c>
      <c r="E2537">
        <v>162.75060099999999</v>
      </c>
      <c r="F2537">
        <v>65.5</v>
      </c>
      <c r="G2537">
        <v>19.606492323430899</v>
      </c>
      <c r="H2537">
        <v>-4.3530724790344602</v>
      </c>
      <c r="I2537">
        <v>23.0686536425683</v>
      </c>
      <c r="J2537">
        <v>-2.3738150455762099</v>
      </c>
      <c r="K2537">
        <v>61.117028660262797</v>
      </c>
      <c r="M2537">
        <v>39.4876144222848</v>
      </c>
      <c r="N2537">
        <v>0.395081967213114</v>
      </c>
      <c r="O2537">
        <v>25.801526717557199</v>
      </c>
      <c r="P2537">
        <v>65.822784810126507</v>
      </c>
    </row>
    <row r="2538" spans="1:17" hidden="1" x14ac:dyDescent="0.3">
      <c r="A2538" t="s">
        <v>5237</v>
      </c>
      <c r="B2538" t="s">
        <v>5238</v>
      </c>
      <c r="C2538" t="str">
        <f>IFERROR(VLOOKUP(Table1[[#This Row],[Ticker]],[1]!Table1[[Symbol]:[Industry]],2,FALSE),"-")</f>
        <v>-</v>
      </c>
      <c r="D2538" t="s">
        <v>135</v>
      </c>
      <c r="E2538">
        <v>162.6816</v>
      </c>
      <c r="F2538">
        <v>183.2</v>
      </c>
      <c r="G2538">
        <v>84.032291119939103</v>
      </c>
      <c r="H2538">
        <v>11.670267641142299</v>
      </c>
      <c r="I2538">
        <v>94.055298999922996</v>
      </c>
      <c r="J2538">
        <v>3.5711037410282298</v>
      </c>
      <c r="K2538">
        <v>151.00719824469601</v>
      </c>
      <c r="M2538">
        <v>71.731572983445702</v>
      </c>
      <c r="N2538">
        <v>0.46254355400696801</v>
      </c>
      <c r="O2538">
        <v>6.4410480349345001</v>
      </c>
      <c r="P2538">
        <v>116.29279811097901</v>
      </c>
    </row>
    <row r="2539" spans="1:17" hidden="1" x14ac:dyDescent="0.3">
      <c r="A2539" t="s">
        <v>5239</v>
      </c>
      <c r="B2539" t="s">
        <v>5240</v>
      </c>
      <c r="C2539" t="str">
        <f>IFERROR(VLOOKUP(Table1[[#This Row],[Ticker]],[1]!Table1[[Symbol]:[Industry]],2,FALSE),"-")</f>
        <v>-</v>
      </c>
      <c r="D2539" t="s">
        <v>257</v>
      </c>
      <c r="E2539">
        <v>162.5787488</v>
      </c>
      <c r="F2539">
        <v>273.64999999999998</v>
      </c>
      <c r="G2539">
        <v>-0.53871113911316804</v>
      </c>
      <c r="H2539">
        <v>-3.48488637889808</v>
      </c>
      <c r="I2539">
        <v>-25.271950240760699</v>
      </c>
      <c r="J2539">
        <v>-3.6019381758299498</v>
      </c>
      <c r="K2539">
        <v>270.88481399017797</v>
      </c>
      <c r="L2539">
        <v>263.45589451839197</v>
      </c>
      <c r="M2539">
        <v>46.767309079930698</v>
      </c>
      <c r="N2539">
        <v>0.91794533459000904</v>
      </c>
      <c r="O2539">
        <v>28.9968938424995</v>
      </c>
      <c r="P2539">
        <v>33.487804878048699</v>
      </c>
      <c r="Q2539">
        <v>1.6853927394682E-2</v>
      </c>
    </row>
    <row r="2540" spans="1:17" hidden="1" x14ac:dyDescent="0.3">
      <c r="A2540" t="s">
        <v>5241</v>
      </c>
      <c r="B2540" t="s">
        <v>5242</v>
      </c>
      <c r="C2540" t="str">
        <f>IFERROR(VLOOKUP(Table1[[#This Row],[Ticker]],[1]!Table1[[Symbol]:[Industry]],2,FALSE),"-")</f>
        <v>-</v>
      </c>
      <c r="E2540">
        <v>162.36102500000001</v>
      </c>
      <c r="F2540">
        <v>892.4</v>
      </c>
      <c r="G2540">
        <v>138.953691901844</v>
      </c>
      <c r="H2540">
        <v>-15.4328046568058</v>
      </c>
      <c r="I2540">
        <v>34.000205750590901</v>
      </c>
      <c r="J2540">
        <v>-4.7399670082760004</v>
      </c>
      <c r="K2540">
        <v>943.59596759061299</v>
      </c>
      <c r="L2540">
        <v>645.07019673181605</v>
      </c>
      <c r="M2540">
        <v>36.006511841394598</v>
      </c>
      <c r="N2540">
        <v>1.7448188245691501</v>
      </c>
      <c r="O2540">
        <v>8.0121021963245092</v>
      </c>
      <c r="P2540">
        <v>164.532384763598</v>
      </c>
    </row>
    <row r="2541" spans="1:17" hidden="1" x14ac:dyDescent="0.3">
      <c r="A2541" t="s">
        <v>5243</v>
      </c>
      <c r="B2541" t="s">
        <v>5244</v>
      </c>
      <c r="C2541" t="str">
        <f>IFERROR(VLOOKUP(Table1[[#This Row],[Ticker]],[1]!Table1[[Symbol]:[Industry]],2,FALSE),"-")</f>
        <v>-</v>
      </c>
      <c r="D2541" t="s">
        <v>135</v>
      </c>
      <c r="E2541">
        <v>162.24</v>
      </c>
      <c r="F2541">
        <v>390</v>
      </c>
      <c r="G2541">
        <v>-20.173287456348799</v>
      </c>
      <c r="H2541">
        <v>-5.2761494021113799</v>
      </c>
      <c r="I2541">
        <v>-10.1502795763649</v>
      </c>
      <c r="J2541">
        <v>-1.9941643242398399</v>
      </c>
      <c r="K2541">
        <v>389.78744549199303</v>
      </c>
      <c r="L2541">
        <v>386.92213874275097</v>
      </c>
      <c r="M2541">
        <v>100</v>
      </c>
      <c r="O2541">
        <v>0</v>
      </c>
      <c r="P2541">
        <v>5.4054054054053902</v>
      </c>
    </row>
    <row r="2542" spans="1:17" hidden="1" x14ac:dyDescent="0.3">
      <c r="A2542" t="s">
        <v>5245</v>
      </c>
      <c r="B2542" t="s">
        <v>5246</v>
      </c>
      <c r="C2542" t="str">
        <f>IFERROR(VLOOKUP(Table1[[#This Row],[Ticker]],[1]!Table1[[Symbol]:[Industry]],2,FALSE),"-")</f>
        <v>-</v>
      </c>
      <c r="D2542" t="s">
        <v>135</v>
      </c>
      <c r="E2542">
        <v>161.39045200000001</v>
      </c>
      <c r="F2542">
        <v>64.67</v>
      </c>
      <c r="G2542">
        <v>-8.9511004361455804</v>
      </c>
      <c r="H2542">
        <v>-3.55413218193919</v>
      </c>
      <c r="I2542">
        <v>-26.662214191392302</v>
      </c>
      <c r="J2542">
        <v>-4.5280476477519196</v>
      </c>
      <c r="K2542">
        <v>63.355715944956103</v>
      </c>
      <c r="L2542">
        <v>61.917142441658903</v>
      </c>
      <c r="M2542">
        <v>43.010061767087002</v>
      </c>
      <c r="N2542">
        <v>2.44756601066684</v>
      </c>
      <c r="O2542">
        <v>37.003247255296102</v>
      </c>
      <c r="P2542">
        <v>41.509846827133401</v>
      </c>
      <c r="Q2542">
        <v>7.7172407122929998E-2</v>
      </c>
    </row>
    <row r="2543" spans="1:17" hidden="1" x14ac:dyDescent="0.3">
      <c r="A2543" t="s">
        <v>5247</v>
      </c>
      <c r="B2543" t="s">
        <v>5248</v>
      </c>
      <c r="C2543" t="str">
        <f>IFERROR(VLOOKUP(Table1[[#This Row],[Ticker]],[1]!Table1[[Symbol]:[Industry]],2,FALSE),"-")</f>
        <v>-</v>
      </c>
      <c r="D2543" t="s">
        <v>348</v>
      </c>
      <c r="E2543">
        <v>161.34214</v>
      </c>
      <c r="F2543">
        <v>106.3</v>
      </c>
      <c r="G2543">
        <v>61.773752332174901</v>
      </c>
      <c r="H2543">
        <v>1.9028192530958901</v>
      </c>
      <c r="I2543">
        <v>63.702325136273501</v>
      </c>
      <c r="J2543">
        <v>-14.027359344986699</v>
      </c>
      <c r="K2543">
        <v>101.665043471266</v>
      </c>
      <c r="M2543">
        <v>38.0278673646282</v>
      </c>
      <c r="N2543">
        <v>0.87454631157200102</v>
      </c>
      <c r="O2543">
        <v>24.176857949200301</v>
      </c>
      <c r="P2543">
        <v>88.977777777777703</v>
      </c>
    </row>
    <row r="2544" spans="1:17" hidden="1" x14ac:dyDescent="0.3">
      <c r="A2544" t="s">
        <v>5249</v>
      </c>
      <c r="B2544" t="s">
        <v>5250</v>
      </c>
      <c r="C2544" t="str">
        <f>IFERROR(VLOOKUP(Table1[[#This Row],[Ticker]],[1]!Table1[[Symbol]:[Industry]],2,FALSE),"-")</f>
        <v>-</v>
      </c>
      <c r="E2544">
        <v>160.96060474999999</v>
      </c>
      <c r="F2544">
        <v>123.7</v>
      </c>
      <c r="G2544">
        <v>59.048172809887497</v>
      </c>
      <c r="H2544">
        <v>3.1565216795663198</v>
      </c>
      <c r="I2544">
        <v>63.849681225626298</v>
      </c>
      <c r="J2544">
        <v>-1.95343112668383</v>
      </c>
      <c r="K2544">
        <v>115.100793907248</v>
      </c>
      <c r="L2544">
        <v>90.353866711185503</v>
      </c>
      <c r="M2544">
        <v>85.936610567805204</v>
      </c>
      <c r="N2544">
        <v>1.0134048257372601</v>
      </c>
      <c r="O2544">
        <v>5.49717057396927</v>
      </c>
      <c r="P2544">
        <v>220.466321243523</v>
      </c>
    </row>
    <row r="2545" spans="1:17" hidden="1" x14ac:dyDescent="0.3">
      <c r="A2545" t="s">
        <v>5251</v>
      </c>
      <c r="B2545" t="s">
        <v>5252</v>
      </c>
      <c r="C2545" t="str">
        <f>IFERROR(VLOOKUP(Table1[[#This Row],[Ticker]],[1]!Table1[[Symbol]:[Industry]],2,FALSE),"-")</f>
        <v>-</v>
      </c>
      <c r="D2545" t="s">
        <v>410</v>
      </c>
      <c r="E2545">
        <v>160.63093949</v>
      </c>
      <c r="F2545">
        <v>43.33</v>
      </c>
      <c r="G2545">
        <v>-11.7022145437516</v>
      </c>
      <c r="H2545">
        <v>-8.9497085750106304</v>
      </c>
      <c r="I2545">
        <v>-21.154813522075301</v>
      </c>
      <c r="J2545">
        <v>-4.6614237152156202</v>
      </c>
      <c r="K2545">
        <v>42.4046553113267</v>
      </c>
      <c r="L2545">
        <v>42.079073558791002</v>
      </c>
      <c r="M2545">
        <v>48.963863607543999</v>
      </c>
      <c r="N2545">
        <v>2.02044875118166</v>
      </c>
      <c r="O2545">
        <v>42.510962381721598</v>
      </c>
      <c r="P2545">
        <v>36.687697160883197</v>
      </c>
      <c r="Q2545">
        <v>0.14625773965657099</v>
      </c>
    </row>
    <row r="2546" spans="1:17" hidden="1" x14ac:dyDescent="0.3">
      <c r="A2546" t="s">
        <v>5253</v>
      </c>
      <c r="B2546" t="s">
        <v>5254</v>
      </c>
      <c r="C2546" t="str">
        <f>IFERROR(VLOOKUP(Table1[[#This Row],[Ticker]],[1]!Table1[[Symbol]:[Industry]],2,FALSE),"-")</f>
        <v>-</v>
      </c>
      <c r="E2546">
        <v>160.16031899999999</v>
      </c>
      <c r="F2546">
        <v>165</v>
      </c>
      <c r="G2546">
        <v>96.404355705446093</v>
      </c>
      <c r="H2546">
        <v>-11.5093573548249</v>
      </c>
      <c r="I2546">
        <v>-60.205131476235202</v>
      </c>
      <c r="J2546">
        <v>1.8748832948077701</v>
      </c>
      <c r="K2546">
        <v>176.752041644195</v>
      </c>
      <c r="L2546">
        <v>181.35308799982701</v>
      </c>
      <c r="M2546">
        <v>43.570062108307702</v>
      </c>
      <c r="N2546">
        <v>0.97705156136528604</v>
      </c>
      <c r="O2546">
        <v>108.484848484848</v>
      </c>
      <c r="P2546">
        <v>147.67337135995101</v>
      </c>
      <c r="Q2546">
        <v>0.157722738271452</v>
      </c>
    </row>
    <row r="2547" spans="1:17" hidden="1" x14ac:dyDescent="0.3">
      <c r="A2547" t="s">
        <v>5255</v>
      </c>
      <c r="B2547" t="s">
        <v>5256</v>
      </c>
      <c r="C2547" t="str">
        <f>IFERROR(VLOOKUP(Table1[[#This Row],[Ticker]],[1]!Table1[[Symbol]:[Industry]],2,FALSE),"-")</f>
        <v>-</v>
      </c>
      <c r="D2547" t="s">
        <v>4033</v>
      </c>
      <c r="E2547">
        <v>159.96569823199999</v>
      </c>
      <c r="F2547">
        <v>57.56</v>
      </c>
      <c r="G2547">
        <v>20.105943939055599</v>
      </c>
      <c r="H2547">
        <v>-3.0512649249592299</v>
      </c>
      <c r="I2547">
        <v>-21.349465669168001</v>
      </c>
      <c r="J2547">
        <v>0.63470165514159105</v>
      </c>
      <c r="K2547">
        <v>56.801885381631401</v>
      </c>
      <c r="L2547">
        <v>52.600731621270398</v>
      </c>
      <c r="M2547">
        <v>41.8529499161952</v>
      </c>
      <c r="N2547">
        <v>1.1407367321672299</v>
      </c>
      <c r="O2547">
        <v>28.474635163307799</v>
      </c>
      <c r="P2547">
        <v>52.679045092838102</v>
      </c>
      <c r="Q2547">
        <v>8.8780857724584994E-2</v>
      </c>
    </row>
    <row r="2548" spans="1:17" hidden="1" x14ac:dyDescent="0.3">
      <c r="A2548" t="s">
        <v>5257</v>
      </c>
      <c r="B2548" t="s">
        <v>5258</v>
      </c>
      <c r="C2548" t="str">
        <f>IFERROR(VLOOKUP(Table1[[#This Row],[Ticker]],[1]!Table1[[Symbol]:[Industry]],2,FALSE),"-")</f>
        <v>-</v>
      </c>
      <c r="D2548" t="s">
        <v>1351</v>
      </c>
      <c r="E2548">
        <v>159.75534999999999</v>
      </c>
      <c r="F2548">
        <v>368.95</v>
      </c>
      <c r="G2548">
        <v>213.52976302059801</v>
      </c>
      <c r="H2548">
        <v>10.931801668225001</v>
      </c>
      <c r="I2548">
        <v>-22.174262557067699</v>
      </c>
      <c r="J2548">
        <v>-5.0553888140357603</v>
      </c>
      <c r="K2548">
        <v>353.05673436473501</v>
      </c>
      <c r="L2548">
        <v>304.49627134844502</v>
      </c>
      <c r="M2548">
        <v>49.223974140326298</v>
      </c>
      <c r="N2548">
        <v>1.60711261642675</v>
      </c>
      <c r="O2548">
        <v>46.713646835614497</v>
      </c>
      <c r="P2548">
        <v>411.01108033240899</v>
      </c>
    </row>
    <row r="2549" spans="1:17" hidden="1" x14ac:dyDescent="0.3">
      <c r="A2549" t="s">
        <v>5259</v>
      </c>
      <c r="B2549" t="s">
        <v>5260</v>
      </c>
      <c r="C2549" t="str">
        <f>IFERROR(VLOOKUP(Table1[[#This Row],[Ticker]],[1]!Table1[[Symbol]:[Industry]],2,FALSE),"-")</f>
        <v>-</v>
      </c>
      <c r="D2549" t="s">
        <v>627</v>
      </c>
      <c r="E2549">
        <v>159.35745600000001</v>
      </c>
      <c r="F2549">
        <v>482.2</v>
      </c>
      <c r="G2549">
        <v>5.4361149089290803</v>
      </c>
      <c r="H2549">
        <v>8.2227325562268394</v>
      </c>
      <c r="I2549">
        <v>-4.6796215189052797</v>
      </c>
      <c r="J2549">
        <v>-2.4483344315891298</v>
      </c>
      <c r="K2549">
        <v>453.46113055142501</v>
      </c>
      <c r="L2549">
        <v>423.11968076412802</v>
      </c>
      <c r="M2549">
        <v>54.2572080825014</v>
      </c>
      <c r="N2549">
        <v>0.61980678727974803</v>
      </c>
      <c r="O2549">
        <v>16.756532559103999</v>
      </c>
      <c r="P2549">
        <v>35.0889480319372</v>
      </c>
      <c r="Q2549">
        <v>-1.8905174685449E-2</v>
      </c>
    </row>
    <row r="2550" spans="1:17" hidden="1" x14ac:dyDescent="0.3">
      <c r="A2550" t="s">
        <v>5261</v>
      </c>
      <c r="B2550" t="s">
        <v>5262</v>
      </c>
      <c r="C2550" t="str">
        <f>IFERROR(VLOOKUP(Table1[[#This Row],[Ticker]],[1]!Table1[[Symbol]:[Industry]],2,FALSE),"-")</f>
        <v>-</v>
      </c>
      <c r="D2550" t="s">
        <v>407</v>
      </c>
      <c r="E2550">
        <v>159.17607000000001</v>
      </c>
      <c r="F2550">
        <v>108</v>
      </c>
      <c r="G2550">
        <v>24.213262755444099</v>
      </c>
      <c r="H2550">
        <v>-11.7978885325461</v>
      </c>
      <c r="I2550">
        <v>6.8655346963072201</v>
      </c>
      <c r="J2550">
        <v>-3.73091021089432</v>
      </c>
      <c r="K2550">
        <v>107.454132443916</v>
      </c>
      <c r="L2550">
        <v>98.125177152222307</v>
      </c>
      <c r="M2550">
        <v>45.1031206124118</v>
      </c>
      <c r="N2550">
        <v>1.0507335471608401</v>
      </c>
      <c r="O2550">
        <v>22.2222222222222</v>
      </c>
      <c r="P2550">
        <v>58.288143045581101</v>
      </c>
      <c r="Q2550">
        <v>0.11271570012268201</v>
      </c>
    </row>
    <row r="2551" spans="1:17" hidden="1" x14ac:dyDescent="0.3">
      <c r="A2551" t="s">
        <v>5263</v>
      </c>
      <c r="B2551" t="s">
        <v>5264</v>
      </c>
      <c r="C2551" t="str">
        <f>IFERROR(VLOOKUP(Table1[[#This Row],[Ticker]],[1]!Table1[[Symbol]:[Industry]],2,FALSE),"-")</f>
        <v>-</v>
      </c>
      <c r="D2551" t="s">
        <v>130</v>
      </c>
      <c r="E2551">
        <v>158.773608</v>
      </c>
      <c r="F2551">
        <v>44.73</v>
      </c>
      <c r="G2551">
        <v>-40.313729079825102</v>
      </c>
      <c r="H2551">
        <v>-13.005316068778001</v>
      </c>
      <c r="I2551">
        <v>-33.752466254630498</v>
      </c>
      <c r="J2551">
        <v>-3.5719421020176201</v>
      </c>
      <c r="K2551">
        <v>47.183712507781202</v>
      </c>
      <c r="L2551">
        <v>49.674426768850097</v>
      </c>
      <c r="M2551">
        <v>38.010132168400197</v>
      </c>
      <c r="N2551">
        <v>1.58552948024693</v>
      </c>
      <c r="O2551">
        <v>47.104851330203402</v>
      </c>
      <c r="P2551">
        <v>8.4100824042656406</v>
      </c>
      <c r="Q2551">
        <v>-6.1682493196146E-2</v>
      </c>
    </row>
    <row r="2552" spans="1:17" hidden="1" x14ac:dyDescent="0.3">
      <c r="A2552" t="s">
        <v>5265</v>
      </c>
      <c r="B2552" t="s">
        <v>5266</v>
      </c>
      <c r="C2552" t="str">
        <f>IFERROR(VLOOKUP(Table1[[#This Row],[Ticker]],[1]!Table1[[Symbol]:[Industry]],2,FALSE),"-")</f>
        <v>-</v>
      </c>
      <c r="E2552">
        <v>158.76894999999999</v>
      </c>
      <c r="F2552">
        <v>128.35</v>
      </c>
      <c r="G2552">
        <v>46.5876384595066</v>
      </c>
      <c r="H2552">
        <v>10.054039277133899</v>
      </c>
      <c r="I2552">
        <v>-5.2656742406317498</v>
      </c>
      <c r="J2552">
        <v>10.0589979122404</v>
      </c>
      <c r="K2552">
        <v>117.890726551296</v>
      </c>
      <c r="L2552">
        <v>114.038313733876</v>
      </c>
      <c r="M2552">
        <v>77.302544649053203</v>
      </c>
      <c r="N2552">
        <v>1.3958100725438101</v>
      </c>
      <c r="O2552">
        <v>32.878846902999598</v>
      </c>
      <c r="P2552">
        <v>79.5732773697097</v>
      </c>
      <c r="Q2552">
        <v>0.139201858562155</v>
      </c>
    </row>
    <row r="2553" spans="1:17" hidden="1" x14ac:dyDescent="0.3">
      <c r="A2553" t="s">
        <v>5267</v>
      </c>
      <c r="B2553" t="s">
        <v>5268</v>
      </c>
      <c r="C2553" t="str">
        <f>IFERROR(VLOOKUP(Table1[[#This Row],[Ticker]],[1]!Table1[[Symbol]:[Industry]],2,FALSE),"-")</f>
        <v>-</v>
      </c>
      <c r="D2553" t="s">
        <v>382</v>
      </c>
      <c r="E2553">
        <v>158.73721499999999</v>
      </c>
      <c r="F2553">
        <v>63.7</v>
      </c>
      <c r="G2553">
        <v>36.098256217847897</v>
      </c>
      <c r="H2553">
        <v>39.961945835983798</v>
      </c>
      <c r="I2553">
        <v>-6.9452842997583701</v>
      </c>
      <c r="J2553">
        <v>8.6132699459324105</v>
      </c>
      <c r="K2553">
        <v>48.403546321927898</v>
      </c>
      <c r="L2553">
        <v>47.095454780041401</v>
      </c>
      <c r="M2553">
        <v>94.755582928231107</v>
      </c>
      <c r="N2553">
        <v>2.4807339449541201</v>
      </c>
      <c r="O2553">
        <v>21.9780219780219</v>
      </c>
      <c r="P2553">
        <v>84.104046242774501</v>
      </c>
      <c r="Q2553">
        <v>0.16300383944208699</v>
      </c>
    </row>
    <row r="2554" spans="1:17" hidden="1" x14ac:dyDescent="0.3">
      <c r="A2554" t="s">
        <v>5269</v>
      </c>
      <c r="B2554" t="s">
        <v>5270</v>
      </c>
      <c r="C2554" t="str">
        <f>IFERROR(VLOOKUP(Table1[[#This Row],[Ticker]],[1]!Table1[[Symbol]:[Industry]],2,FALSE),"-")</f>
        <v>-</v>
      </c>
      <c r="D2554" t="s">
        <v>627</v>
      </c>
      <c r="E2554">
        <v>158.505336</v>
      </c>
      <c r="F2554">
        <v>176</v>
      </c>
      <c r="G2554">
        <v>92.5170199996615</v>
      </c>
      <c r="H2554">
        <v>32.2285764958092</v>
      </c>
      <c r="I2554">
        <v>62.5459138848558</v>
      </c>
      <c r="J2554">
        <v>11.697614356597899</v>
      </c>
      <c r="K2554">
        <v>145.27093095974701</v>
      </c>
      <c r="L2554">
        <v>120.72975987877599</v>
      </c>
      <c r="M2554">
        <v>74.3130626968115</v>
      </c>
      <c r="N2554">
        <v>1.88998328446914</v>
      </c>
      <c r="O2554">
        <v>4.5454545454545396</v>
      </c>
      <c r="P2554">
        <v>133.576642335766</v>
      </c>
      <c r="Q2554">
        <v>0.10431864111079001</v>
      </c>
    </row>
    <row r="2555" spans="1:17" hidden="1" x14ac:dyDescent="0.3">
      <c r="A2555" t="s">
        <v>5271</v>
      </c>
      <c r="B2555" t="s">
        <v>5272</v>
      </c>
      <c r="C2555" t="str">
        <f>IFERROR(VLOOKUP(Table1[[#This Row],[Ticker]],[1]!Table1[[Symbol]:[Industry]],2,FALSE),"-")</f>
        <v>-</v>
      </c>
      <c r="D2555" t="s">
        <v>553</v>
      </c>
      <c r="E2555">
        <v>158.44499999999999</v>
      </c>
      <c r="F2555">
        <v>45.27</v>
      </c>
      <c r="G2555">
        <v>63.835533079668302</v>
      </c>
      <c r="H2555">
        <v>-4.9599605319595899</v>
      </c>
      <c r="I2555">
        <v>7.6498926275677406E-2</v>
      </c>
      <c r="J2555">
        <v>-6.6556699480780399E-2</v>
      </c>
      <c r="K2555">
        <v>48.594905847517801</v>
      </c>
      <c r="L2555">
        <v>43.651788910655299</v>
      </c>
      <c r="M2555">
        <v>35.6201754892408</v>
      </c>
      <c r="N2555">
        <v>0.54261149342000903</v>
      </c>
      <c r="O2555">
        <v>49.6576098961784</v>
      </c>
      <c r="Q2555">
        <v>9.1160136175958001E-2</v>
      </c>
    </row>
    <row r="2556" spans="1:17" hidden="1" x14ac:dyDescent="0.3">
      <c r="A2556" t="s">
        <v>5273</v>
      </c>
      <c r="B2556" t="s">
        <v>5274</v>
      </c>
      <c r="C2556" t="str">
        <f>IFERROR(VLOOKUP(Table1[[#This Row],[Ticker]],[1]!Table1[[Symbol]:[Industry]],2,FALSE),"-")</f>
        <v>-</v>
      </c>
      <c r="D2556" t="s">
        <v>382</v>
      </c>
      <c r="E2556">
        <v>158.170491954</v>
      </c>
      <c r="F2556">
        <v>24.49</v>
      </c>
      <c r="G2556">
        <v>46.280956261052701</v>
      </c>
      <c r="H2556">
        <v>3.2572982822796899</v>
      </c>
      <c r="I2556">
        <v>3.0399566647187899</v>
      </c>
      <c r="J2556">
        <v>8.5781379911817304</v>
      </c>
      <c r="K2556">
        <v>22.736411473163901</v>
      </c>
      <c r="L2556">
        <v>20.627146753416401</v>
      </c>
      <c r="M2556">
        <v>54.168297155374802</v>
      </c>
      <c r="N2556">
        <v>2.33170629546927</v>
      </c>
      <c r="O2556">
        <v>20.4573295222539</v>
      </c>
      <c r="P2556">
        <v>86.946564885496102</v>
      </c>
      <c r="Q2556">
        <v>3.7829992324448003E-2</v>
      </c>
    </row>
    <row r="2557" spans="1:17" hidden="1" x14ac:dyDescent="0.3">
      <c r="A2557" t="s">
        <v>5275</v>
      </c>
      <c r="B2557" t="s">
        <v>5276</v>
      </c>
      <c r="C2557" t="str">
        <f>IFERROR(VLOOKUP(Table1[[#This Row],[Ticker]],[1]!Table1[[Symbol]:[Industry]],2,FALSE),"-")</f>
        <v>-</v>
      </c>
      <c r="D2557" t="s">
        <v>926</v>
      </c>
      <c r="E2557">
        <v>158.14109625</v>
      </c>
      <c r="F2557">
        <v>77.430000000000007</v>
      </c>
      <c r="G2557">
        <v>140.22975204040799</v>
      </c>
      <c r="H2557">
        <v>-1.5933907814217201</v>
      </c>
      <c r="I2557">
        <v>26.543782810485101</v>
      </c>
      <c r="J2557">
        <v>8.5499533228189808</v>
      </c>
      <c r="K2557">
        <v>68.387276997949698</v>
      </c>
      <c r="L2557">
        <v>57.241916697162502</v>
      </c>
      <c r="M2557">
        <v>72.442771542110407</v>
      </c>
      <c r="N2557">
        <v>1.2910979241223499</v>
      </c>
      <c r="O2557">
        <v>8.4850833010460907</v>
      </c>
      <c r="P2557">
        <v>173.89458790237001</v>
      </c>
      <c r="Q2557">
        <v>6.3541274278653997E-2</v>
      </c>
    </row>
    <row r="2558" spans="1:17" hidden="1" x14ac:dyDescent="0.3">
      <c r="A2558" t="s">
        <v>5277</v>
      </c>
      <c r="B2558" t="s">
        <v>5278</v>
      </c>
      <c r="C2558" t="str">
        <f>IFERROR(VLOOKUP(Table1[[#This Row],[Ticker]],[1]!Table1[[Symbol]:[Industry]],2,FALSE),"-")</f>
        <v>-</v>
      </c>
      <c r="D2558" t="s">
        <v>1148</v>
      </c>
      <c r="E2558">
        <v>158.09639999999999</v>
      </c>
      <c r="F2558">
        <v>70</v>
      </c>
      <c r="G2558">
        <v>14.002563369551799</v>
      </c>
      <c r="H2558">
        <v>-3.6908880482124902</v>
      </c>
      <c r="I2558">
        <v>-40.4483888444312</v>
      </c>
      <c r="J2558">
        <v>-4.4890238170431402</v>
      </c>
      <c r="K2558">
        <v>70.403562899688794</v>
      </c>
      <c r="L2558">
        <v>71.480754095612895</v>
      </c>
      <c r="M2558">
        <v>46.688341230271199</v>
      </c>
      <c r="N2558">
        <v>0.89283619638596301</v>
      </c>
      <c r="O2558">
        <v>41.5</v>
      </c>
      <c r="P2558">
        <v>44.032921810699499</v>
      </c>
      <c r="Q2558">
        <v>5.2658716287920002E-2</v>
      </c>
    </row>
    <row r="2559" spans="1:17" hidden="1" x14ac:dyDescent="0.3">
      <c r="A2559" t="s">
        <v>5279</v>
      </c>
      <c r="B2559" t="s">
        <v>5280</v>
      </c>
      <c r="C2559" t="str">
        <f>IFERROR(VLOOKUP(Table1[[#This Row],[Ticker]],[1]!Table1[[Symbol]:[Industry]],2,FALSE),"-")</f>
        <v>-</v>
      </c>
      <c r="D2559" t="s">
        <v>257</v>
      </c>
      <c r="E2559">
        <v>158.079125</v>
      </c>
      <c r="F2559">
        <v>2363.8000000000002</v>
      </c>
      <c r="G2559">
        <v>120.036435982801</v>
      </c>
      <c r="H2559">
        <v>20.372864097369401</v>
      </c>
      <c r="I2559">
        <v>15.3230039058881</v>
      </c>
      <c r="J2559">
        <v>-6.5155878230167596</v>
      </c>
      <c r="K2559">
        <v>2235.8406880442099</v>
      </c>
      <c r="L2559">
        <v>1869.30149984324</v>
      </c>
      <c r="M2559">
        <v>38.565227625468502</v>
      </c>
      <c r="N2559">
        <v>0.59673531901172805</v>
      </c>
      <c r="O2559">
        <v>41.532701582198101</v>
      </c>
      <c r="P2559">
        <v>167.33770640126599</v>
      </c>
      <c r="Q2559">
        <v>0.111072974716295</v>
      </c>
    </row>
    <row r="2560" spans="1:17" hidden="1" x14ac:dyDescent="0.3">
      <c r="A2560" t="s">
        <v>5281</v>
      </c>
      <c r="B2560" t="s">
        <v>5282</v>
      </c>
      <c r="C2560" t="str">
        <f>IFERROR(VLOOKUP(Table1[[#This Row],[Ticker]],[1]!Table1[[Symbol]:[Industry]],2,FALSE),"-")</f>
        <v>-</v>
      </c>
      <c r="D2560" t="s">
        <v>627</v>
      </c>
      <c r="E2560">
        <v>158.056184</v>
      </c>
      <c r="F2560">
        <v>300.35000000000002</v>
      </c>
      <c r="G2560">
        <v>-13.841341671278</v>
      </c>
      <c r="H2560">
        <v>-4.3552482345402499</v>
      </c>
      <c r="I2560">
        <v>-8.5934342695195909</v>
      </c>
      <c r="J2560">
        <v>-2.7541901974610399</v>
      </c>
      <c r="K2560">
        <v>301.55102087269</v>
      </c>
      <c r="L2560">
        <v>294.725539068182</v>
      </c>
      <c r="M2560">
        <v>40.975675752928097</v>
      </c>
      <c r="N2560">
        <v>0.65475944909483497</v>
      </c>
      <c r="O2560">
        <v>18.8613284501415</v>
      </c>
      <c r="P2560">
        <v>19.494728466282002</v>
      </c>
      <c r="Q2560">
        <v>3.5270678580386003E-2</v>
      </c>
    </row>
    <row r="2561" spans="1:17" hidden="1" x14ac:dyDescent="0.3">
      <c r="A2561" t="s">
        <v>5283</v>
      </c>
      <c r="B2561" t="s">
        <v>5284</v>
      </c>
      <c r="C2561" t="str">
        <f>IFERROR(VLOOKUP(Table1[[#This Row],[Ticker]],[1]!Table1[[Symbol]:[Industry]],2,FALSE),"-")</f>
        <v>-</v>
      </c>
      <c r="D2561" t="s">
        <v>213</v>
      </c>
      <c r="E2561">
        <v>157.75431725000001</v>
      </c>
      <c r="F2561">
        <v>150.05000000000001</v>
      </c>
      <c r="G2561">
        <v>-78.688067861754206</v>
      </c>
      <c r="H2561">
        <v>-6.3997449077293496</v>
      </c>
      <c r="I2561">
        <v>-47.7824239158263</v>
      </c>
      <c r="J2561">
        <v>0.46757885606620497</v>
      </c>
      <c r="K2561">
        <v>165.92931776573801</v>
      </c>
      <c r="L2561">
        <v>201.93153216202299</v>
      </c>
      <c r="M2561">
        <v>34.398998757905098</v>
      </c>
      <c r="N2561">
        <v>0.61375770020533804</v>
      </c>
      <c r="O2561">
        <v>151.21626124625101</v>
      </c>
      <c r="P2561">
        <v>4.8933939182104202</v>
      </c>
      <c r="Q2561">
        <v>2.9445872631333001E-2</v>
      </c>
    </row>
    <row r="2562" spans="1:17" hidden="1" x14ac:dyDescent="0.3">
      <c r="A2562" t="s">
        <v>5285</v>
      </c>
      <c r="B2562" t="s">
        <v>5286</v>
      </c>
      <c r="C2562" t="str">
        <f>IFERROR(VLOOKUP(Table1[[#This Row],[Ticker]],[1]!Table1[[Symbol]:[Industry]],2,FALSE),"-")</f>
        <v>-</v>
      </c>
      <c r="D2562" t="s">
        <v>130</v>
      </c>
      <c r="E2562">
        <v>156.812355</v>
      </c>
      <c r="F2562">
        <v>67.5</v>
      </c>
      <c r="G2562">
        <v>-68.351054031741498</v>
      </c>
      <c r="H2562">
        <v>-12.0374746218544</v>
      </c>
      <c r="I2562">
        <v>-47.545609415019598</v>
      </c>
      <c r="J2562">
        <v>-3.4941643242398301</v>
      </c>
      <c r="K2562">
        <v>72.516063874933906</v>
      </c>
      <c r="L2562">
        <v>82.089725958046003</v>
      </c>
      <c r="M2562">
        <v>23.197196456471101</v>
      </c>
      <c r="N2562">
        <v>1.6141674333026601</v>
      </c>
      <c r="O2562">
        <v>86.6666666666666</v>
      </c>
      <c r="P2562">
        <v>1.5037593984962501</v>
      </c>
    </row>
    <row r="2563" spans="1:17" hidden="1" x14ac:dyDescent="0.3">
      <c r="A2563" t="s">
        <v>5287</v>
      </c>
      <c r="B2563" t="s">
        <v>5288</v>
      </c>
      <c r="C2563" t="str">
        <f>IFERROR(VLOOKUP(Table1[[#This Row],[Ticker]],[1]!Table1[[Symbol]:[Industry]],2,FALSE),"-")</f>
        <v>-</v>
      </c>
      <c r="E2563">
        <v>156.41539985</v>
      </c>
      <c r="F2563">
        <v>51.89</v>
      </c>
      <c r="G2563">
        <v>95.700624835473903</v>
      </c>
      <c r="H2563">
        <v>33.7238505978886</v>
      </c>
      <c r="I2563">
        <v>84.7144809773188</v>
      </c>
      <c r="J2563">
        <v>16.155835675760098</v>
      </c>
      <c r="K2563">
        <v>35.806167973171</v>
      </c>
      <c r="L2563">
        <v>30.112211699474301</v>
      </c>
      <c r="M2563">
        <v>78.114380641473801</v>
      </c>
      <c r="N2563">
        <v>4.2514659863953304</v>
      </c>
      <c r="O2563">
        <v>0.17344382347272899</v>
      </c>
      <c r="P2563">
        <v>187.479224376731</v>
      </c>
      <c r="Q2563">
        <v>8.2564198670480995E-2</v>
      </c>
    </row>
    <row r="2564" spans="1:17" hidden="1" x14ac:dyDescent="0.3">
      <c r="A2564" t="s">
        <v>5289</v>
      </c>
      <c r="B2564" t="s">
        <v>5290</v>
      </c>
      <c r="C2564" t="str">
        <f>IFERROR(VLOOKUP(Table1[[#This Row],[Ticker]],[1]!Table1[[Symbol]:[Industry]],2,FALSE),"-")</f>
        <v>-</v>
      </c>
      <c r="D2564" t="s">
        <v>627</v>
      </c>
      <c r="E2564">
        <v>156.40470084</v>
      </c>
      <c r="F2564">
        <v>217.55</v>
      </c>
      <c r="G2564">
        <v>-38.683817431330901</v>
      </c>
      <c r="H2564">
        <v>-3.9146470546935301</v>
      </c>
      <c r="I2564">
        <v>-42.589057445295303</v>
      </c>
      <c r="J2564">
        <v>-4.7419120719875796</v>
      </c>
      <c r="K2564">
        <v>221.23706862086399</v>
      </c>
      <c r="L2564">
        <v>235.35903316331701</v>
      </c>
      <c r="M2564">
        <v>44.548691634100599</v>
      </c>
      <c r="N2564">
        <v>1.2020236253937899</v>
      </c>
      <c r="O2564">
        <v>47.092622385658402</v>
      </c>
      <c r="P2564">
        <v>7.6980198019801902</v>
      </c>
      <c r="Q2564">
        <v>-4.9892645795149002E-2</v>
      </c>
    </row>
    <row r="2565" spans="1:17" hidden="1" x14ac:dyDescent="0.3">
      <c r="A2565" t="s">
        <v>5291</v>
      </c>
      <c r="B2565" t="s">
        <v>5292</v>
      </c>
      <c r="C2565" t="str">
        <f>IFERROR(VLOOKUP(Table1[[#This Row],[Ticker]],[1]!Table1[[Symbol]:[Industry]],2,FALSE),"-")</f>
        <v>-</v>
      </c>
      <c r="E2565">
        <v>156</v>
      </c>
      <c r="F2565">
        <v>312</v>
      </c>
      <c r="G2565">
        <v>-17.955374476104002</v>
      </c>
      <c r="H2565">
        <v>1.78681000984132</v>
      </c>
      <c r="I2565">
        <v>-37.555684981770298</v>
      </c>
      <c r="J2565">
        <v>-1.8895774424230101</v>
      </c>
      <c r="K2565">
        <v>320.70373800150099</v>
      </c>
      <c r="L2565">
        <v>327.62313842372401</v>
      </c>
      <c r="M2565">
        <v>41.735441019104002</v>
      </c>
      <c r="N2565">
        <v>1.0044990339497599</v>
      </c>
      <c r="O2565">
        <v>84.294871794871696</v>
      </c>
      <c r="P2565">
        <v>18.541033434650402</v>
      </c>
      <c r="Q2565">
        <v>4.8041220588910999E-2</v>
      </c>
    </row>
    <row r="2566" spans="1:17" hidden="1" x14ac:dyDescent="0.3">
      <c r="A2566" t="s">
        <v>5293</v>
      </c>
      <c r="B2566" t="s">
        <v>5294</v>
      </c>
      <c r="C2566" t="str">
        <f>IFERROR(VLOOKUP(Table1[[#This Row],[Ticker]],[1]!Table1[[Symbol]:[Industry]],2,FALSE),"-")</f>
        <v>-</v>
      </c>
      <c r="D2566" t="s">
        <v>926</v>
      </c>
      <c r="E2566">
        <v>155.99850000000001</v>
      </c>
      <c r="F2566">
        <v>125.3</v>
      </c>
      <c r="G2566">
        <v>15.952104239695</v>
      </c>
      <c r="H2566">
        <v>-1.6811080797973299</v>
      </c>
      <c r="I2566">
        <v>-0.86460946689617302</v>
      </c>
      <c r="J2566">
        <v>-0.90545464682049104</v>
      </c>
      <c r="K2566">
        <v>124.52080082007799</v>
      </c>
      <c r="L2566">
        <v>114.729749005024</v>
      </c>
      <c r="M2566">
        <v>49.056880342740598</v>
      </c>
      <c r="N2566">
        <v>0.576048203839156</v>
      </c>
      <c r="O2566">
        <v>22.905027932960898</v>
      </c>
      <c r="P2566">
        <v>46.310135450723898</v>
      </c>
      <c r="Q2566">
        <v>-1.069102986339E-2</v>
      </c>
    </row>
    <row r="2567" spans="1:17" hidden="1" x14ac:dyDescent="0.3">
      <c r="A2567" t="s">
        <v>5295</v>
      </c>
      <c r="B2567" t="s">
        <v>5296</v>
      </c>
      <c r="C2567" t="str">
        <f>IFERROR(VLOOKUP(Table1[[#This Row],[Ticker]],[1]!Table1[[Symbol]:[Industry]],2,FALSE),"-")</f>
        <v>-</v>
      </c>
      <c r="D2567" t="s">
        <v>893</v>
      </c>
      <c r="E2567">
        <v>155.82511527</v>
      </c>
      <c r="F2567">
        <v>141.9</v>
      </c>
      <c r="G2567">
        <v>282.531747172758</v>
      </c>
      <c r="H2567">
        <v>55.646585450584503</v>
      </c>
      <c r="I2567">
        <v>179.70024510562001</v>
      </c>
      <c r="J2567">
        <v>-5.7544605929982402E-2</v>
      </c>
      <c r="K2567">
        <v>109.852312903122</v>
      </c>
      <c r="L2567">
        <v>75.733941740089506</v>
      </c>
      <c r="M2567">
        <v>65.682209020745205</v>
      </c>
      <c r="N2567">
        <v>0.96204069561102501</v>
      </c>
      <c r="O2567">
        <v>4.1578576462297301</v>
      </c>
      <c r="P2567">
        <v>350.33322754681001</v>
      </c>
      <c r="Q2567">
        <v>0.107592836582615</v>
      </c>
    </row>
    <row r="2568" spans="1:17" hidden="1" x14ac:dyDescent="0.3">
      <c r="A2568" t="s">
        <v>5297</v>
      </c>
      <c r="B2568" t="s">
        <v>5298</v>
      </c>
      <c r="C2568" t="str">
        <f>IFERROR(VLOOKUP(Table1[[#This Row],[Ticker]],[1]!Table1[[Symbol]:[Industry]],2,FALSE),"-")</f>
        <v>-</v>
      </c>
      <c r="D2568" t="s">
        <v>400</v>
      </c>
      <c r="E2568">
        <v>155.57534670999999</v>
      </c>
      <c r="F2568">
        <v>8.89</v>
      </c>
      <c r="G2568">
        <v>74.196588037122098</v>
      </c>
      <c r="H2568">
        <v>-9.0042195775499696</v>
      </c>
      <c r="I2568">
        <v>-49.703833129918401</v>
      </c>
      <c r="J2568">
        <v>-7.4839382747242302</v>
      </c>
      <c r="K2568">
        <v>8.8956464723479201</v>
      </c>
      <c r="L2568">
        <v>8.2240214786114407</v>
      </c>
      <c r="M2568">
        <v>44.046266389170199</v>
      </c>
      <c r="N2568">
        <v>1.8307380227225101</v>
      </c>
      <c r="O2568">
        <v>82.2272215973003</v>
      </c>
      <c r="P2568">
        <v>106.744186046511</v>
      </c>
      <c r="Q2568">
        <v>0.13450478194384999</v>
      </c>
    </row>
    <row r="2569" spans="1:17" hidden="1" x14ac:dyDescent="0.3">
      <c r="A2569" t="s">
        <v>5299</v>
      </c>
      <c r="B2569" t="s">
        <v>5300</v>
      </c>
      <c r="C2569" t="str">
        <f>IFERROR(VLOOKUP(Table1[[#This Row],[Ticker]],[1]!Table1[[Symbol]:[Industry]],2,FALSE),"-")</f>
        <v>-</v>
      </c>
      <c r="D2569" t="s">
        <v>688</v>
      </c>
      <c r="E2569">
        <v>155.43190954400001</v>
      </c>
      <c r="F2569">
        <v>3.28</v>
      </c>
      <c r="G2569">
        <v>23.512216229154799</v>
      </c>
      <c r="H2569">
        <v>5.6510029157694097</v>
      </c>
      <c r="I2569">
        <v>1.5871721610868299</v>
      </c>
      <c r="J2569">
        <v>2.6933356757601499</v>
      </c>
      <c r="K2569">
        <v>3.1584181028170102</v>
      </c>
      <c r="L2569">
        <v>3.0027971499439201</v>
      </c>
      <c r="M2569">
        <v>47.523476962587303</v>
      </c>
      <c r="N2569">
        <v>2.1565043259200398</v>
      </c>
      <c r="O2569">
        <v>28.048780487804802</v>
      </c>
      <c r="P2569">
        <v>60</v>
      </c>
      <c r="Q2569">
        <v>3.3757183760067998E-2</v>
      </c>
    </row>
    <row r="2570" spans="1:17" hidden="1" x14ac:dyDescent="0.3">
      <c r="A2570" t="s">
        <v>5301</v>
      </c>
      <c r="B2570" t="s">
        <v>5302</v>
      </c>
      <c r="C2570" t="str">
        <f>IFERROR(VLOOKUP(Table1[[#This Row],[Ticker]],[1]!Table1[[Symbol]:[Industry]],2,FALSE),"-")</f>
        <v>-</v>
      </c>
      <c r="D2570" t="s">
        <v>160</v>
      </c>
      <c r="E2570">
        <v>155.24964</v>
      </c>
      <c r="F2570">
        <v>147</v>
      </c>
      <c r="G2570">
        <v>-1.0551858731900601</v>
      </c>
      <c r="H2570">
        <v>-1.0125835106385199</v>
      </c>
      <c r="I2570">
        <v>2.0443150182296801</v>
      </c>
      <c r="J2570">
        <v>-3.3608309909065102</v>
      </c>
      <c r="K2570">
        <v>145.70376483110601</v>
      </c>
      <c r="L2570">
        <v>140.12097439007499</v>
      </c>
      <c r="M2570">
        <v>42.131351204534901</v>
      </c>
      <c r="N2570">
        <v>1.0724233983286899</v>
      </c>
      <c r="O2570">
        <v>27.891156462584998</v>
      </c>
      <c r="P2570">
        <v>26.614987080103301</v>
      </c>
      <c r="Q2570">
        <v>7.0009738354552001E-2</v>
      </c>
    </row>
    <row r="2571" spans="1:17" hidden="1" x14ac:dyDescent="0.3">
      <c r="A2571" t="s">
        <v>5303</v>
      </c>
      <c r="B2571" t="s">
        <v>5304</v>
      </c>
      <c r="C2571" t="str">
        <f>IFERROR(VLOOKUP(Table1[[#This Row],[Ticker]],[1]!Table1[[Symbol]:[Industry]],2,FALSE),"-")</f>
        <v>-</v>
      </c>
      <c r="D2571" t="s">
        <v>21</v>
      </c>
      <c r="E2571">
        <v>154.751902855</v>
      </c>
      <c r="F2571">
        <v>0.41</v>
      </c>
      <c r="G2571">
        <v>-23.078692861754199</v>
      </c>
      <c r="H2571">
        <v>-0.147944273906262</v>
      </c>
      <c r="I2571">
        <v>-60.889018315103598</v>
      </c>
      <c r="J2571">
        <v>-8.81234614242166</v>
      </c>
      <c r="K2571">
        <v>0.49228690209828802</v>
      </c>
      <c r="L2571">
        <v>0.521849627459816</v>
      </c>
      <c r="M2571">
        <v>56.035611874781097</v>
      </c>
      <c r="N2571">
        <v>0.96006027576175101</v>
      </c>
      <c r="O2571">
        <v>131.70731707317</v>
      </c>
      <c r="P2571">
        <v>17.1428571428571</v>
      </c>
      <c r="Q2571">
        <v>6.8730758015960999E-2</v>
      </c>
    </row>
    <row r="2572" spans="1:17" hidden="1" x14ac:dyDescent="0.3">
      <c r="A2572" t="s">
        <v>5305</v>
      </c>
      <c r="B2572" t="s">
        <v>5306</v>
      </c>
      <c r="C2572" t="str">
        <f>IFERROR(VLOOKUP(Table1[[#This Row],[Ticker]],[1]!Table1[[Symbol]:[Industry]],2,FALSE),"-")</f>
        <v>-</v>
      </c>
      <c r="D2572" t="s">
        <v>269</v>
      </c>
      <c r="E2572">
        <v>154.23678000000001</v>
      </c>
      <c r="F2572">
        <v>37.979999999999997</v>
      </c>
      <c r="G2572">
        <v>88.393138124161197</v>
      </c>
      <c r="H2572">
        <v>11.546582273703899</v>
      </c>
      <c r="I2572">
        <v>44.024146951002699</v>
      </c>
      <c r="J2572">
        <v>-10.120116584270299</v>
      </c>
      <c r="K2572">
        <v>31.365739442588001</v>
      </c>
      <c r="L2572">
        <v>24.437394789427898</v>
      </c>
      <c r="M2572">
        <v>58.187783226816997</v>
      </c>
      <c r="N2572">
        <v>1.13141555533978</v>
      </c>
      <c r="O2572">
        <v>11.295418641390199</v>
      </c>
      <c r="P2572">
        <v>158.367346938775</v>
      </c>
      <c r="Q2572">
        <v>0.1111374982729</v>
      </c>
    </row>
    <row r="2573" spans="1:17" hidden="1" x14ac:dyDescent="0.3">
      <c r="A2573" t="s">
        <v>5307</v>
      </c>
      <c r="B2573" t="s">
        <v>5308</v>
      </c>
      <c r="C2573" t="str">
        <f>IFERROR(VLOOKUP(Table1[[#This Row],[Ticker]],[1]!Table1[[Symbol]:[Industry]],2,FALSE),"-")</f>
        <v>-</v>
      </c>
      <c r="D2573" t="s">
        <v>5309</v>
      </c>
      <c r="E2573">
        <v>154.18672280000001</v>
      </c>
      <c r="F2573">
        <v>109.83</v>
      </c>
      <c r="G2573">
        <v>181.209016635452</v>
      </c>
      <c r="H2573">
        <v>8.5373221004792903</v>
      </c>
      <c r="I2573">
        <v>46.196892337817197</v>
      </c>
      <c r="J2573">
        <v>5.78797502806633</v>
      </c>
      <c r="K2573">
        <v>99.601237694047498</v>
      </c>
      <c r="L2573">
        <v>83.252832845934606</v>
      </c>
      <c r="M2573">
        <v>69.664211315044696</v>
      </c>
      <c r="N2573">
        <v>0.93444907238834396</v>
      </c>
      <c r="O2573">
        <v>16.134025311845502</v>
      </c>
      <c r="P2573">
        <v>212.01704545454501</v>
      </c>
      <c r="Q2573">
        <v>0.10950639901539801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E2574">
        <v>153.88412400000001</v>
      </c>
      <c r="F2574">
        <v>167.4</v>
      </c>
      <c r="G2574">
        <v>309.79191832160001</v>
      </c>
      <c r="H2574">
        <v>15.7876803851226</v>
      </c>
      <c r="I2574">
        <v>36.088485685862601</v>
      </c>
      <c r="J2574">
        <v>-0.68852634204400198</v>
      </c>
      <c r="K2574">
        <v>131.613819213619</v>
      </c>
      <c r="L2574">
        <v>95.789365135955805</v>
      </c>
      <c r="M2574">
        <v>67.433960109136393</v>
      </c>
      <c r="N2574">
        <v>1.6842196176587401</v>
      </c>
      <c r="O2574">
        <v>3.9426523297490998</v>
      </c>
      <c r="P2574">
        <v>352.43243243243199</v>
      </c>
      <c r="Q2574">
        <v>0.18576519700692201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257</v>
      </c>
      <c r="E2575">
        <v>153.78479999999999</v>
      </c>
      <c r="F2575">
        <v>137.80000000000001</v>
      </c>
      <c r="G2575">
        <v>-18.507985791047101</v>
      </c>
      <c r="H2575">
        <v>-10.859905747289</v>
      </c>
      <c r="I2575">
        <v>-14.861494262004101</v>
      </c>
      <c r="J2575">
        <v>-2.4224298488651002</v>
      </c>
      <c r="K2575">
        <v>139.115994120576</v>
      </c>
      <c r="L2575">
        <v>131.42244924254899</v>
      </c>
      <c r="M2575">
        <v>37.453546194971103</v>
      </c>
      <c r="N2575">
        <v>0.56092736784922503</v>
      </c>
      <c r="O2575">
        <v>19.7024673439767</v>
      </c>
      <c r="P2575">
        <v>48.012889366272802</v>
      </c>
      <c r="Q2575">
        <v>6.2369724599063002E-2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E2576">
        <v>153.29920000000001</v>
      </c>
      <c r="F2576">
        <v>112.72</v>
      </c>
      <c r="G2576">
        <v>6.2575644481872796</v>
      </c>
      <c r="H2576">
        <v>37.306003767144702</v>
      </c>
      <c r="I2576">
        <v>16.2805723281712</v>
      </c>
      <c r="J2576">
        <v>26.426888307339102</v>
      </c>
      <c r="M2576">
        <v>91.914777923903998</v>
      </c>
      <c r="O2576">
        <v>9.3417317246273992</v>
      </c>
      <c r="P2576">
        <v>78.920634920634896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1111</v>
      </c>
      <c r="E2577">
        <v>153.14183903200001</v>
      </c>
      <c r="F2577">
        <v>11.98</v>
      </c>
      <c r="G2577">
        <v>-46.502785270995098</v>
      </c>
      <c r="H2577">
        <v>-32.042616467979599</v>
      </c>
      <c r="I2577">
        <v>-75.821024948602798</v>
      </c>
      <c r="J2577">
        <v>-7.9172412473167597</v>
      </c>
      <c r="K2577">
        <v>15.6638574411673</v>
      </c>
      <c r="L2577">
        <v>20.663673131328999</v>
      </c>
      <c r="M2577">
        <v>8.1963529792826808</v>
      </c>
      <c r="N2577">
        <v>0.84692304162160803</v>
      </c>
      <c r="O2577">
        <v>217.19532554257</v>
      </c>
      <c r="P2577">
        <v>0</v>
      </c>
      <c r="Q2577">
        <v>-2.0365928174165999E-2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643</v>
      </c>
      <c r="E2578">
        <v>153.11705236</v>
      </c>
      <c r="F2578">
        <v>76.400000000000006</v>
      </c>
      <c r="G2578">
        <v>35.943505869746801</v>
      </c>
      <c r="H2578">
        <v>-9.4969286228906</v>
      </c>
      <c r="I2578">
        <v>39.728867863758097</v>
      </c>
      <c r="J2578">
        <v>-3.6608309909065002</v>
      </c>
      <c r="K2578">
        <v>76.758139395713698</v>
      </c>
      <c r="L2578">
        <v>65.157034590580295</v>
      </c>
      <c r="M2578">
        <v>47.735483082750797</v>
      </c>
      <c r="N2578">
        <v>1.1673267326732599</v>
      </c>
      <c r="O2578">
        <v>21.7277486910994</v>
      </c>
      <c r="P2578">
        <v>84.541062801932298</v>
      </c>
      <c r="Q2578">
        <v>0.15106632598472799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550</v>
      </c>
      <c r="E2579">
        <v>153.08099279999999</v>
      </c>
      <c r="F2579">
        <v>108</v>
      </c>
      <c r="G2579">
        <v>-22.917095903579298</v>
      </c>
      <c r="H2579">
        <v>-9.38993496009825</v>
      </c>
      <c r="I2579">
        <v>-39.499346953601297</v>
      </c>
      <c r="J2579">
        <v>-3.3004706305461502</v>
      </c>
      <c r="K2579">
        <v>114.62937169032099</v>
      </c>
      <c r="L2579">
        <v>116.15192782785699</v>
      </c>
      <c r="M2579">
        <v>35.993684665707903</v>
      </c>
      <c r="N2579">
        <v>0.61213692946057996</v>
      </c>
      <c r="O2579">
        <v>67.592592592592496</v>
      </c>
      <c r="P2579">
        <v>15.7556270096463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27</v>
      </c>
      <c r="E2580">
        <v>153.065067</v>
      </c>
      <c r="F2580">
        <v>2.5</v>
      </c>
      <c r="G2580">
        <v>179.299355918733</v>
      </c>
      <c r="H2580">
        <v>10.582881434893</v>
      </c>
      <c r="I2580">
        <v>72.414239830259703</v>
      </c>
      <c r="J2580">
        <v>7.5891690090934896</v>
      </c>
      <c r="K2580">
        <v>2.2828248114883398</v>
      </c>
      <c r="L2580">
        <v>1.8055082350731899</v>
      </c>
      <c r="M2580">
        <v>46.409843660238401</v>
      </c>
      <c r="N2580">
        <v>1.6242443494430301</v>
      </c>
      <c r="O2580">
        <v>22.4</v>
      </c>
      <c r="P2580">
        <v>220.51282051282001</v>
      </c>
      <c r="Q2580">
        <v>0.13992036891556101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288</v>
      </c>
      <c r="E2581">
        <v>152.78224238999999</v>
      </c>
      <c r="F2581">
        <v>65.7</v>
      </c>
      <c r="G2581">
        <v>266.42608040793499</v>
      </c>
      <c r="H2581">
        <v>-18.276149402111301</v>
      </c>
      <c r="I2581">
        <v>-43.079126790926402</v>
      </c>
      <c r="J2581">
        <v>-5.6056751156067497</v>
      </c>
      <c r="K2581">
        <v>69.926982513202901</v>
      </c>
      <c r="L2581">
        <v>57.432870879806799</v>
      </c>
      <c r="M2581">
        <v>21.880567439135</v>
      </c>
      <c r="N2581">
        <v>0.51789852512266599</v>
      </c>
      <c r="O2581">
        <v>40.776255707762502</v>
      </c>
      <c r="P2581">
        <v>298.18181818181802</v>
      </c>
      <c r="Q2581">
        <v>0.106907761491776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900</v>
      </c>
      <c r="E2582">
        <v>152.745</v>
      </c>
      <c r="F2582">
        <v>599</v>
      </c>
      <c r="G2582">
        <v>57.826083623242603</v>
      </c>
      <c r="H2582">
        <v>-12.565869028279501</v>
      </c>
      <c r="I2582">
        <v>-2.5368170572420099</v>
      </c>
      <c r="J2582">
        <v>-4.0430411447779697</v>
      </c>
      <c r="K2582">
        <v>609.02565930190201</v>
      </c>
      <c r="L2582">
        <v>520.90773329573699</v>
      </c>
      <c r="M2582">
        <v>30.7293145432273</v>
      </c>
      <c r="N2582">
        <v>0.34306084509872797</v>
      </c>
      <c r="O2582">
        <v>25.041736227045</v>
      </c>
      <c r="P2582">
        <v>97.820343461030305</v>
      </c>
      <c r="Q2582">
        <v>9.6529303370856995E-2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21</v>
      </c>
      <c r="E2583">
        <v>152.69996879999999</v>
      </c>
      <c r="F2583">
        <v>111.05</v>
      </c>
      <c r="G2583">
        <v>-4.6750456108015896</v>
      </c>
      <c r="H2583">
        <v>3.14592223390023</v>
      </c>
      <c r="I2583">
        <v>-27.175263175164599</v>
      </c>
      <c r="J2583">
        <v>-3.53262586270138</v>
      </c>
      <c r="K2583">
        <v>109.49456096077</v>
      </c>
      <c r="L2583">
        <v>106.295709802741</v>
      </c>
      <c r="M2583">
        <v>43.452152878288302</v>
      </c>
      <c r="N2583">
        <v>0.83536299765807898</v>
      </c>
      <c r="O2583">
        <v>35.029266096352998</v>
      </c>
      <c r="P2583">
        <v>31.420118343195199</v>
      </c>
      <c r="Q2583">
        <v>5.5695606458628998E-2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220</v>
      </c>
      <c r="E2584">
        <v>152.69327999999999</v>
      </c>
      <c r="F2584">
        <v>148.65</v>
      </c>
      <c r="G2584">
        <v>63.183211900150503</v>
      </c>
      <c r="H2584">
        <v>-3.8968390572837901</v>
      </c>
      <c r="I2584">
        <v>-50.071103483972898</v>
      </c>
      <c r="J2584">
        <v>-11.8101152444852</v>
      </c>
      <c r="K2584">
        <v>153.50496023248499</v>
      </c>
      <c r="L2584">
        <v>156.50926243781001</v>
      </c>
      <c r="M2584">
        <v>43.325358028504702</v>
      </c>
      <c r="N2584">
        <v>0.70502152080344305</v>
      </c>
      <c r="O2584">
        <v>87.251934073326595</v>
      </c>
      <c r="P2584">
        <v>128.692307692307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111</v>
      </c>
      <c r="E2585">
        <v>152.31375</v>
      </c>
      <c r="F2585">
        <v>375</v>
      </c>
      <c r="G2585">
        <v>423.79136280774401</v>
      </c>
      <c r="H2585">
        <v>-12.5838417098036</v>
      </c>
      <c r="I2585">
        <v>22.033748149765099</v>
      </c>
      <c r="J2585">
        <v>-6.0618344324622404</v>
      </c>
      <c r="K2585">
        <v>396.556507927469</v>
      </c>
      <c r="L2585">
        <v>311.23416409076401</v>
      </c>
      <c r="M2585">
        <v>39.303014718510497</v>
      </c>
      <c r="N2585">
        <v>1.5021035466775301</v>
      </c>
      <c r="O2585">
        <v>29.386666666666599</v>
      </c>
      <c r="P2585">
        <v>449.37005566949802</v>
      </c>
      <c r="Q2585">
        <v>0.27725380574165598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E2586">
        <v>151.97999999999999</v>
      </c>
      <c r="F2586">
        <v>14.9</v>
      </c>
      <c r="G2586">
        <v>172.421307138245</v>
      </c>
      <c r="H2586">
        <v>16.423520564885301</v>
      </c>
      <c r="I2586">
        <v>47.072562125848101</v>
      </c>
      <c r="J2586">
        <v>-1.9941643242398399</v>
      </c>
      <c r="K2586">
        <v>15.395763380097</v>
      </c>
      <c r="L2586">
        <v>12.810300225923999</v>
      </c>
      <c r="M2586">
        <v>45.790882710104903</v>
      </c>
      <c r="N2586">
        <v>0.482798298403318</v>
      </c>
      <c r="O2586">
        <v>49.194630872483202</v>
      </c>
      <c r="P2586">
        <v>313.314840499306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812</v>
      </c>
      <c r="E2587">
        <v>151.74282500000001</v>
      </c>
      <c r="F2587">
        <v>167.95</v>
      </c>
      <c r="G2587">
        <v>18.5225512394898</v>
      </c>
      <c r="H2587">
        <v>-3.6328140399689599</v>
      </c>
      <c r="I2587">
        <v>4.4086007325153904</v>
      </c>
      <c r="J2587">
        <v>-3.7588702065927801</v>
      </c>
      <c r="K2587">
        <v>157.71231935434099</v>
      </c>
      <c r="M2587">
        <v>49.807144941390703</v>
      </c>
      <c r="N2587">
        <v>0.216332590942835</v>
      </c>
      <c r="O2587">
        <v>11.9083060434653</v>
      </c>
      <c r="P2587">
        <v>115.32051282051199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46</v>
      </c>
      <c r="E2588">
        <v>151.53635560000001</v>
      </c>
      <c r="F2588">
        <v>1.61</v>
      </c>
      <c r="G2588">
        <v>24.1887489987108</v>
      </c>
      <c r="H2588">
        <v>38.791647208058102</v>
      </c>
      <c r="I2588">
        <v>18.610981684896299</v>
      </c>
      <c r="J2588">
        <v>-4.2930148989524799</v>
      </c>
      <c r="K2588">
        <v>1.38348065328435</v>
      </c>
      <c r="L2588">
        <v>1.2302290138543499</v>
      </c>
      <c r="M2588">
        <v>50.530434715532202</v>
      </c>
      <c r="N2588">
        <v>1.98459947183217</v>
      </c>
      <c r="O2588">
        <v>15.527950310559</v>
      </c>
      <c r="P2588">
        <v>77.900552486187806</v>
      </c>
      <c r="Q2588">
        <v>0.16847705495541099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130</v>
      </c>
      <c r="E2589">
        <v>151.27075149999999</v>
      </c>
      <c r="F2589">
        <v>3.8</v>
      </c>
      <c r="G2589">
        <v>84.421307138245695</v>
      </c>
      <c r="H2589">
        <v>-0.74281606877804895</v>
      </c>
      <c r="I2589">
        <v>-21.9596258684698</v>
      </c>
      <c r="J2589">
        <v>-6.3844082266788504</v>
      </c>
      <c r="K2589">
        <v>3.8070087067892899</v>
      </c>
      <c r="L2589">
        <v>3.3407324682681301</v>
      </c>
      <c r="M2589">
        <v>35.072627760374701</v>
      </c>
      <c r="N2589">
        <v>1.3809190652647201</v>
      </c>
      <c r="O2589">
        <v>39.210526315789402</v>
      </c>
      <c r="P2589">
        <v>123.529411764705</v>
      </c>
      <c r="Q2589">
        <v>6.3479843285513995E-2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812</v>
      </c>
      <c r="E2590">
        <v>150.871150675</v>
      </c>
      <c r="F2590">
        <v>136.15</v>
      </c>
      <c r="G2590">
        <v>-36.006324440701597</v>
      </c>
      <c r="H2590">
        <v>-7.4800061514226597</v>
      </c>
      <c r="I2590">
        <v>-31.745281780785302</v>
      </c>
      <c r="J2590">
        <v>-2.0012060818625299</v>
      </c>
      <c r="K2590">
        <v>145.33705956664201</v>
      </c>
      <c r="L2590">
        <v>152.61991953777701</v>
      </c>
      <c r="M2590">
        <v>27.9535255941298</v>
      </c>
      <c r="N2590">
        <v>0.98105858638402998</v>
      </c>
      <c r="O2590">
        <v>62.9820051413881</v>
      </c>
      <c r="P2590">
        <v>15.234870926787901</v>
      </c>
      <c r="Q2590">
        <v>1.6745307840753999E-2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553</v>
      </c>
      <c r="E2591">
        <v>150.78874999999999</v>
      </c>
      <c r="F2591">
        <v>70</v>
      </c>
      <c r="G2591">
        <v>271.24670396364201</v>
      </c>
      <c r="H2591">
        <v>6.3309934550314697</v>
      </c>
      <c r="I2591">
        <v>-18.198244091645101</v>
      </c>
      <c r="J2591">
        <v>-6.1037533653357299</v>
      </c>
      <c r="K2591">
        <v>69.003264842372303</v>
      </c>
      <c r="L2591">
        <v>63.439289456490002</v>
      </c>
      <c r="M2591">
        <v>58.788078340933602</v>
      </c>
      <c r="N2591">
        <v>1.37039883199054</v>
      </c>
      <c r="O2591">
        <v>37.971428571428497</v>
      </c>
      <c r="P2591">
        <v>320.16806722689</v>
      </c>
      <c r="Q2591">
        <v>0.16227472583584501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627</v>
      </c>
      <c r="E2592">
        <v>150.701168725</v>
      </c>
      <c r="F2592">
        <v>97.15</v>
      </c>
      <c r="G2592">
        <v>63.048758118637899</v>
      </c>
      <c r="H2592">
        <v>-10.208188237062799</v>
      </c>
      <c r="I2592">
        <v>-18.937087269189401</v>
      </c>
      <c r="J2592">
        <v>-3.7696683868338701</v>
      </c>
      <c r="K2592">
        <v>101.892966833942</v>
      </c>
      <c r="L2592">
        <v>93.9411944984803</v>
      </c>
      <c r="M2592">
        <v>39.719167852922197</v>
      </c>
      <c r="N2592">
        <v>0.24408979110991799</v>
      </c>
      <c r="O2592">
        <v>48.275862068965502</v>
      </c>
      <c r="P2592">
        <v>116.610925306577</v>
      </c>
      <c r="Q2592">
        <v>0.17590633286181001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977</v>
      </c>
      <c r="E2593">
        <v>150.46630820999999</v>
      </c>
      <c r="F2593">
        <v>23.22</v>
      </c>
      <c r="G2593">
        <v>124.636824379625</v>
      </c>
      <c r="H2593">
        <v>-8.7035687569500908</v>
      </c>
      <c r="I2593">
        <v>-24.282100076109899</v>
      </c>
      <c r="J2593">
        <v>-7.9270707218568104E-2</v>
      </c>
      <c r="K2593">
        <v>21.577523891697901</v>
      </c>
      <c r="L2593">
        <v>19.844051371724301</v>
      </c>
      <c r="M2593">
        <v>55.088478433928799</v>
      </c>
      <c r="N2593">
        <v>0.87977797796129897</v>
      </c>
      <c r="O2593">
        <v>26.6580534022394</v>
      </c>
      <c r="P2593">
        <v>150.21551724137899</v>
      </c>
      <c r="Q2593">
        <v>0.12787335745568501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893</v>
      </c>
      <c r="E2594">
        <v>150.44399999999999</v>
      </c>
      <c r="F2594">
        <v>151.19999999999999</v>
      </c>
      <c r="G2594">
        <v>-9.18146422434085</v>
      </c>
      <c r="H2594">
        <v>2.7238505978886098</v>
      </c>
      <c r="I2594">
        <v>-11.5309171799127</v>
      </c>
      <c r="J2594">
        <v>-1.9941643242398399</v>
      </c>
      <c r="K2594">
        <v>142.88362408120199</v>
      </c>
      <c r="L2594">
        <v>138.02468436175701</v>
      </c>
      <c r="M2594">
        <v>72.089674879332804</v>
      </c>
      <c r="N2594">
        <v>2.4994285714285698</v>
      </c>
      <c r="O2594">
        <v>1.62037037037037</v>
      </c>
      <c r="P2594">
        <v>21.935483870967701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E2595">
        <v>150.21564799999999</v>
      </c>
      <c r="F2595">
        <v>145.4</v>
      </c>
      <c r="G2595">
        <v>-54.996168589909502</v>
      </c>
      <c r="H2595">
        <v>-5.9252782029313202</v>
      </c>
      <c r="I2595">
        <v>-26.353230994040199</v>
      </c>
      <c r="J2595">
        <v>-1.9941643242398399</v>
      </c>
      <c r="K2595">
        <v>150.644923724736</v>
      </c>
      <c r="L2595">
        <v>157.64772118119001</v>
      </c>
      <c r="M2595">
        <v>18.438411420697701</v>
      </c>
      <c r="N2595">
        <v>0.6</v>
      </c>
      <c r="O2595">
        <v>51.272352132049498</v>
      </c>
      <c r="P2595">
        <v>38.081671415004699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49</v>
      </c>
      <c r="E2596">
        <v>149.882920305</v>
      </c>
      <c r="F2596">
        <v>127.95</v>
      </c>
      <c r="G2596">
        <v>-79.051420134481504</v>
      </c>
      <c r="H2596">
        <v>-15.675309065976901</v>
      </c>
      <c r="I2596">
        <v>-51.580684981770297</v>
      </c>
      <c r="K2596">
        <v>191.45920116624501</v>
      </c>
      <c r="L2596">
        <v>158.62245820553801</v>
      </c>
      <c r="M2596">
        <v>54.501115346803502</v>
      </c>
      <c r="N2596">
        <v>1.0526315789473599</v>
      </c>
      <c r="O2596">
        <v>118.835482610394</v>
      </c>
      <c r="P2596">
        <v>15.6871609403254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43</v>
      </c>
      <c r="E2597">
        <v>149.53888000000001</v>
      </c>
      <c r="F2597">
        <v>125.2</v>
      </c>
      <c r="G2597">
        <v>40.230567130331202</v>
      </c>
      <c r="H2597">
        <v>-7.6580164785616303</v>
      </c>
      <c r="I2597">
        <v>12.2776823860058</v>
      </c>
      <c r="J2597">
        <v>-5.9986977583161503</v>
      </c>
      <c r="K2597">
        <v>129.09884532428899</v>
      </c>
      <c r="L2597">
        <v>113.30260057003299</v>
      </c>
      <c r="M2597">
        <v>31.517727191766099</v>
      </c>
      <c r="N2597">
        <v>0.32031008057316801</v>
      </c>
      <c r="O2597">
        <v>34.025559105431299</v>
      </c>
      <c r="P2597">
        <v>69.189189189189193</v>
      </c>
      <c r="Q2597">
        <v>4.4794148682863001E-2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410</v>
      </c>
      <c r="E2598">
        <v>149.48126188499899</v>
      </c>
      <c r="F2598">
        <v>94.35</v>
      </c>
      <c r="G2598">
        <v>-34.157612864620702</v>
      </c>
      <c r="H2598">
        <v>41.703938317411101</v>
      </c>
      <c r="I2598">
        <v>-18.779756652258602</v>
      </c>
      <c r="J2598">
        <v>-4.0430939878483896</v>
      </c>
      <c r="K2598">
        <v>77.984080815772799</v>
      </c>
      <c r="L2598">
        <v>85.584305453535094</v>
      </c>
      <c r="M2598">
        <v>62.980579149346703</v>
      </c>
      <c r="N2598">
        <v>3.6158816982317501</v>
      </c>
      <c r="O2598">
        <v>44.283352788454003</v>
      </c>
      <c r="P2598">
        <v>50.421909158279099</v>
      </c>
      <c r="Q2598">
        <v>0.241283197050573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21</v>
      </c>
      <c r="E2599">
        <v>149.18721249999999</v>
      </c>
      <c r="F2599">
        <v>198.85</v>
      </c>
      <c r="G2599">
        <v>51.649471131115597</v>
      </c>
      <c r="H2599">
        <v>-17.1798881214925</v>
      </c>
      <c r="I2599">
        <v>-26.023942523418199</v>
      </c>
      <c r="J2599">
        <v>0.58276837528480396</v>
      </c>
      <c r="K2599">
        <v>260.01539052877001</v>
      </c>
      <c r="L2599">
        <v>245.981858033489</v>
      </c>
      <c r="M2599">
        <v>39.796607029055302</v>
      </c>
      <c r="N2599">
        <v>1.0690453460620499</v>
      </c>
      <c r="O2599">
        <v>156.97762132260499</v>
      </c>
      <c r="P2599">
        <v>94.379276637341107</v>
      </c>
      <c r="Q2599">
        <v>0.16295679428273999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1111</v>
      </c>
      <c r="E2600">
        <v>149.16002399999999</v>
      </c>
      <c r="F2600">
        <v>115.44</v>
      </c>
      <c r="G2600">
        <v>-26.275467055302599</v>
      </c>
      <c r="H2600">
        <v>-11.165913181638899</v>
      </c>
      <c r="I2600">
        <v>-35.4446509776065</v>
      </c>
      <c r="J2600">
        <v>-0.70602873101950603</v>
      </c>
      <c r="K2600">
        <v>121.216391203105</v>
      </c>
      <c r="L2600">
        <v>119.436843824612</v>
      </c>
      <c r="M2600">
        <v>35.121317441613101</v>
      </c>
      <c r="N2600">
        <v>0.41837803995939599</v>
      </c>
      <c r="O2600">
        <v>44.967082467082399</v>
      </c>
      <c r="P2600">
        <v>27.3469387755102</v>
      </c>
      <c r="Q2600">
        <v>-5.2505874919960997E-2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77</v>
      </c>
      <c r="E2601">
        <v>148.47200000000001</v>
      </c>
      <c r="F2601">
        <v>67</v>
      </c>
      <c r="G2601">
        <v>72.939825656764199</v>
      </c>
      <c r="H2601">
        <v>-2.24432360646649</v>
      </c>
      <c r="I2601">
        <v>11.941936331264801</v>
      </c>
      <c r="J2601">
        <v>-0.32474283663653902</v>
      </c>
      <c r="K2601">
        <v>59.401197425140502</v>
      </c>
      <c r="L2601">
        <v>53.024205275624197</v>
      </c>
      <c r="M2601">
        <v>73.370089420638294</v>
      </c>
      <c r="N2601">
        <v>1.1015155413911999</v>
      </c>
      <c r="O2601">
        <v>14.9253731343283</v>
      </c>
      <c r="P2601">
        <v>114.743589743589</v>
      </c>
      <c r="Q2601">
        <v>9.4905337194761005E-2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890</v>
      </c>
      <c r="E2602">
        <v>148.393109084</v>
      </c>
      <c r="F2602">
        <v>79.42</v>
      </c>
      <c r="G2602">
        <v>14.863393787228899</v>
      </c>
      <c r="H2602">
        <v>-6.5511494021113696</v>
      </c>
      <c r="I2602">
        <v>5.7888528333557296</v>
      </c>
      <c r="J2602">
        <v>-2.2845317020961602</v>
      </c>
      <c r="K2602">
        <v>80.808579013829601</v>
      </c>
      <c r="L2602">
        <v>73.917170159422</v>
      </c>
      <c r="M2602">
        <v>48.387108114184201</v>
      </c>
      <c r="N2602">
        <v>0.104445209299408</v>
      </c>
      <c r="O2602">
        <v>46.3107529589523</v>
      </c>
      <c r="P2602">
        <v>44.007252946509503</v>
      </c>
      <c r="Q2602">
        <v>7.8400078300128004E-2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E2603">
        <v>148.3288948</v>
      </c>
      <c r="F2603">
        <v>109.87</v>
      </c>
      <c r="G2603">
        <v>539.89677655072296</v>
      </c>
      <c r="H2603">
        <v>-9.0996788138760802</v>
      </c>
      <c r="I2603">
        <v>-49.048421059252099</v>
      </c>
      <c r="J2603">
        <v>10.449420459770399</v>
      </c>
      <c r="K2603">
        <v>108.54737733371201</v>
      </c>
      <c r="L2603">
        <v>111.79949456698699</v>
      </c>
      <c r="M2603">
        <v>80.064550169854499</v>
      </c>
      <c r="N2603">
        <v>1.61287830139823</v>
      </c>
      <c r="O2603">
        <v>131.13679803404</v>
      </c>
      <c r="P2603">
        <v>565.47546941247697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D2604" t="s">
        <v>135</v>
      </c>
      <c r="E2604">
        <v>148.20324479999999</v>
      </c>
      <c r="F2604">
        <v>576</v>
      </c>
      <c r="G2604">
        <v>15.476774262036599</v>
      </c>
      <c r="H2604">
        <v>-10.717290519187999</v>
      </c>
      <c r="I2604">
        <v>-2.5923588393894401</v>
      </c>
      <c r="J2604">
        <v>-4.0363359994847201</v>
      </c>
      <c r="K2604">
        <v>596.43010255710703</v>
      </c>
      <c r="L2604">
        <v>552.90006351440297</v>
      </c>
      <c r="M2604">
        <v>36.239526485787103</v>
      </c>
      <c r="N2604">
        <v>0.33910649093496598</v>
      </c>
      <c r="O2604">
        <v>38.8888888888888</v>
      </c>
      <c r="P2604">
        <v>64.618462417833598</v>
      </c>
      <c r="Q2604">
        <v>5.1503474792861E-2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135</v>
      </c>
      <c r="E2605">
        <v>148.13150175000001</v>
      </c>
      <c r="F2605">
        <v>38.25</v>
      </c>
      <c r="G2605">
        <v>-24.5218896913447</v>
      </c>
      <c r="H2605">
        <v>0.80835764014212996</v>
      </c>
      <c r="I2605">
        <v>-25.555684981770298</v>
      </c>
      <c r="J2605">
        <v>-3.27856799396461</v>
      </c>
      <c r="K2605">
        <v>36.357923767897802</v>
      </c>
      <c r="L2605">
        <v>35.427879146195998</v>
      </c>
      <c r="M2605">
        <v>50.9554216137143</v>
      </c>
      <c r="N2605">
        <v>2.13534346571877</v>
      </c>
      <c r="O2605">
        <v>35.424836601307099</v>
      </c>
      <c r="Q2605">
        <v>4.4293454591112003E-2</v>
      </c>
    </row>
    <row r="2606" spans="1:17" hidden="1" x14ac:dyDescent="0.3">
      <c r="A2606" t="s">
        <v>5374</v>
      </c>
      <c r="B2606" t="s">
        <v>5375</v>
      </c>
      <c r="C2606" t="str">
        <f>IFERROR(VLOOKUP(Table1[[#This Row],[Ticker]],[1]!Table1[[Symbol]:[Industry]],2,FALSE),"-")</f>
        <v>-</v>
      </c>
      <c r="D2606" t="s">
        <v>643</v>
      </c>
      <c r="E2606">
        <v>147.20223045</v>
      </c>
      <c r="F2606">
        <v>72.95</v>
      </c>
      <c r="G2606">
        <v>-47.390054062182898</v>
      </c>
      <c r="H2606">
        <v>-0.51752871245620402</v>
      </c>
      <c r="I2606">
        <v>-37.575994976425498</v>
      </c>
      <c r="J2606">
        <v>4.9776666616756504</v>
      </c>
      <c r="K2606">
        <v>70.129372930873998</v>
      </c>
      <c r="M2606">
        <v>57.993198218870702</v>
      </c>
      <c r="N2606">
        <v>1.07074583635047</v>
      </c>
      <c r="O2606">
        <v>56.614119259766902</v>
      </c>
      <c r="P2606">
        <v>23.644067796610098</v>
      </c>
    </row>
    <row r="2607" spans="1:17" hidden="1" x14ac:dyDescent="0.3">
      <c r="A2607" t="s">
        <v>5376</v>
      </c>
      <c r="B2607" t="s">
        <v>5377</v>
      </c>
      <c r="C2607" t="str">
        <f>IFERROR(VLOOKUP(Table1[[#This Row],[Ticker]],[1]!Table1[[Symbol]:[Industry]],2,FALSE),"-")</f>
        <v>-</v>
      </c>
      <c r="D2607" t="s">
        <v>46</v>
      </c>
      <c r="E2607">
        <v>146.82273599999999</v>
      </c>
      <c r="F2607">
        <v>470</v>
      </c>
      <c r="G2607">
        <v>-1.8944823354384399</v>
      </c>
      <c r="H2607">
        <v>-25.6267714735284</v>
      </c>
      <c r="I2607">
        <v>-23.516127554961301</v>
      </c>
      <c r="J2607">
        <v>1.8503690652693201</v>
      </c>
      <c r="K2607">
        <v>510.94344774386502</v>
      </c>
      <c r="L2607">
        <v>464.87152512574801</v>
      </c>
      <c r="M2607">
        <v>26.485521440054701</v>
      </c>
      <c r="N2607">
        <v>0.27761103070008297</v>
      </c>
      <c r="O2607">
        <v>36.1489361702127</v>
      </c>
      <c r="P2607">
        <v>62.068965517241303</v>
      </c>
      <c r="Q2607">
        <v>0.215183849953335</v>
      </c>
    </row>
    <row r="2608" spans="1:17" hidden="1" x14ac:dyDescent="0.3">
      <c r="A2608" t="s">
        <v>5378</v>
      </c>
      <c r="B2608" t="s">
        <v>5379</v>
      </c>
      <c r="C2608" t="str">
        <f>IFERROR(VLOOKUP(Table1[[#This Row],[Ticker]],[1]!Table1[[Symbol]:[Industry]],2,FALSE),"-")</f>
        <v>-</v>
      </c>
      <c r="D2608" t="s">
        <v>269</v>
      </c>
      <c r="E2608">
        <v>146.79</v>
      </c>
      <c r="F2608">
        <v>489.3</v>
      </c>
      <c r="G2608">
        <v>236.86575158269</v>
      </c>
      <c r="H2608">
        <v>35.3071839312219</v>
      </c>
      <c r="I2608">
        <v>33.212937699895797</v>
      </c>
      <c r="J2608">
        <v>9.4816066008702897</v>
      </c>
      <c r="K2608">
        <v>392.51876087358801</v>
      </c>
      <c r="L2608">
        <v>318.58367983545401</v>
      </c>
      <c r="M2608">
        <v>70.9414324383619</v>
      </c>
      <c r="N2608">
        <v>2.58833644934563</v>
      </c>
      <c r="O2608">
        <v>10.0960555896178</v>
      </c>
      <c r="P2608">
        <v>279.302325581395</v>
      </c>
      <c r="Q2608">
        <v>0.12919380621750601</v>
      </c>
    </row>
    <row r="2609" spans="1:17" hidden="1" x14ac:dyDescent="0.3">
      <c r="A2609" t="s">
        <v>5380</v>
      </c>
      <c r="B2609" t="s">
        <v>5381</v>
      </c>
      <c r="C2609" t="str">
        <f>IFERROR(VLOOKUP(Table1[[#This Row],[Ticker]],[1]!Table1[[Symbol]:[Industry]],2,FALSE),"-")</f>
        <v>-</v>
      </c>
      <c r="D2609" t="s">
        <v>1487</v>
      </c>
      <c r="E2609">
        <v>146.66079999999999</v>
      </c>
      <c r="F2609">
        <v>83.33</v>
      </c>
      <c r="G2609">
        <v>1.1011490354789599</v>
      </c>
      <c r="H2609">
        <v>3.5719518637113898</v>
      </c>
      <c r="I2609">
        <v>11.3750080875366</v>
      </c>
      <c r="J2609">
        <v>-2.0057922312165899</v>
      </c>
      <c r="K2609">
        <v>91.098894108881098</v>
      </c>
      <c r="L2609">
        <v>90.456089504740604</v>
      </c>
      <c r="M2609">
        <v>33.858187060057297</v>
      </c>
      <c r="N2609">
        <v>0.35902294824763598</v>
      </c>
      <c r="O2609">
        <v>90.087603504140105</v>
      </c>
      <c r="P2609">
        <v>71.920775737569599</v>
      </c>
      <c r="Q2609">
        <v>1.3507202683030999E-2</v>
      </c>
    </row>
    <row r="2610" spans="1:17" hidden="1" x14ac:dyDescent="0.3">
      <c r="A2610" t="s">
        <v>5382</v>
      </c>
      <c r="B2610" t="s">
        <v>5383</v>
      </c>
      <c r="C2610" t="str">
        <f>IFERROR(VLOOKUP(Table1[[#This Row],[Ticker]],[1]!Table1[[Symbol]:[Industry]],2,FALSE),"-")</f>
        <v>-</v>
      </c>
      <c r="D2610" t="s">
        <v>257</v>
      </c>
      <c r="E2610">
        <v>146.2923165</v>
      </c>
      <c r="F2610">
        <v>456.55</v>
      </c>
      <c r="G2610">
        <v>83.451790750439201</v>
      </c>
      <c r="H2610">
        <v>-11.0055362942889</v>
      </c>
      <c r="I2610">
        <v>14.293575541551601</v>
      </c>
      <c r="J2610">
        <v>-0.120735034772172</v>
      </c>
      <c r="K2610">
        <v>437.29850291898902</v>
      </c>
      <c r="L2610">
        <v>366.51881021672</v>
      </c>
      <c r="M2610">
        <v>58.722240539927803</v>
      </c>
      <c r="N2610">
        <v>0.61961433702398805</v>
      </c>
      <c r="O2610">
        <v>16.0880516920381</v>
      </c>
      <c r="P2610">
        <v>119.91811175337099</v>
      </c>
      <c r="Q2610">
        <v>6.921568332453E-2</v>
      </c>
    </row>
    <row r="2611" spans="1:17" hidden="1" x14ac:dyDescent="0.3">
      <c r="A2611" t="s">
        <v>5384</v>
      </c>
      <c r="B2611" t="s">
        <v>5385</v>
      </c>
      <c r="C2611" t="str">
        <f>IFERROR(VLOOKUP(Table1[[#This Row],[Ticker]],[1]!Table1[[Symbol]:[Industry]],2,FALSE),"-")</f>
        <v>-</v>
      </c>
      <c r="D2611" t="s">
        <v>1429</v>
      </c>
      <c r="E2611">
        <v>145.967205828</v>
      </c>
      <c r="F2611">
        <v>47.54</v>
      </c>
      <c r="G2611">
        <v>51.809366839738303</v>
      </c>
      <c r="H2611">
        <v>36.890255621436502</v>
      </c>
      <c r="I2611">
        <v>-20.760071821251799</v>
      </c>
      <c r="J2611">
        <v>13.7226769739968</v>
      </c>
      <c r="K2611">
        <v>34.958350202568603</v>
      </c>
      <c r="L2611">
        <v>37.508641995159799</v>
      </c>
      <c r="M2611">
        <v>96.038201959178807</v>
      </c>
      <c r="N2611">
        <v>4.42658487388774</v>
      </c>
      <c r="O2611">
        <v>18.847286495582601</v>
      </c>
      <c r="P2611">
        <v>96.853002070393302</v>
      </c>
      <c r="Q2611">
        <v>6.3143512118865E-2</v>
      </c>
    </row>
    <row r="2612" spans="1:17" hidden="1" x14ac:dyDescent="0.3">
      <c r="A2612" t="s">
        <v>5386</v>
      </c>
      <c r="B2612" t="s">
        <v>5387</v>
      </c>
      <c r="C2612" t="str">
        <f>IFERROR(VLOOKUP(Table1[[#This Row],[Ticker]],[1]!Table1[[Symbol]:[Industry]],2,FALSE),"-")</f>
        <v>-</v>
      </c>
      <c r="E2612">
        <v>145.69828723199899</v>
      </c>
      <c r="F2612">
        <v>78.08</v>
      </c>
      <c r="G2612">
        <v>158.96941209451299</v>
      </c>
      <c r="H2612">
        <v>98.646927520965505</v>
      </c>
      <c r="I2612">
        <v>113.48508943888</v>
      </c>
      <c r="J2612">
        <v>17.8701913652854</v>
      </c>
      <c r="K2612">
        <v>53.013905566033699</v>
      </c>
      <c r="L2612">
        <v>38.204860703409203</v>
      </c>
      <c r="M2612">
        <v>76.036001861477999</v>
      </c>
      <c r="N2612">
        <v>1.33344623056564</v>
      </c>
      <c r="O2612">
        <v>6.9415983606557301</v>
      </c>
      <c r="P2612">
        <v>254.104308390022</v>
      </c>
      <c r="Q2612">
        <v>0.119346152845032</v>
      </c>
    </row>
    <row r="2613" spans="1:17" hidden="1" x14ac:dyDescent="0.3">
      <c r="A2613" t="s">
        <v>5388</v>
      </c>
      <c r="B2613" t="s">
        <v>5389</v>
      </c>
      <c r="C2613" t="str">
        <f>IFERROR(VLOOKUP(Table1[[#This Row],[Ticker]],[1]!Table1[[Symbol]:[Industry]],2,FALSE),"-")</f>
        <v>-</v>
      </c>
      <c r="D2613" t="s">
        <v>312</v>
      </c>
      <c r="E2613">
        <v>145.50342499999999</v>
      </c>
      <c r="F2613">
        <v>64.599999999999994</v>
      </c>
      <c r="G2613">
        <v>-20.023137306198699</v>
      </c>
      <c r="M2613">
        <v>99.999992872253003</v>
      </c>
      <c r="N2613">
        <v>1</v>
      </c>
      <c r="O2613">
        <v>0</v>
      </c>
      <c r="P2613">
        <v>5.5555555555555296</v>
      </c>
    </row>
    <row r="2614" spans="1:17" hidden="1" x14ac:dyDescent="0.3">
      <c r="A2614" t="s">
        <v>5390</v>
      </c>
      <c r="B2614" t="s">
        <v>5391</v>
      </c>
      <c r="C2614" t="str">
        <f>IFERROR(VLOOKUP(Table1[[#This Row],[Ticker]],[1]!Table1[[Symbol]:[Industry]],2,FALSE),"-")</f>
        <v>-</v>
      </c>
      <c r="D2614" t="s">
        <v>62</v>
      </c>
      <c r="E2614">
        <v>145.461561055</v>
      </c>
      <c r="F2614">
        <v>51.85</v>
      </c>
      <c r="G2614">
        <v>29.428780979800301</v>
      </c>
      <c r="H2614">
        <v>1.8754150026021501</v>
      </c>
      <c r="I2614">
        <v>-20.765922641733699</v>
      </c>
      <c r="J2614">
        <v>6.74810371699727</v>
      </c>
      <c r="K2614">
        <v>48.717054742538799</v>
      </c>
      <c r="L2614">
        <v>47.0598506101501</v>
      </c>
      <c r="M2614">
        <v>63.391327061273401</v>
      </c>
      <c r="N2614">
        <v>1.36698519241838</v>
      </c>
      <c r="O2614">
        <v>31.1475409836065</v>
      </c>
      <c r="P2614">
        <v>73.121869782971601</v>
      </c>
      <c r="Q2614">
        <v>1.2977863054459001E-2</v>
      </c>
    </row>
    <row r="2615" spans="1:17" hidden="1" x14ac:dyDescent="0.3">
      <c r="A2615" t="s">
        <v>5392</v>
      </c>
      <c r="B2615" t="s">
        <v>5393</v>
      </c>
      <c r="C2615" t="str">
        <f>IFERROR(VLOOKUP(Table1[[#This Row],[Ticker]],[1]!Table1[[Symbol]:[Industry]],2,FALSE),"-")</f>
        <v>-</v>
      </c>
      <c r="D2615" t="s">
        <v>400</v>
      </c>
      <c r="E2615">
        <v>145.41061785599999</v>
      </c>
      <c r="F2615">
        <v>10.220000000000001</v>
      </c>
      <c r="G2615">
        <v>133.15548435343501</v>
      </c>
      <c r="H2615">
        <v>23.586126046990401</v>
      </c>
      <c r="I2615">
        <v>31.494674730459899</v>
      </c>
      <c r="J2615">
        <v>-7.3591599267024499</v>
      </c>
      <c r="K2615">
        <v>9.9808760421690597</v>
      </c>
      <c r="L2615">
        <v>7.8535342044588603</v>
      </c>
      <c r="M2615">
        <v>33.277876777045897</v>
      </c>
      <c r="N2615">
        <v>0.948876461023618</v>
      </c>
      <c r="O2615">
        <v>51.1741682974559</v>
      </c>
      <c r="P2615">
        <v>168.947368421052</v>
      </c>
      <c r="Q2615">
        <v>0.14037229294461101</v>
      </c>
    </row>
    <row r="2616" spans="1:17" hidden="1" x14ac:dyDescent="0.3">
      <c r="A2616" t="s">
        <v>5394</v>
      </c>
      <c r="B2616" t="s">
        <v>5395</v>
      </c>
      <c r="C2616" t="str">
        <f>IFERROR(VLOOKUP(Table1[[#This Row],[Ticker]],[1]!Table1[[Symbol]:[Industry]],2,FALSE),"-")</f>
        <v>-</v>
      </c>
      <c r="D2616" t="s">
        <v>46</v>
      </c>
      <c r="E2616">
        <v>145.0070571</v>
      </c>
      <c r="F2616">
        <v>19.25</v>
      </c>
      <c r="G2616">
        <v>230.902788619727</v>
      </c>
      <c r="H2616">
        <v>85.317910003829198</v>
      </c>
      <c r="I2616">
        <v>90.326667959406095</v>
      </c>
      <c r="J2616">
        <v>17.053454723379101</v>
      </c>
      <c r="K2616">
        <v>12.544232598193901</v>
      </c>
      <c r="L2616">
        <v>9.4349010310588692</v>
      </c>
      <c r="M2616">
        <v>94.681500245637196</v>
      </c>
      <c r="N2616">
        <v>2.23718401685352</v>
      </c>
      <c r="O2616">
        <v>2.0779220779220702</v>
      </c>
      <c r="Q2616">
        <v>8.4062294262228998E-2</v>
      </c>
    </row>
    <row r="2617" spans="1:17" hidden="1" x14ac:dyDescent="0.3">
      <c r="A2617" t="s">
        <v>5396</v>
      </c>
      <c r="B2617" t="s">
        <v>5397</v>
      </c>
      <c r="C2617" t="str">
        <f>IFERROR(VLOOKUP(Table1[[#This Row],[Ticker]],[1]!Table1[[Symbol]:[Industry]],2,FALSE),"-")</f>
        <v>-</v>
      </c>
      <c r="D2617" t="s">
        <v>529</v>
      </c>
      <c r="E2617">
        <v>144.85135500000001</v>
      </c>
      <c r="F2617">
        <v>15.18</v>
      </c>
      <c r="G2617">
        <v>6.07785527354498</v>
      </c>
      <c r="H2617">
        <v>9.1706441144495692</v>
      </c>
      <c r="I2617">
        <v>-37.146594072679399</v>
      </c>
      <c r="J2617">
        <v>13.6753513452758</v>
      </c>
      <c r="K2617">
        <v>14.654661604042399</v>
      </c>
      <c r="L2617">
        <v>16.648842932549002</v>
      </c>
      <c r="M2617">
        <v>55.188162427668701</v>
      </c>
      <c r="N2617">
        <v>2.5554471499059899</v>
      </c>
      <c r="O2617">
        <v>96.574440052700893</v>
      </c>
      <c r="P2617">
        <v>32.114882506527401</v>
      </c>
      <c r="Q2617">
        <v>-2.3766047162539002E-2</v>
      </c>
    </row>
    <row r="2618" spans="1:17" hidden="1" x14ac:dyDescent="0.3">
      <c r="A2618" t="s">
        <v>5398</v>
      </c>
      <c r="B2618" t="s">
        <v>5399</v>
      </c>
      <c r="C2618" t="str">
        <f>IFERROR(VLOOKUP(Table1[[#This Row],[Ticker]],[1]!Table1[[Symbol]:[Industry]],2,FALSE),"-")</f>
        <v>-</v>
      </c>
      <c r="D2618" t="s">
        <v>83</v>
      </c>
      <c r="E2618">
        <v>144.78984909299999</v>
      </c>
      <c r="F2618">
        <v>2.67</v>
      </c>
      <c r="G2618">
        <v>-49.2929785760399</v>
      </c>
      <c r="H2618">
        <v>-19.972635025114499</v>
      </c>
      <c r="I2618">
        <v>-34.646594072679399</v>
      </c>
      <c r="J2618">
        <v>-1.9941643242398399</v>
      </c>
      <c r="K2618">
        <v>2.6248093426700501</v>
      </c>
      <c r="L2618">
        <v>4.5560199635195202</v>
      </c>
      <c r="M2618">
        <v>13.1008806071324</v>
      </c>
      <c r="N2618">
        <v>0.53020449381899404</v>
      </c>
      <c r="O2618">
        <v>47.940074906367002</v>
      </c>
      <c r="P2618">
        <v>40.5263157894736</v>
      </c>
      <c r="Q2618">
        <v>-0.19474545303896401</v>
      </c>
    </row>
    <row r="2619" spans="1:17" hidden="1" x14ac:dyDescent="0.3">
      <c r="A2619" t="s">
        <v>5400</v>
      </c>
      <c r="B2619" t="s">
        <v>5401</v>
      </c>
      <c r="C2619" t="str">
        <f>IFERROR(VLOOKUP(Table1[[#This Row],[Ticker]],[1]!Table1[[Symbol]:[Industry]],2,FALSE),"-")</f>
        <v>-</v>
      </c>
      <c r="D2619" t="s">
        <v>476</v>
      </c>
      <c r="E2619">
        <v>144.69494477800001</v>
      </c>
      <c r="F2619">
        <v>49.09</v>
      </c>
      <c r="G2619">
        <v>1.5974729413545701</v>
      </c>
      <c r="H2619">
        <v>-0.95503099499424604</v>
      </c>
      <c r="I2619">
        <v>-33.533964012680897</v>
      </c>
      <c r="J2619">
        <v>-3.5138603850276802</v>
      </c>
      <c r="K2619">
        <v>47.1826894788407</v>
      </c>
      <c r="L2619">
        <v>46.886383734583603</v>
      </c>
      <c r="M2619">
        <v>50.3044201053997</v>
      </c>
      <c r="N2619">
        <v>1.89314416488091</v>
      </c>
      <c r="O2619">
        <v>36.4840089631289</v>
      </c>
      <c r="P2619">
        <v>32.496626180836699</v>
      </c>
      <c r="Q2619">
        <v>-4.7051034517430999E-2</v>
      </c>
    </row>
    <row r="2620" spans="1:17" hidden="1" x14ac:dyDescent="0.3">
      <c r="A2620" t="s">
        <v>5402</v>
      </c>
      <c r="B2620" t="s">
        <v>5403</v>
      </c>
      <c r="C2620" t="str">
        <f>IFERROR(VLOOKUP(Table1[[#This Row],[Ticker]],[1]!Table1[[Symbol]:[Industry]],2,FALSE),"-")</f>
        <v>-</v>
      </c>
      <c r="E2620">
        <v>143.77334999999999</v>
      </c>
      <c r="F2620">
        <v>75.95</v>
      </c>
      <c r="G2620">
        <v>62.509469594907401</v>
      </c>
      <c r="H2620">
        <v>22.883796378979699</v>
      </c>
      <c r="I2620">
        <v>15.9594665333812</v>
      </c>
      <c r="J2620">
        <v>-9.7502618852154495</v>
      </c>
      <c r="K2620">
        <v>64.759007894566096</v>
      </c>
      <c r="L2620">
        <v>57.560559828259997</v>
      </c>
      <c r="M2620">
        <v>60.7741809011535</v>
      </c>
      <c r="N2620">
        <v>3.7803766610388299</v>
      </c>
      <c r="O2620">
        <v>15.207373271889301</v>
      </c>
      <c r="P2620">
        <v>110.972222222222</v>
      </c>
      <c r="Q2620">
        <v>0.152693686196128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1148</v>
      </c>
      <c r="E2621">
        <v>143.63847279500001</v>
      </c>
      <c r="F2621">
        <v>77.95</v>
      </c>
      <c r="G2621">
        <v>-80.741189266700999</v>
      </c>
      <c r="H2621">
        <v>-16.878359346862698</v>
      </c>
      <c r="I2621">
        <v>-70.718181386717106</v>
      </c>
      <c r="J2621">
        <v>-5.9557489580933796</v>
      </c>
      <c r="K2621">
        <v>90.204354911021497</v>
      </c>
      <c r="M2621">
        <v>21.014990141454501</v>
      </c>
      <c r="N2621">
        <v>1.0664977192093199</v>
      </c>
      <c r="O2621">
        <v>134.76587556125699</v>
      </c>
      <c r="P2621">
        <v>0.25723472668810399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E2622">
        <v>143.56775250000001</v>
      </c>
      <c r="F2622">
        <v>194.75</v>
      </c>
      <c r="G2622">
        <v>-27.9596452427066</v>
      </c>
      <c r="H2622">
        <v>14.5009206615828</v>
      </c>
      <c r="I2622">
        <v>-17.9366373627226</v>
      </c>
      <c r="J2622">
        <v>-2.5494260905010702</v>
      </c>
      <c r="K2622">
        <v>173.46785315737799</v>
      </c>
      <c r="M2622">
        <v>56.459187992276803</v>
      </c>
      <c r="N2622">
        <v>1.1947757516017701</v>
      </c>
      <c r="O2622">
        <v>11.4249037227214</v>
      </c>
      <c r="P2622">
        <v>39.107142857142797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D2623" t="s">
        <v>130</v>
      </c>
      <c r="E2623">
        <v>143.51679617299999</v>
      </c>
      <c r="F2623">
        <v>15.91</v>
      </c>
      <c r="G2623">
        <v>51.318628566817097</v>
      </c>
      <c r="H2623">
        <v>7.0857290509272799</v>
      </c>
      <c r="I2623">
        <v>-10.608455430319101</v>
      </c>
      <c r="J2623">
        <v>-2.1782134039944498</v>
      </c>
      <c r="K2623">
        <v>15.358183878533399</v>
      </c>
      <c r="L2623">
        <v>13.8965597384876</v>
      </c>
      <c r="M2623">
        <v>44.465005443075803</v>
      </c>
      <c r="N2623">
        <v>1.5461060718314199</v>
      </c>
      <c r="O2623">
        <v>41.043368950345702</v>
      </c>
      <c r="P2623">
        <v>98.626716604244606</v>
      </c>
      <c r="Q2623">
        <v>3.9960583340278001E-2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D2624" t="s">
        <v>2471</v>
      </c>
      <c r="E2624">
        <v>143.51124300000001</v>
      </c>
      <c r="F2624">
        <v>36.39</v>
      </c>
      <c r="G2624">
        <v>-7.4293422124035899</v>
      </c>
      <c r="H2624">
        <v>-11.0182668079047</v>
      </c>
      <c r="I2624">
        <v>-33.872183298268602</v>
      </c>
      <c r="J2624">
        <v>-6.48767081774632</v>
      </c>
      <c r="K2624">
        <v>39.155823852789602</v>
      </c>
      <c r="L2624">
        <v>39.524949188482303</v>
      </c>
      <c r="M2624">
        <v>23.9156793219558</v>
      </c>
      <c r="N2624">
        <v>0.95093333250482603</v>
      </c>
      <c r="O2624">
        <v>61.857653201428903</v>
      </c>
      <c r="P2624">
        <v>37.320754716981099</v>
      </c>
      <c r="Q2624">
        <v>8.7003100867811003E-2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D2625" t="s">
        <v>295</v>
      </c>
      <c r="E2625">
        <v>143.28671370000001</v>
      </c>
      <c r="F2625">
        <v>68.900000000000006</v>
      </c>
      <c r="G2625">
        <v>-50.565083716408502</v>
      </c>
      <c r="H2625">
        <v>8.1576434802226991</v>
      </c>
      <c r="I2625">
        <v>-34.592112713850199</v>
      </c>
      <c r="J2625">
        <v>20.068971780641998</v>
      </c>
      <c r="K2625">
        <v>61.230706338322797</v>
      </c>
      <c r="L2625">
        <v>68.536473663474297</v>
      </c>
      <c r="M2625">
        <v>73.542359989062106</v>
      </c>
      <c r="N2625">
        <v>3.4516457768964899</v>
      </c>
      <c r="O2625">
        <v>61.103047895500701</v>
      </c>
      <c r="P2625">
        <v>42.0618556701031</v>
      </c>
      <c r="Q2625">
        <v>2.5911590893093001E-2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D2626" t="s">
        <v>627</v>
      </c>
      <c r="E2626">
        <v>143.23317458399899</v>
      </c>
      <c r="F2626">
        <v>4.7699999999999996</v>
      </c>
      <c r="G2626">
        <v>62.2637872387903</v>
      </c>
      <c r="H2626">
        <v>53.901065787762001</v>
      </c>
      <c r="I2626">
        <v>19.865637881413001</v>
      </c>
      <c r="J2626">
        <v>14.982579861806601</v>
      </c>
      <c r="K2626">
        <v>3.60094325891321</v>
      </c>
      <c r="L2626">
        <v>3.4710253479856901</v>
      </c>
      <c r="M2626">
        <v>72.436536167180407</v>
      </c>
      <c r="N2626">
        <v>2.1569203802843102</v>
      </c>
      <c r="O2626">
        <v>6.4989517819706597</v>
      </c>
      <c r="P2626">
        <v>153.178994918125</v>
      </c>
      <c r="Q2626">
        <v>-4.7688822870602998E-2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D2627" t="s">
        <v>257</v>
      </c>
      <c r="E2627">
        <v>143.034705</v>
      </c>
      <c r="F2627">
        <v>132.55000000000001</v>
      </c>
      <c r="G2627">
        <v>-25.1239751656572</v>
      </c>
      <c r="H2627">
        <v>-7.5991984039262501</v>
      </c>
      <c r="I2627">
        <v>-43.576320333385802</v>
      </c>
      <c r="J2627">
        <v>-1.3960334831183301</v>
      </c>
      <c r="K2627">
        <v>137.15540401615701</v>
      </c>
      <c r="L2627">
        <v>150.742429990197</v>
      </c>
      <c r="M2627">
        <v>42.3685946425352</v>
      </c>
      <c r="N2627">
        <v>0.80403118699777298</v>
      </c>
      <c r="O2627">
        <v>82.233119577517897</v>
      </c>
      <c r="P2627">
        <v>8.6475409836065609</v>
      </c>
      <c r="Q2627">
        <v>0.10050359725303699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130</v>
      </c>
      <c r="E2628">
        <v>143.011539</v>
      </c>
      <c r="F2628">
        <v>416.3</v>
      </c>
      <c r="G2628">
        <v>81.124385589089798</v>
      </c>
      <c r="H2628">
        <v>1.5378948111525901</v>
      </c>
      <c r="I2628">
        <v>12.398825545354301</v>
      </c>
      <c r="J2628">
        <v>-2.71932748595122</v>
      </c>
      <c r="K2628">
        <v>371.60921810136801</v>
      </c>
      <c r="L2628">
        <v>309.13828642796199</v>
      </c>
      <c r="M2628">
        <v>57.870253515402503</v>
      </c>
      <c r="N2628">
        <v>1.00268083647583</v>
      </c>
      <c r="O2628">
        <v>11.710305068460199</v>
      </c>
      <c r="P2628">
        <v>123.576799140708</v>
      </c>
      <c r="Q2628">
        <v>0.11873245114207701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711</v>
      </c>
      <c r="E2629">
        <v>142.89995898000001</v>
      </c>
      <c r="F2629">
        <v>87.24</v>
      </c>
      <c r="G2629">
        <v>-2.5321484329813302</v>
      </c>
      <c r="H2629">
        <v>-1.7866656545014501</v>
      </c>
      <c r="I2629">
        <v>-1.5760664816396699</v>
      </c>
      <c r="J2629">
        <v>-0.32710632940538797</v>
      </c>
      <c r="K2629">
        <v>83.294033254539997</v>
      </c>
      <c r="L2629">
        <v>77.935715472134007</v>
      </c>
      <c r="M2629">
        <v>66.033807332126898</v>
      </c>
      <c r="N2629">
        <v>1.2471368909512699</v>
      </c>
      <c r="O2629">
        <v>2.0174232003668102</v>
      </c>
      <c r="P2629">
        <v>50.1549053356282</v>
      </c>
      <c r="Q2629">
        <v>1.9804733760708002E-2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135</v>
      </c>
      <c r="E2630">
        <v>142.88438115</v>
      </c>
      <c r="F2630">
        <v>39.549999999999997</v>
      </c>
      <c r="G2630">
        <v>27.662957432941202</v>
      </c>
      <c r="H2630">
        <v>22.122403601977901</v>
      </c>
      <c r="I2630">
        <v>7.0419591595812001</v>
      </c>
      <c r="J2630">
        <v>-3.5976628665138799</v>
      </c>
      <c r="K2630">
        <v>35.837643455166202</v>
      </c>
      <c r="L2630">
        <v>31.387140316582698</v>
      </c>
      <c r="M2630">
        <v>43.3818964112887</v>
      </c>
      <c r="N2630">
        <v>0.95346417270056105</v>
      </c>
      <c r="O2630">
        <v>28.925410872313499</v>
      </c>
      <c r="P2630">
        <v>66.877637130801602</v>
      </c>
      <c r="Q2630">
        <v>9.0651842177729994E-2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1844</v>
      </c>
      <c r="E2631">
        <v>142.66125</v>
      </c>
      <c r="F2631">
        <v>14.09</v>
      </c>
      <c r="G2631">
        <v>115.27600799294601</v>
      </c>
      <c r="H2631">
        <v>5.5346614086994199</v>
      </c>
      <c r="I2631">
        <v>26.767547341461999</v>
      </c>
      <c r="J2631">
        <v>0.130377800302276</v>
      </c>
      <c r="K2631">
        <v>12.6938970779761</v>
      </c>
      <c r="L2631">
        <v>10.5962997544249</v>
      </c>
      <c r="M2631">
        <v>52.564526164369198</v>
      </c>
      <c r="N2631">
        <v>2.0313032757346199</v>
      </c>
      <c r="O2631">
        <v>21.717530163236301</v>
      </c>
      <c r="P2631">
        <v>147.19298245613999</v>
      </c>
      <c r="Q2631">
        <v>-1.4357244976807E-2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130</v>
      </c>
      <c r="E2632">
        <v>142.65862469999999</v>
      </c>
      <c r="F2632">
        <v>207</v>
      </c>
      <c r="G2632">
        <v>257.75464047157902</v>
      </c>
      <c r="H2632">
        <v>-1.24629865584272</v>
      </c>
      <c r="I2632">
        <v>150.88787274766699</v>
      </c>
      <c r="J2632">
        <v>-4.73835037075147</v>
      </c>
      <c r="K2632">
        <v>193.64953470524199</v>
      </c>
      <c r="L2632">
        <v>135.33881143187</v>
      </c>
      <c r="M2632">
        <v>44.785133660098303</v>
      </c>
      <c r="N2632">
        <v>0.54424986576104695</v>
      </c>
      <c r="O2632">
        <v>5.7971014492753596</v>
      </c>
      <c r="P2632">
        <v>345.16129032257999</v>
      </c>
      <c r="Q2632">
        <v>9.6415460690232005E-2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135</v>
      </c>
      <c r="E2633">
        <v>142.64141150999899</v>
      </c>
      <c r="F2633">
        <v>73.3</v>
      </c>
      <c r="G2633">
        <v>103.483807138245</v>
      </c>
      <c r="H2633">
        <v>1.30577150184341</v>
      </c>
      <c r="I2633">
        <v>-5.7922827655379097</v>
      </c>
      <c r="J2633">
        <v>3.5442972142216802</v>
      </c>
      <c r="K2633">
        <v>71.531407579897206</v>
      </c>
      <c r="L2633">
        <v>60.690343356162202</v>
      </c>
      <c r="M2633">
        <v>49.788647717623903</v>
      </c>
      <c r="N2633">
        <v>1.1080323935212899</v>
      </c>
      <c r="O2633">
        <v>12.073669849931701</v>
      </c>
      <c r="P2633">
        <v>148.47457627118601</v>
      </c>
      <c r="Q2633">
        <v>0.144958810244947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E2634">
        <v>142.63317950000001</v>
      </c>
      <c r="F2634">
        <v>51.55</v>
      </c>
      <c r="G2634">
        <v>393.03297715836601</v>
      </c>
      <c r="H2634">
        <v>33.693467506739303</v>
      </c>
      <c r="I2634">
        <v>166.138304089267</v>
      </c>
      <c r="J2634">
        <v>-7.8470370645297898</v>
      </c>
      <c r="K2634">
        <v>44.3519801848431</v>
      </c>
      <c r="L2634">
        <v>29.1584038788342</v>
      </c>
      <c r="M2634">
        <v>38.865025696199197</v>
      </c>
      <c r="N2634">
        <v>0.78924922491544502</v>
      </c>
      <c r="O2634">
        <v>15.130940834141599</v>
      </c>
      <c r="P2634">
        <v>431.44329896907198</v>
      </c>
      <c r="Q2634">
        <v>0.12942234911050099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407</v>
      </c>
      <c r="E2635">
        <v>142.54452800000001</v>
      </c>
      <c r="F2635">
        <v>55.37</v>
      </c>
      <c r="G2635">
        <v>67.280937928911001</v>
      </c>
      <c r="H2635">
        <v>47.593415815279897</v>
      </c>
      <c r="I2635">
        <v>-12.6565955931808</v>
      </c>
      <c r="J2635">
        <v>13.739871225463901</v>
      </c>
      <c r="K2635">
        <v>38.928535840971499</v>
      </c>
      <c r="L2635">
        <v>37.314011896491998</v>
      </c>
      <c r="M2635">
        <v>96.249009615153298</v>
      </c>
      <c r="N2635">
        <v>2.0748799477831099</v>
      </c>
      <c r="O2635">
        <v>38.125338631027603</v>
      </c>
      <c r="P2635">
        <v>151.56746933212099</v>
      </c>
      <c r="Q2635">
        <v>9.9725350950704006E-2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46</v>
      </c>
      <c r="E2636">
        <v>142.40183999999999</v>
      </c>
      <c r="F2636">
        <v>147</v>
      </c>
      <c r="G2636">
        <v>139.04776978451</v>
      </c>
      <c r="H2636">
        <v>-12.8233192134321</v>
      </c>
      <c r="I2636">
        <v>68.424289986940494</v>
      </c>
      <c r="J2636">
        <v>-2.66983999991551</v>
      </c>
      <c r="K2636">
        <v>135.04169703257</v>
      </c>
      <c r="L2636">
        <v>96.568248197910293</v>
      </c>
      <c r="M2636">
        <v>50.390170302702202</v>
      </c>
      <c r="N2636">
        <v>0.82651072124756297</v>
      </c>
      <c r="O2636">
        <v>9.8639455782312897</v>
      </c>
      <c r="P2636">
        <v>202.158273381295</v>
      </c>
      <c r="Q2636">
        <v>0.102954796804462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890</v>
      </c>
      <c r="E2637">
        <v>142.36072462499999</v>
      </c>
      <c r="F2637">
        <v>8.75</v>
      </c>
      <c r="G2637">
        <v>-16.883040687841198</v>
      </c>
      <c r="H2637">
        <v>-5.3887620147240103</v>
      </c>
      <c r="I2637">
        <v>-47.462299767762502</v>
      </c>
      <c r="J2637">
        <v>-7.3303436198641698</v>
      </c>
      <c r="K2637">
        <v>8.8310563124245292</v>
      </c>
      <c r="L2637">
        <v>9.7393899327714895</v>
      </c>
      <c r="M2637">
        <v>48.685904758736299</v>
      </c>
      <c r="N2637">
        <v>1.81551492192889</v>
      </c>
      <c r="O2637">
        <v>81.142857142857096</v>
      </c>
      <c r="P2637">
        <v>10.759493670886</v>
      </c>
      <c r="Q2637">
        <v>-2.6196180187797E-2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711</v>
      </c>
      <c r="E2638">
        <v>141.05316456</v>
      </c>
      <c r="F2638">
        <v>76.03</v>
      </c>
      <c r="G2638">
        <v>40.934666752787997</v>
      </c>
      <c r="H2638">
        <v>-1.3603655748349901</v>
      </c>
      <c r="I2638">
        <v>20.3335017921349</v>
      </c>
      <c r="J2638">
        <v>-1.50136183429042</v>
      </c>
      <c r="K2638">
        <v>72.708953995995898</v>
      </c>
      <c r="L2638">
        <v>62.308787917280803</v>
      </c>
      <c r="M2638">
        <v>44.340069516080298</v>
      </c>
      <c r="N2638">
        <v>1.0106327773475301</v>
      </c>
      <c r="O2638">
        <v>4.1036432986978699</v>
      </c>
      <c r="P2638">
        <v>73.782857142857097</v>
      </c>
      <c r="Q2638">
        <v>1.5864695888099999E-4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627</v>
      </c>
      <c r="E2639">
        <v>140.95668800000001</v>
      </c>
      <c r="F2639">
        <v>48.32</v>
      </c>
      <c r="G2639">
        <v>48.924737979704702</v>
      </c>
      <c r="H2639">
        <v>15.8190886931267</v>
      </c>
      <c r="I2639">
        <v>-25.237927972424501</v>
      </c>
      <c r="J2639">
        <v>-9.9398656817058999</v>
      </c>
      <c r="K2639">
        <v>47.273978805054298</v>
      </c>
      <c r="L2639">
        <v>44.717031743469803</v>
      </c>
      <c r="M2639">
        <v>35.252909932549301</v>
      </c>
      <c r="N2639">
        <v>2.1952949641904902</v>
      </c>
      <c r="O2639">
        <v>19.515728476821099</v>
      </c>
      <c r="P2639">
        <v>79.428147047901902</v>
      </c>
      <c r="Q2639">
        <v>5.2027880092117999E-2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E2640">
        <v>140.68643015000001</v>
      </c>
      <c r="F2640">
        <v>197.95</v>
      </c>
      <c r="G2640">
        <v>44.627669992931899</v>
      </c>
      <c r="H2640">
        <v>33.577577742754997</v>
      </c>
      <c r="I2640">
        <v>6.7111463956231203</v>
      </c>
      <c r="J2640">
        <v>-4.7281544720230899</v>
      </c>
      <c r="K2640">
        <v>179.136473025995</v>
      </c>
      <c r="L2640">
        <v>161.80396742537101</v>
      </c>
      <c r="M2640">
        <v>55.395788500058998</v>
      </c>
      <c r="N2640">
        <v>1.0033453624775099</v>
      </c>
      <c r="O2640">
        <v>11.139176559737299</v>
      </c>
      <c r="P2640">
        <v>72.130434782608603</v>
      </c>
      <c r="Q2640">
        <v>0.20492945128578599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E2641">
        <v>140.14878306</v>
      </c>
      <c r="F2641">
        <v>254.35</v>
      </c>
      <c r="G2641">
        <v>250.734371200976</v>
      </c>
      <c r="H2641">
        <v>4.9513695578019403</v>
      </c>
      <c r="I2641">
        <v>104.584526200504</v>
      </c>
      <c r="J2641">
        <v>-1.9941643242398399</v>
      </c>
      <c r="K2641">
        <v>228.30767074738699</v>
      </c>
      <c r="L2641">
        <v>166.230293552924</v>
      </c>
      <c r="M2641">
        <v>100</v>
      </c>
      <c r="N2641">
        <v>0.113207547169811</v>
      </c>
      <c r="O2641">
        <v>0</v>
      </c>
      <c r="P2641">
        <v>276.31306406273097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21</v>
      </c>
      <c r="E2642">
        <v>140.03333758399901</v>
      </c>
      <c r="F2642">
        <v>8.33</v>
      </c>
      <c r="G2642">
        <v>13.8984231383645</v>
      </c>
      <c r="H2642">
        <v>-0.80616217350346697</v>
      </c>
      <c r="I2642">
        <v>66.746799029652607</v>
      </c>
      <c r="J2642">
        <v>-3.91262955205758</v>
      </c>
      <c r="K2642">
        <v>7.6045848208760702</v>
      </c>
      <c r="L2642">
        <v>6.2473355566284097</v>
      </c>
      <c r="M2642">
        <v>49.647220037720302</v>
      </c>
      <c r="N2642">
        <v>0.32903425236837403</v>
      </c>
      <c r="O2642">
        <v>8.0432172869147696</v>
      </c>
      <c r="P2642">
        <v>122.133333333333</v>
      </c>
      <c r="Q2642">
        <v>-1.8999979335400999E-2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D2643" t="s">
        <v>627</v>
      </c>
      <c r="E2643">
        <v>139.995</v>
      </c>
      <c r="F2643">
        <v>207.4</v>
      </c>
      <c r="G2643">
        <v>-11.1826641800112</v>
      </c>
      <c r="H2643">
        <v>10.4845717123382</v>
      </c>
      <c r="I2643">
        <v>-4.5872526650233798</v>
      </c>
      <c r="J2643">
        <v>-3.4589399578134299</v>
      </c>
      <c r="K2643">
        <v>197.35101007884799</v>
      </c>
      <c r="L2643">
        <v>182.578942734322</v>
      </c>
      <c r="M2643">
        <v>42.790424202816602</v>
      </c>
      <c r="N2643">
        <v>1.37655544912114</v>
      </c>
      <c r="O2643">
        <v>20.4435872709739</v>
      </c>
      <c r="P2643">
        <v>40.087808172914499</v>
      </c>
      <c r="Q2643">
        <v>-3.8465917998559002E-2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191</v>
      </c>
      <c r="E2644">
        <v>139.98040800000001</v>
      </c>
      <c r="F2644">
        <v>228.1</v>
      </c>
      <c r="G2644">
        <v>7.5018205571488998</v>
      </c>
      <c r="H2644">
        <v>-10.4363657982828</v>
      </c>
      <c r="I2644">
        <v>-11.185975533131501</v>
      </c>
      <c r="J2644">
        <v>-5.0360703016914501</v>
      </c>
      <c r="K2644">
        <v>236.09973695918501</v>
      </c>
      <c r="L2644">
        <v>217.39522635434801</v>
      </c>
      <c r="M2644">
        <v>39.033284142229597</v>
      </c>
      <c r="N2644">
        <v>0.83811765592045795</v>
      </c>
      <c r="O2644">
        <v>26.260412099956099</v>
      </c>
      <c r="P2644">
        <v>56.232876712328697</v>
      </c>
      <c r="Q2644">
        <v>4.2437158950144001E-2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812</v>
      </c>
      <c r="E2645">
        <v>139.93946524500001</v>
      </c>
      <c r="F2645">
        <v>73.03</v>
      </c>
      <c r="G2645">
        <v>1399.0559626705999</v>
      </c>
      <c r="H2645">
        <v>4.5328409755993704</v>
      </c>
      <c r="I2645">
        <v>244.552796280557</v>
      </c>
      <c r="J2645">
        <v>-15.6182040892646</v>
      </c>
      <c r="K2645">
        <v>70.343757674275494</v>
      </c>
      <c r="L2645">
        <v>45.192596949634897</v>
      </c>
      <c r="M2645">
        <v>38.421867883249</v>
      </c>
      <c r="N2645">
        <v>1.0696328508309401</v>
      </c>
      <c r="O2645">
        <v>21.7855675749691</v>
      </c>
      <c r="P2645">
        <v>1424.6346555323501</v>
      </c>
      <c r="Q2645">
        <v>0.36091008322675999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269</v>
      </c>
      <c r="E2646">
        <v>139.93817995800001</v>
      </c>
      <c r="F2646">
        <v>137.43</v>
      </c>
      <c r="G2646">
        <v>-0.81246499066935396</v>
      </c>
      <c r="H2646">
        <v>7.1260131089835896</v>
      </c>
      <c r="I2646">
        <v>-15.6065940726793</v>
      </c>
      <c r="J2646">
        <v>-2.1303748052779001</v>
      </c>
      <c r="K2646">
        <v>129.82446861901801</v>
      </c>
      <c r="L2646">
        <v>122.609930706597</v>
      </c>
      <c r="M2646">
        <v>44.510397822442698</v>
      </c>
      <c r="N2646">
        <v>0.41764047711992602</v>
      </c>
      <c r="O2646">
        <v>20.0611220257585</v>
      </c>
      <c r="P2646">
        <v>43.8304552590266</v>
      </c>
      <c r="Q2646">
        <v>4.2185286776862001E-2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407</v>
      </c>
      <c r="E2647">
        <v>139.14314881999999</v>
      </c>
      <c r="F2647">
        <v>139.1</v>
      </c>
      <c r="G2647">
        <v>8.1713071382457496</v>
      </c>
      <c r="H2647">
        <v>-4.5462223948121103</v>
      </c>
      <c r="I2647">
        <v>2.7769394333721702</v>
      </c>
      <c r="J2647">
        <v>-3.0977905246124799</v>
      </c>
      <c r="K2647">
        <v>136.294186390536</v>
      </c>
      <c r="L2647">
        <v>126.317036455183</v>
      </c>
      <c r="M2647">
        <v>49.321489910154298</v>
      </c>
      <c r="N2647">
        <v>0.30622601380092601</v>
      </c>
      <c r="O2647">
        <v>19.0510424155283</v>
      </c>
      <c r="P2647">
        <v>41.794087665647297</v>
      </c>
      <c r="Q2647">
        <v>5.0107448444221998E-2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62</v>
      </c>
      <c r="E2648">
        <v>139.07676799999999</v>
      </c>
      <c r="F2648">
        <v>81.099999999999994</v>
      </c>
      <c r="G2648">
        <v>-48.450780355810302</v>
      </c>
      <c r="H2648">
        <v>19.7984774635602</v>
      </c>
      <c r="I2648">
        <v>-38.427772475826401</v>
      </c>
      <c r="J2648">
        <v>29.870509161204598</v>
      </c>
      <c r="K2648">
        <v>67.144214572361804</v>
      </c>
      <c r="M2648">
        <v>86.7158549683394</v>
      </c>
      <c r="N2648">
        <v>2.2897302567435802</v>
      </c>
      <c r="O2648">
        <v>41.183723797780502</v>
      </c>
      <c r="P2648">
        <v>53.598484848484802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410</v>
      </c>
      <c r="E2649">
        <v>138.72130294799999</v>
      </c>
      <c r="F2649">
        <v>23.97</v>
      </c>
      <c r="G2649">
        <v>-21.722540348755899</v>
      </c>
      <c r="H2649">
        <v>-13.415684285832301</v>
      </c>
      <c r="I2649">
        <v>-12.2367194645289</v>
      </c>
      <c r="J2649">
        <v>-3.6539153615842399</v>
      </c>
      <c r="K2649">
        <v>24.6067704641743</v>
      </c>
      <c r="L2649">
        <v>23.9109332855733</v>
      </c>
      <c r="M2649">
        <v>41.425855122282201</v>
      </c>
      <c r="N2649">
        <v>0.96702443780124403</v>
      </c>
      <c r="O2649">
        <v>24.906132665832299</v>
      </c>
      <c r="P2649">
        <v>36.503416856492002</v>
      </c>
      <c r="Q2649">
        <v>1.0286354953316E-2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382</v>
      </c>
      <c r="E2650">
        <v>138.58199999999999</v>
      </c>
      <c r="F2650">
        <v>769.9</v>
      </c>
      <c r="G2650">
        <v>-14.9767678509799</v>
      </c>
      <c r="H2650">
        <v>-0.76245077197438804</v>
      </c>
      <c r="I2650">
        <v>0.218751108455249</v>
      </c>
      <c r="J2650">
        <v>-6.6194534048073699</v>
      </c>
      <c r="K2650">
        <v>722.72430567264996</v>
      </c>
      <c r="L2650">
        <v>692.17151038190002</v>
      </c>
      <c r="M2650">
        <v>55.151060433156402</v>
      </c>
      <c r="N2650">
        <v>0.83893891457775605</v>
      </c>
      <c r="O2650">
        <v>7.8062085985192802</v>
      </c>
      <c r="P2650">
        <v>33.895652173913</v>
      </c>
      <c r="Q2650">
        <v>4.9939081620495998E-2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46</v>
      </c>
      <c r="E2651">
        <v>138.41386617999899</v>
      </c>
      <c r="F2651">
        <v>6.62</v>
      </c>
      <c r="G2651">
        <v>50.954640471579097</v>
      </c>
      <c r="H2651">
        <v>11.0683145697691</v>
      </c>
      <c r="I2651">
        <v>-35.796648837192002</v>
      </c>
      <c r="J2651">
        <v>-1.9941643242398399</v>
      </c>
      <c r="K2651">
        <v>5.8718691891274997</v>
      </c>
      <c r="L2651">
        <v>4.4977788335505799</v>
      </c>
      <c r="M2651">
        <v>99.233345899271896</v>
      </c>
      <c r="N2651">
        <v>1.1568282280327</v>
      </c>
      <c r="O2651">
        <v>45.770392749244699</v>
      </c>
      <c r="P2651">
        <v>91.8840579710144</v>
      </c>
      <c r="Q2651">
        <v>4.6310607565289999E-2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21</v>
      </c>
      <c r="E2652">
        <v>138.0035412</v>
      </c>
      <c r="F2652">
        <v>107.59</v>
      </c>
      <c r="G2652">
        <v>78.576904861205904</v>
      </c>
      <c r="H2652">
        <v>-7.7719155131729698</v>
      </c>
      <c r="I2652">
        <v>-4.5809557398930503</v>
      </c>
      <c r="J2652">
        <v>-7.0540497607959898</v>
      </c>
      <c r="K2652">
        <v>109.615810946758</v>
      </c>
      <c r="L2652">
        <v>95.735578615684204</v>
      </c>
      <c r="M2652">
        <v>45.001041974528</v>
      </c>
      <c r="N2652">
        <v>0.30959309127033802</v>
      </c>
      <c r="O2652">
        <v>36.6297983083929</v>
      </c>
      <c r="P2652">
        <v>109.72709551656899</v>
      </c>
      <c r="Q2652">
        <v>9.2995570109408995E-2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130</v>
      </c>
      <c r="E2653">
        <v>137.91</v>
      </c>
      <c r="F2653">
        <v>45.97</v>
      </c>
      <c r="G2653">
        <v>103.69811511829499</v>
      </c>
      <c r="H2653">
        <v>42.829440660000401</v>
      </c>
      <c r="I2653">
        <v>32.257819841380801</v>
      </c>
      <c r="J2653">
        <v>31.928890997299</v>
      </c>
      <c r="K2653">
        <v>35.8946669993977</v>
      </c>
      <c r="L2653">
        <v>32.729470383184498</v>
      </c>
      <c r="M2653">
        <v>81.521832507685602</v>
      </c>
      <c r="N2653">
        <v>4.5253052135276803</v>
      </c>
      <c r="O2653">
        <v>36.067000217533099</v>
      </c>
      <c r="P2653">
        <v>140.05221932114799</v>
      </c>
      <c r="Q2653">
        <v>9.9520630088754003E-2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1429</v>
      </c>
      <c r="E2654">
        <v>137.88559230600001</v>
      </c>
      <c r="F2654">
        <v>71.94</v>
      </c>
      <c r="G2654">
        <v>-17.0029352859966</v>
      </c>
      <c r="H2654">
        <v>-15.6787500522739</v>
      </c>
      <c r="I2654">
        <v>-15.430424021436201</v>
      </c>
      <c r="J2654">
        <v>-2.46638654646206</v>
      </c>
      <c r="K2654">
        <v>70.067398056277796</v>
      </c>
      <c r="L2654">
        <v>67.930998515818303</v>
      </c>
      <c r="M2654">
        <v>47.002011904692097</v>
      </c>
      <c r="N2654">
        <v>1.2999219320086599</v>
      </c>
      <c r="O2654">
        <v>36.224631637475603</v>
      </c>
      <c r="P2654">
        <v>40.507812499999901</v>
      </c>
      <c r="Q2654">
        <v>7.4822309691308E-2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E2655">
        <v>137.854199317</v>
      </c>
      <c r="F2655">
        <v>114.71</v>
      </c>
      <c r="G2655">
        <v>165.04709887880799</v>
      </c>
      <c r="H2655">
        <v>-0.67382589898359602</v>
      </c>
      <c r="I2655">
        <v>55.0168057245493</v>
      </c>
      <c r="J2655">
        <v>-4.0279775147319796</v>
      </c>
      <c r="K2655">
        <v>105.131625233866</v>
      </c>
      <c r="L2655">
        <v>81.374393086837998</v>
      </c>
      <c r="M2655">
        <v>53.515461155850403</v>
      </c>
      <c r="N2655">
        <v>0.35544661136717598</v>
      </c>
      <c r="O2655">
        <v>27.6697759567605</v>
      </c>
      <c r="P2655">
        <v>201.86842105263099</v>
      </c>
      <c r="Q2655">
        <v>0.13829607846245601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257</v>
      </c>
      <c r="E2656">
        <v>137.83293552000001</v>
      </c>
      <c r="F2656">
        <v>128.1</v>
      </c>
      <c r="G2656">
        <v>71.3467491059629</v>
      </c>
      <c r="H2656">
        <v>18.702706916965901</v>
      </c>
      <c r="I2656">
        <v>66.2754008947378</v>
      </c>
      <c r="J2656">
        <v>5.5058356757601503</v>
      </c>
      <c r="K2656">
        <v>109.487189758433</v>
      </c>
      <c r="M2656">
        <v>67.495424766869803</v>
      </c>
      <c r="N2656">
        <v>0.76153846153846105</v>
      </c>
      <c r="O2656">
        <v>6.4793130366900904</v>
      </c>
      <c r="P2656">
        <v>132.90909090909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130</v>
      </c>
      <c r="E2657">
        <v>136.687601145</v>
      </c>
      <c r="F2657">
        <v>6.99</v>
      </c>
      <c r="G2657">
        <v>-20.4504877335491</v>
      </c>
      <c r="H2657">
        <v>-10.638079697017499</v>
      </c>
      <c r="I2657">
        <v>-44.878233010081701</v>
      </c>
      <c r="J2657">
        <v>-5.2818355571165503</v>
      </c>
      <c r="K2657">
        <v>7.4423641797065496</v>
      </c>
      <c r="L2657">
        <v>7.9031808323569601</v>
      </c>
      <c r="M2657">
        <v>32.6006122436361</v>
      </c>
      <c r="N2657">
        <v>1.28582308320824</v>
      </c>
      <c r="O2657">
        <v>75.250357653791099</v>
      </c>
      <c r="P2657">
        <v>9.04836193447737</v>
      </c>
      <c r="Q2657">
        <v>2.0911781073372999E-2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948</v>
      </c>
      <c r="E2658">
        <v>136.35760443999999</v>
      </c>
      <c r="F2658">
        <v>160.66</v>
      </c>
      <c r="G2658">
        <v>5.0391933171075403</v>
      </c>
      <c r="H2658">
        <v>-6.7667154398472302</v>
      </c>
      <c r="I2658">
        <v>-26.300129426214699</v>
      </c>
      <c r="J2658">
        <v>-4.6963633551753503</v>
      </c>
      <c r="K2658">
        <v>161.80237752548501</v>
      </c>
      <c r="L2658">
        <v>154.96806265846899</v>
      </c>
      <c r="M2658">
        <v>54.307304648549099</v>
      </c>
      <c r="N2658">
        <v>0.79694590736506798</v>
      </c>
      <c r="O2658">
        <v>21.312087638491199</v>
      </c>
      <c r="P2658">
        <v>60.339321357285399</v>
      </c>
      <c r="Q2658">
        <v>7.7020209856080005E-2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E2659">
        <v>136.24</v>
      </c>
      <c r="F2659">
        <v>20.96</v>
      </c>
      <c r="G2659">
        <v>55.110962310659502</v>
      </c>
      <c r="H2659">
        <v>26.623722228183802</v>
      </c>
      <c r="I2659">
        <v>12.7970400641574</v>
      </c>
      <c r="J2659">
        <v>2.8527744512703501</v>
      </c>
      <c r="K2659">
        <v>17.147190645548999</v>
      </c>
      <c r="L2659">
        <v>17.7333567931605</v>
      </c>
      <c r="M2659">
        <v>82.559336375832203</v>
      </c>
      <c r="N2659">
        <v>0.51811536966838101</v>
      </c>
      <c r="O2659">
        <v>0</v>
      </c>
      <c r="P2659">
        <v>106.09636184857401</v>
      </c>
      <c r="Q2659">
        <v>6.5270370378301995E-2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E2660">
        <v>136.07249017800001</v>
      </c>
      <c r="F2660">
        <v>37.19</v>
      </c>
      <c r="G2660">
        <v>243.36971983665799</v>
      </c>
      <c r="H2660">
        <v>-24.430537614795501</v>
      </c>
      <c r="I2660">
        <v>-9.2073864401632193</v>
      </c>
      <c r="J2660">
        <v>-4.9172412473167597</v>
      </c>
      <c r="K2660">
        <v>39.736700882742198</v>
      </c>
      <c r="L2660">
        <v>32.225273286913598</v>
      </c>
      <c r="M2660">
        <v>33.189801343123897</v>
      </c>
      <c r="N2660">
        <v>1.4765039323408999</v>
      </c>
      <c r="O2660">
        <v>54.019897821995102</v>
      </c>
      <c r="P2660">
        <v>269.31479642502399</v>
      </c>
      <c r="Q2660">
        <v>0.131841102600987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E2661">
        <v>135.85</v>
      </c>
      <c r="F2661">
        <v>71.5</v>
      </c>
      <c r="G2661">
        <v>3.38956110649973</v>
      </c>
      <c r="H2661">
        <v>-6.8433339210538602</v>
      </c>
      <c r="I2661">
        <v>-23.475839521371</v>
      </c>
      <c r="J2661">
        <v>-5.4041669987517302</v>
      </c>
      <c r="K2661">
        <v>71.061179399577398</v>
      </c>
      <c r="L2661">
        <v>69.506914078119706</v>
      </c>
      <c r="M2661">
        <v>39.406286036984099</v>
      </c>
      <c r="N2661">
        <v>1.18140230053483</v>
      </c>
      <c r="O2661">
        <v>24.125874125874098</v>
      </c>
      <c r="P2661">
        <v>39.8943455292506</v>
      </c>
      <c r="Q2661">
        <v>-0.116191270662753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627</v>
      </c>
      <c r="E2662">
        <v>135.67275000000001</v>
      </c>
      <c r="F2662">
        <v>54.93</v>
      </c>
      <c r="G2662">
        <v>53.418459192962999</v>
      </c>
      <c r="H2662">
        <v>46.210337084375098</v>
      </c>
      <c r="I2662">
        <v>66.710559564814602</v>
      </c>
      <c r="J2662">
        <v>7.9077964600738699</v>
      </c>
      <c r="K2662">
        <v>39.082761945526101</v>
      </c>
      <c r="L2662">
        <v>31.1212564131914</v>
      </c>
      <c r="M2662">
        <v>82.369498159780605</v>
      </c>
      <c r="N2662">
        <v>0.846958360999986</v>
      </c>
      <c r="O2662">
        <v>2.0571636628436298</v>
      </c>
      <c r="P2662">
        <v>173.75021618377801</v>
      </c>
      <c r="Q2662">
        <v>0.22142480697258399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E2663">
        <v>135.32574</v>
      </c>
      <c r="F2663">
        <v>162.30000000000001</v>
      </c>
      <c r="G2663">
        <v>3.4792320268517201</v>
      </c>
      <c r="H2663">
        <v>-3.7446178705798401</v>
      </c>
      <c r="I2663">
        <v>13.581807061514199</v>
      </c>
      <c r="J2663">
        <v>2.1648005556122798</v>
      </c>
      <c r="K2663">
        <v>172.623095172055</v>
      </c>
      <c r="M2663">
        <v>37.911668601553401</v>
      </c>
      <c r="N2663">
        <v>0.481841080833524</v>
      </c>
      <c r="O2663">
        <v>60.135551447935804</v>
      </c>
      <c r="P2663">
        <v>35.5889724310777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E2664">
        <v>135.3120744</v>
      </c>
      <c r="F2664">
        <v>194.3</v>
      </c>
      <c r="G2664">
        <v>61.879097779828001</v>
      </c>
      <c r="H2664">
        <v>-5.9471102179997297</v>
      </c>
      <c r="I2664">
        <v>-44.252932688192303</v>
      </c>
      <c r="J2664">
        <v>-6.11333530869579</v>
      </c>
      <c r="K2664">
        <v>180.28282547253801</v>
      </c>
      <c r="L2664">
        <v>159.47712169170299</v>
      </c>
      <c r="M2664">
        <v>65.0827335037702</v>
      </c>
      <c r="N2664">
        <v>1.1091081408800101</v>
      </c>
      <c r="O2664">
        <v>41.533710756562002</v>
      </c>
      <c r="P2664">
        <v>99.282051282051299</v>
      </c>
      <c r="Q2664">
        <v>0.100335496182457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732</v>
      </c>
      <c r="E2665">
        <v>134.98429652999999</v>
      </c>
      <c r="F2665">
        <v>50.02</v>
      </c>
      <c r="G2665">
        <v>52.745727815607601</v>
      </c>
      <c r="H2665">
        <v>24.4774173942569</v>
      </c>
      <c r="I2665">
        <v>-1.8738667999521199</v>
      </c>
      <c r="J2665">
        <v>-9.8083921163518806</v>
      </c>
      <c r="K2665">
        <v>45.540615594978497</v>
      </c>
      <c r="L2665">
        <v>37.937233981601601</v>
      </c>
      <c r="M2665">
        <v>38.692514844414099</v>
      </c>
      <c r="N2665">
        <v>0.80508917036267502</v>
      </c>
      <c r="O2665">
        <v>19.972011195521699</v>
      </c>
      <c r="Q2665">
        <v>0.25473763011908002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643</v>
      </c>
      <c r="E2666">
        <v>134.90891999999999</v>
      </c>
      <c r="F2666">
        <v>127.9</v>
      </c>
      <c r="G2666">
        <v>-17.873429703859401</v>
      </c>
      <c r="H2666">
        <v>25.916011730169501</v>
      </c>
      <c r="I2666">
        <v>-7.8504218238755703</v>
      </c>
      <c r="J2666">
        <v>-9.3018566319321501</v>
      </c>
      <c r="K2666">
        <v>113.704568617283</v>
      </c>
      <c r="M2666">
        <v>61.6424178913867</v>
      </c>
      <c r="N2666">
        <v>1.3537417943107199</v>
      </c>
      <c r="O2666">
        <v>14.151681000781799</v>
      </c>
      <c r="P2666">
        <v>59.875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E2667">
        <v>134.88247709999999</v>
      </c>
      <c r="F2667">
        <v>9.1</v>
      </c>
      <c r="G2667">
        <v>-51.594953024355803</v>
      </c>
      <c r="H2667">
        <v>-2.1890490713506301</v>
      </c>
      <c r="I2667">
        <v>-33.202743805299697</v>
      </c>
      <c r="J2667">
        <v>-2.42014941476168</v>
      </c>
      <c r="K2667">
        <v>9.3201945663752497</v>
      </c>
      <c r="L2667">
        <v>10.8242388787948</v>
      </c>
      <c r="M2667">
        <v>52.763873257697099</v>
      </c>
      <c r="N2667">
        <v>1.5802478080097899</v>
      </c>
      <c r="O2667">
        <v>36.263736263736199</v>
      </c>
      <c r="P2667">
        <v>26.3888888888888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135</v>
      </c>
      <c r="E2668">
        <v>134.858925</v>
      </c>
      <c r="F2668">
        <v>42.15</v>
      </c>
      <c r="K2668">
        <v>41.094271927697299</v>
      </c>
      <c r="L2668">
        <v>39.061986140059297</v>
      </c>
      <c r="M2668">
        <v>77.450142708280893</v>
      </c>
      <c r="N2668">
        <v>1</v>
      </c>
      <c r="Q2668">
        <v>5.6226245136147997E-2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257</v>
      </c>
      <c r="E2669">
        <v>134.80073049999999</v>
      </c>
      <c r="F2669">
        <v>373.25</v>
      </c>
      <c r="G2669">
        <v>-11.817224971845899</v>
      </c>
      <c r="H2669">
        <v>-9.4009238285099297</v>
      </c>
      <c r="I2669">
        <v>-21.573562358076401</v>
      </c>
      <c r="J2669">
        <v>-1.09888488853719</v>
      </c>
      <c r="K2669">
        <v>369.876437993911</v>
      </c>
      <c r="L2669">
        <v>354.97767587062202</v>
      </c>
      <c r="M2669">
        <v>50.008690672694698</v>
      </c>
      <c r="N2669">
        <v>0.57242612011439398</v>
      </c>
      <c r="O2669">
        <v>19.1962491627595</v>
      </c>
      <c r="P2669">
        <v>32.593250444049701</v>
      </c>
      <c r="Q2669">
        <v>7.2193331531390003E-3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62</v>
      </c>
      <c r="E2670">
        <v>134.47999999999999</v>
      </c>
      <c r="F2670">
        <v>168.1</v>
      </c>
      <c r="G2670">
        <v>9.8765851398573599</v>
      </c>
      <c r="H2670">
        <v>10.0082919961065</v>
      </c>
      <c r="I2670">
        <v>-2.0512960553692299</v>
      </c>
      <c r="J2670">
        <v>6.8027308892142297</v>
      </c>
      <c r="K2670">
        <v>141.13095189270501</v>
      </c>
      <c r="L2670">
        <v>131.85060702688401</v>
      </c>
      <c r="M2670">
        <v>75.737192460068698</v>
      </c>
      <c r="N2670">
        <v>3.0503960754022299</v>
      </c>
      <c r="O2670">
        <v>9.4586555621653794</v>
      </c>
      <c r="P2670">
        <v>58.286252354048898</v>
      </c>
      <c r="Q2670">
        <v>-9.6412608595023999E-2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46</v>
      </c>
      <c r="E2671">
        <v>134.22145714499999</v>
      </c>
      <c r="F2671">
        <v>7.17</v>
      </c>
      <c r="G2671">
        <v>-23.876565202179702</v>
      </c>
      <c r="H2671">
        <v>0.20533207937010201</v>
      </c>
      <c r="I2671">
        <v>-30.198542124627402</v>
      </c>
      <c r="J2671">
        <v>-12.8827750876941</v>
      </c>
      <c r="K2671">
        <v>7.1426819312276102</v>
      </c>
      <c r="L2671">
        <v>7.6415024625823804</v>
      </c>
      <c r="M2671">
        <v>48.306226123640002</v>
      </c>
      <c r="N2671">
        <v>0.99842736215262695</v>
      </c>
      <c r="O2671">
        <v>42.9567642956764</v>
      </c>
      <c r="P2671">
        <v>37.884615384615302</v>
      </c>
      <c r="Q2671">
        <v>-0.123761750025299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407</v>
      </c>
      <c r="E2672">
        <v>133.99401520000001</v>
      </c>
      <c r="F2672">
        <v>194</v>
      </c>
      <c r="G2672">
        <v>133.087973804912</v>
      </c>
      <c r="H2672">
        <v>-25.6373973495662</v>
      </c>
      <c r="I2672">
        <v>52.075871226645802</v>
      </c>
      <c r="J2672">
        <v>1.3897951748275601</v>
      </c>
      <c r="K2672">
        <v>212.35575652519299</v>
      </c>
      <c r="L2672">
        <v>166.84235863325699</v>
      </c>
      <c r="M2672">
        <v>27.744250716536001</v>
      </c>
      <c r="N2672">
        <v>1.0229406600216899</v>
      </c>
      <c r="O2672">
        <v>43.427835051546303</v>
      </c>
      <c r="P2672">
        <v>191.597775439651</v>
      </c>
      <c r="Q2672">
        <v>7.4558210367252006E-2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E2673">
        <v>133.934612778</v>
      </c>
      <c r="F2673">
        <v>3.06</v>
      </c>
      <c r="G2673">
        <v>39.826712543651098</v>
      </c>
      <c r="H2673">
        <v>-0.121510226853652</v>
      </c>
      <c r="I2673">
        <v>-16.2050356311209</v>
      </c>
      <c r="J2673">
        <v>-9.82548962544465</v>
      </c>
      <c r="K2673">
        <v>3.1961382742051998</v>
      </c>
      <c r="L2673">
        <v>3.1168391755833502</v>
      </c>
      <c r="M2673">
        <v>39.873601129375203</v>
      </c>
      <c r="N2673">
        <v>2.0132403559754599</v>
      </c>
      <c r="O2673">
        <v>102.28758169934601</v>
      </c>
      <c r="P2673">
        <v>131.81818181818099</v>
      </c>
      <c r="Q2673">
        <v>0.172625737700595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553</v>
      </c>
      <c r="E2674">
        <v>133.81864750999901</v>
      </c>
      <c r="F2674">
        <v>88.58</v>
      </c>
      <c r="G2674">
        <v>17.177149201098299</v>
      </c>
      <c r="H2674">
        <v>-14.5791797051416</v>
      </c>
      <c r="I2674">
        <v>2.5509816848963398</v>
      </c>
      <c r="J2674">
        <v>-3.5402169558187802</v>
      </c>
      <c r="K2674">
        <v>92.007022904693002</v>
      </c>
      <c r="L2674">
        <v>82.1241620113571</v>
      </c>
      <c r="M2674">
        <v>32.280896759336898</v>
      </c>
      <c r="N2674">
        <v>0.31730307566281302</v>
      </c>
      <c r="O2674">
        <v>23.842853917362799</v>
      </c>
      <c r="P2674">
        <v>46.1716171617161</v>
      </c>
      <c r="Q2674">
        <v>-1.9971381201296001E-2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191</v>
      </c>
      <c r="E2675">
        <v>133.722272</v>
      </c>
      <c r="F2675">
        <v>170</v>
      </c>
      <c r="G2675">
        <v>20.344053919361599</v>
      </c>
      <c r="H2675">
        <v>8.7868580678463992</v>
      </c>
      <c r="I2675">
        <v>-25.178226183258801</v>
      </c>
      <c r="J2675">
        <v>-11.009708365690599</v>
      </c>
      <c r="K2675">
        <v>165.10484248556301</v>
      </c>
      <c r="L2675">
        <v>147.521446788237</v>
      </c>
      <c r="M2675">
        <v>30.854858639269001</v>
      </c>
      <c r="N2675">
        <v>1.36500956223861</v>
      </c>
      <c r="O2675">
        <v>24.676470588235201</v>
      </c>
      <c r="P2675">
        <v>66.6666666666666</v>
      </c>
      <c r="Q2675">
        <v>3.2835189979482003E-2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133.5104805</v>
      </c>
      <c r="F2676">
        <v>67.849999999999994</v>
      </c>
      <c r="G2676">
        <v>-60.174798510491399</v>
      </c>
      <c r="H2676">
        <v>-1.15152032199268</v>
      </c>
      <c r="I2676">
        <v>-46.447923726932203</v>
      </c>
      <c r="J2676">
        <v>0.39859902562884802</v>
      </c>
      <c r="K2676">
        <v>68.142180347847997</v>
      </c>
      <c r="L2676">
        <v>85.698804039582896</v>
      </c>
      <c r="M2676">
        <v>49.705408059012299</v>
      </c>
      <c r="N2676">
        <v>0.97096774193548296</v>
      </c>
      <c r="O2676">
        <v>114.81208548268199</v>
      </c>
      <c r="P2676">
        <v>22.252252252252202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220</v>
      </c>
      <c r="E2677">
        <v>133.30666583999999</v>
      </c>
      <c r="F2677">
        <v>128.86000000000001</v>
      </c>
      <c r="G2677">
        <v>218.96676168370001</v>
      </c>
      <c r="H2677">
        <v>0.33814450822384501</v>
      </c>
      <c r="I2677">
        <v>28.181069061732199</v>
      </c>
      <c r="J2677">
        <v>2.7700633180365899</v>
      </c>
      <c r="K2677">
        <v>108.68400859621001</v>
      </c>
      <c r="L2677">
        <v>83.158339887179395</v>
      </c>
      <c r="M2677">
        <v>65.892298828008705</v>
      </c>
      <c r="N2677">
        <v>1.19785571860569</v>
      </c>
      <c r="O2677">
        <v>7.4189042371565801</v>
      </c>
      <c r="P2677">
        <v>274.04934687953499</v>
      </c>
      <c r="Q2677">
        <v>0.139817604539999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1148</v>
      </c>
      <c r="E2678">
        <v>133.22253591399999</v>
      </c>
      <c r="F2678">
        <v>23.14</v>
      </c>
      <c r="G2678">
        <v>-3.2095759923729501</v>
      </c>
      <c r="H2678">
        <v>-3.31962766298094</v>
      </c>
      <c r="I2678">
        <v>-30.638253789109701</v>
      </c>
      <c r="J2678">
        <v>1.1280872148982399</v>
      </c>
      <c r="K2678">
        <v>23.126959452428999</v>
      </c>
      <c r="L2678">
        <v>23.017210309862101</v>
      </c>
      <c r="M2678">
        <v>61.548571501994502</v>
      </c>
      <c r="N2678">
        <v>0.88652491891871299</v>
      </c>
      <c r="O2678">
        <v>53.327571305099298</v>
      </c>
      <c r="P2678">
        <v>30</v>
      </c>
      <c r="Q2678">
        <v>4.4909357708391003E-2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135</v>
      </c>
      <c r="E2679">
        <v>133.074067308</v>
      </c>
      <c r="F2679">
        <v>19.11</v>
      </c>
      <c r="G2679">
        <v>382.66598798930897</v>
      </c>
      <c r="H2679">
        <v>7.0997992260263896</v>
      </c>
      <c r="I2679">
        <v>25.269665055075599</v>
      </c>
      <c r="J2679">
        <v>-5.0168343494287599</v>
      </c>
      <c r="K2679">
        <v>16.110693317154499</v>
      </c>
      <c r="L2679">
        <v>12.843874490167799</v>
      </c>
      <c r="M2679">
        <v>62.7814703431482</v>
      </c>
      <c r="N2679">
        <v>2.37207503181483</v>
      </c>
      <c r="O2679">
        <v>18.8906331763474</v>
      </c>
      <c r="P2679">
        <v>422.13114754098302</v>
      </c>
      <c r="Q2679">
        <v>7.0112596734097005E-2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312</v>
      </c>
      <c r="E2680">
        <v>132.60497799999999</v>
      </c>
      <c r="F2680">
        <v>118</v>
      </c>
      <c r="G2680">
        <v>86.270499238784296</v>
      </c>
      <c r="H2680">
        <v>-6.51071730334594</v>
      </c>
      <c r="I2680">
        <v>-17.833117693985599</v>
      </c>
      <c r="J2680">
        <v>1.01012752125372</v>
      </c>
      <c r="K2680">
        <v>120.73016453327899</v>
      </c>
      <c r="L2680">
        <v>109.088845254969</v>
      </c>
      <c r="M2680">
        <v>42.948924384970397</v>
      </c>
      <c r="N2680">
        <v>0.88138440860214995</v>
      </c>
      <c r="O2680">
        <v>26.694915254237198</v>
      </c>
      <c r="P2680">
        <v>120.354808590102</v>
      </c>
      <c r="Q2680">
        <v>0.177802370487983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E2681">
        <v>132.25688235000001</v>
      </c>
      <c r="F2681">
        <v>75.3</v>
      </c>
      <c r="G2681">
        <v>-65.864180569922297</v>
      </c>
      <c r="H2681">
        <v>-0.20948273544471699</v>
      </c>
      <c r="I2681">
        <v>-42.020528731770298</v>
      </c>
      <c r="J2681">
        <v>-3.4941643242398399</v>
      </c>
      <c r="K2681">
        <v>74.889181803738296</v>
      </c>
      <c r="M2681">
        <v>48.060651186271897</v>
      </c>
      <c r="N2681">
        <v>1.3545352743561001</v>
      </c>
      <c r="O2681">
        <v>77.888446215139396</v>
      </c>
      <c r="P2681">
        <v>15.846153846153801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407</v>
      </c>
      <c r="E2682">
        <v>131.93619200000001</v>
      </c>
      <c r="F2682">
        <v>160</v>
      </c>
      <c r="G2682">
        <v>7.3811171230150201</v>
      </c>
      <c r="H2682">
        <v>-12.006639683515401</v>
      </c>
      <c r="I2682">
        <v>-10.153840449491</v>
      </c>
      <c r="J2682">
        <v>-4.4220854168043298</v>
      </c>
      <c r="K2682">
        <v>165.927781159662</v>
      </c>
      <c r="L2682">
        <v>154.76863744482699</v>
      </c>
      <c r="M2682">
        <v>38.862641410203302</v>
      </c>
      <c r="N2682">
        <v>0.513555350422495</v>
      </c>
      <c r="O2682">
        <v>34.875</v>
      </c>
      <c r="P2682">
        <v>61.864116503197302</v>
      </c>
      <c r="Q2682">
        <v>7.7195457327392997E-2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E2683">
        <v>131.81630000000001</v>
      </c>
      <c r="F2683">
        <v>92.75</v>
      </c>
      <c r="G2683">
        <v>-23.0925050164503</v>
      </c>
      <c r="H2683">
        <v>-6.5850499256715898</v>
      </c>
      <c r="I2683">
        <v>-34.196035858963299</v>
      </c>
      <c r="J2683">
        <v>0.67468099166429996</v>
      </c>
      <c r="K2683">
        <v>94.679423478704607</v>
      </c>
      <c r="L2683">
        <v>97.058482312708705</v>
      </c>
      <c r="M2683">
        <v>48.992063053206699</v>
      </c>
      <c r="N2683">
        <v>1.1252880921895001</v>
      </c>
      <c r="O2683">
        <v>49.541778975741202</v>
      </c>
      <c r="P2683">
        <v>12.2881355932203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1434</v>
      </c>
      <c r="E2684">
        <v>131.63323500000001</v>
      </c>
      <c r="F2684">
        <v>316.35000000000002</v>
      </c>
      <c r="G2684">
        <v>51.301374233577</v>
      </c>
      <c r="H2684">
        <v>-4.4566040178528397</v>
      </c>
      <c r="I2684">
        <v>4.6837676978191896</v>
      </c>
      <c r="J2684">
        <v>1.79443803169775</v>
      </c>
      <c r="K2684">
        <v>320.04577622817999</v>
      </c>
      <c r="L2684">
        <v>278.30007569464902</v>
      </c>
      <c r="M2684">
        <v>39.447112196142797</v>
      </c>
      <c r="N2684">
        <v>0.41992146642748202</v>
      </c>
      <c r="O2684">
        <v>22.7121858700805</v>
      </c>
      <c r="P2684">
        <v>89.317773788150802</v>
      </c>
      <c r="Q2684">
        <v>4.0355408289069E-2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135</v>
      </c>
      <c r="E2685">
        <v>131.53705289999999</v>
      </c>
      <c r="F2685">
        <v>26.51</v>
      </c>
      <c r="G2685">
        <v>105.54598019840201</v>
      </c>
      <c r="H2685">
        <v>58.627436723696903</v>
      </c>
      <c r="I2685">
        <v>62.006270811933597</v>
      </c>
      <c r="J2685">
        <v>14.2209252964354</v>
      </c>
      <c r="K2685">
        <v>18.4737346121027</v>
      </c>
      <c r="L2685">
        <v>15.368130641559199</v>
      </c>
      <c r="M2685">
        <v>80.780404930479605</v>
      </c>
      <c r="N2685">
        <v>4.4480561028175902</v>
      </c>
      <c r="O2685">
        <v>10.4111655978875</v>
      </c>
      <c r="P2685">
        <v>184.442060085836</v>
      </c>
      <c r="Q2685">
        <v>9.7817938743871999E-2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285</v>
      </c>
      <c r="E2686">
        <v>131.24562499999999</v>
      </c>
      <c r="F2686">
        <v>57.25</v>
      </c>
      <c r="G2686">
        <v>-25.034260125540602</v>
      </c>
      <c r="H2686">
        <v>8.6813462900195901</v>
      </c>
      <c r="I2686">
        <v>-32.728717389177703</v>
      </c>
      <c r="J2686">
        <v>14.4833307833922</v>
      </c>
      <c r="K2686">
        <v>52.324433111517401</v>
      </c>
      <c r="L2686">
        <v>52.568588828810803</v>
      </c>
      <c r="M2686">
        <v>64.408348020363704</v>
      </c>
      <c r="N2686">
        <v>2.5555563338881702</v>
      </c>
      <c r="O2686">
        <v>29.0829694323144</v>
      </c>
      <c r="P2686">
        <v>29.7597461468721</v>
      </c>
      <c r="Q2686">
        <v>1.5013068933379E-2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688</v>
      </c>
      <c r="E2687">
        <v>131.20522500000001</v>
      </c>
      <c r="F2687">
        <v>264.5</v>
      </c>
      <c r="G2687">
        <v>19.750977467916002</v>
      </c>
      <c r="H2687">
        <v>-13.0338901302501</v>
      </c>
      <c r="I2687">
        <v>-9.8191269166094095</v>
      </c>
      <c r="J2687">
        <v>-1.6239310772942599</v>
      </c>
      <c r="K2687">
        <v>263.86919670997298</v>
      </c>
      <c r="L2687">
        <v>235.29608678053799</v>
      </c>
      <c r="M2687">
        <v>40.136304602621898</v>
      </c>
      <c r="N2687">
        <v>0.51441703158255203</v>
      </c>
      <c r="O2687">
        <v>18.714555765595399</v>
      </c>
      <c r="P2687">
        <v>47.641641082891397</v>
      </c>
      <c r="Q2687">
        <v>2.2019774114911999E-2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5540</v>
      </c>
      <c r="E2688">
        <v>130.94879175</v>
      </c>
      <c r="F2688">
        <v>52.95</v>
      </c>
      <c r="G2688">
        <v>-35.527672453590903</v>
      </c>
      <c r="H2688">
        <v>-9.0034221293841004</v>
      </c>
      <c r="I2688">
        <v>-33.779623205708504</v>
      </c>
      <c r="J2688">
        <v>-0.36268639717649898</v>
      </c>
      <c r="K2688">
        <v>53.980158157738401</v>
      </c>
      <c r="M2688">
        <v>53.273926593967502</v>
      </c>
      <c r="N2688">
        <v>0.63137254901960704</v>
      </c>
      <c r="O2688">
        <v>41.359773371104701</v>
      </c>
      <c r="P2688">
        <v>17.016574585635301</v>
      </c>
    </row>
    <row r="2689" spans="1:17" hidden="1" x14ac:dyDescent="0.3">
      <c r="A2689" t="s">
        <v>5541</v>
      </c>
      <c r="B2689" t="s">
        <v>5542</v>
      </c>
      <c r="C2689" t="str">
        <f>IFERROR(VLOOKUP(Table1[[#This Row],[Ticker]],[1]!Table1[[Symbol]:[Industry]],2,FALSE),"-")</f>
        <v>-</v>
      </c>
      <c r="D2689" t="s">
        <v>407</v>
      </c>
      <c r="E2689">
        <v>130.563333</v>
      </c>
      <c r="F2689">
        <v>188.55</v>
      </c>
      <c r="G2689">
        <v>68.542587895993094</v>
      </c>
      <c r="H2689">
        <v>2.6830904767098702</v>
      </c>
      <c r="I2689">
        <v>13.588150634668001</v>
      </c>
      <c r="J2689">
        <v>2.81866990035908</v>
      </c>
      <c r="K2689">
        <v>198.299367241449</v>
      </c>
      <c r="L2689">
        <v>169.44129992126699</v>
      </c>
      <c r="M2689">
        <v>28.527035602685899</v>
      </c>
      <c r="N2689">
        <v>0.22000712948935</v>
      </c>
      <c r="O2689">
        <v>26.756828427472801</v>
      </c>
      <c r="P2689">
        <v>111.853932584269</v>
      </c>
      <c r="Q2689">
        <v>0.132608986470753</v>
      </c>
    </row>
    <row r="2690" spans="1:17" hidden="1" x14ac:dyDescent="0.3">
      <c r="A2690" t="s">
        <v>5543</v>
      </c>
      <c r="B2690" t="s">
        <v>5544</v>
      </c>
      <c r="C2690" t="str">
        <f>IFERROR(VLOOKUP(Table1[[#This Row],[Ticker]],[1]!Table1[[Symbol]:[Industry]],2,FALSE),"-")</f>
        <v>-</v>
      </c>
      <c r="D2690" t="s">
        <v>21</v>
      </c>
      <c r="E2690">
        <v>130.49753877000001</v>
      </c>
      <c r="F2690">
        <v>204.15</v>
      </c>
      <c r="G2690">
        <v>16.192140471579101</v>
      </c>
      <c r="H2690">
        <v>-6.2901522992625098</v>
      </c>
      <c r="I2690">
        <v>-8.8105869425546199</v>
      </c>
      <c r="J2690">
        <v>-4.1145729960605504E-3</v>
      </c>
      <c r="K2690">
        <v>203.284205327595</v>
      </c>
      <c r="L2690">
        <v>188.926809349557</v>
      </c>
      <c r="M2690">
        <v>54.132116299629701</v>
      </c>
      <c r="N2690">
        <v>0.593688323312066</v>
      </c>
      <c r="O2690">
        <v>27.3573352926769</v>
      </c>
      <c r="P2690">
        <v>61.255924170616098</v>
      </c>
      <c r="Q2690">
        <v>-4.3518107722296001E-2</v>
      </c>
    </row>
    <row r="2691" spans="1:17" hidden="1" x14ac:dyDescent="0.3">
      <c r="A2691" t="s">
        <v>5545</v>
      </c>
      <c r="B2691" t="s">
        <v>5546</v>
      </c>
      <c r="C2691" t="str">
        <f>IFERROR(VLOOKUP(Table1[[#This Row],[Ticker]],[1]!Table1[[Symbol]:[Industry]],2,FALSE),"-")</f>
        <v>-</v>
      </c>
      <c r="D2691" t="s">
        <v>643</v>
      </c>
      <c r="E2691">
        <v>130.158984</v>
      </c>
      <c r="F2691">
        <v>118</v>
      </c>
      <c r="G2691">
        <v>46.935927021286602</v>
      </c>
      <c r="H2691">
        <v>23.8950023739919</v>
      </c>
      <c r="I2691">
        <v>-27.298392535996101</v>
      </c>
      <c r="J2691">
        <v>-6.7106960059930501</v>
      </c>
      <c r="K2691">
        <v>105.21969663127101</v>
      </c>
      <c r="L2691">
        <v>99.043665672544407</v>
      </c>
      <c r="M2691">
        <v>60.506982908713297</v>
      </c>
      <c r="N2691">
        <v>2.4738290942928001</v>
      </c>
      <c r="O2691">
        <v>41.355932203389798</v>
      </c>
      <c r="P2691">
        <v>78.3824640967498</v>
      </c>
      <c r="Q2691">
        <v>3.7200463258747998E-2</v>
      </c>
    </row>
    <row r="2692" spans="1:17" hidden="1" x14ac:dyDescent="0.3">
      <c r="A2692" t="s">
        <v>5547</v>
      </c>
      <c r="B2692" t="s">
        <v>5548</v>
      </c>
      <c r="C2692" t="str">
        <f>IFERROR(VLOOKUP(Table1[[#This Row],[Ticker]],[1]!Table1[[Symbol]:[Industry]],2,FALSE),"-")</f>
        <v>-</v>
      </c>
      <c r="D2692" t="s">
        <v>191</v>
      </c>
      <c r="E2692">
        <v>130.04951686999999</v>
      </c>
      <c r="F2692">
        <v>156.1</v>
      </c>
      <c r="G2692">
        <v>132.05457995554201</v>
      </c>
      <c r="H2692">
        <v>0.89051726455528601</v>
      </c>
      <c r="I2692">
        <v>-4.2147434696447696</v>
      </c>
      <c r="J2692">
        <v>-5.4497569280591698</v>
      </c>
      <c r="K2692">
        <v>144.48863208291499</v>
      </c>
      <c r="L2692">
        <v>112.568227195034</v>
      </c>
      <c r="M2692">
        <v>40.602374531511103</v>
      </c>
      <c r="N2692">
        <v>0.72348650200562004</v>
      </c>
      <c r="O2692">
        <v>14.9903907751441</v>
      </c>
      <c r="P2692">
        <v>185.79274990845801</v>
      </c>
      <c r="Q2692">
        <v>0.219389076413569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1633</v>
      </c>
      <c r="E2693">
        <v>130.02585719999999</v>
      </c>
      <c r="F2693">
        <v>62.63</v>
      </c>
      <c r="G2693">
        <v>-1.09051953637161</v>
      </c>
      <c r="H2693">
        <v>-1.4223617739274601</v>
      </c>
      <c r="I2693">
        <v>4.28740724938163</v>
      </c>
      <c r="J2693">
        <v>0.26967932396862798</v>
      </c>
      <c r="K2693">
        <v>60.621497647210603</v>
      </c>
      <c r="L2693">
        <v>56.508366428909497</v>
      </c>
      <c r="M2693">
        <v>57.650387217952897</v>
      </c>
      <c r="N2693">
        <v>0.866908364494412</v>
      </c>
      <c r="O2693">
        <v>1.6924796423439099</v>
      </c>
      <c r="P2693">
        <v>30.778868239716001</v>
      </c>
      <c r="Q2693">
        <v>-2.9836431339762999E-2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343</v>
      </c>
      <c r="E2694">
        <v>130</v>
      </c>
      <c r="F2694">
        <v>325</v>
      </c>
      <c r="G2694">
        <v>106.233004713138</v>
      </c>
      <c r="H2694">
        <v>-7.1511494021113799</v>
      </c>
      <c r="I2694">
        <v>114.94076891893801</v>
      </c>
      <c r="J2694">
        <v>-3.6540453139047302</v>
      </c>
      <c r="K2694">
        <v>262.71385749090899</v>
      </c>
      <c r="M2694">
        <v>48.781976570119198</v>
      </c>
      <c r="N2694">
        <v>0.48646740409508099</v>
      </c>
      <c r="O2694">
        <v>15.307692307692299</v>
      </c>
      <c r="P2694">
        <v>150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732</v>
      </c>
      <c r="E2695">
        <v>129.86234481</v>
      </c>
      <c r="F2695">
        <v>78.099999999999994</v>
      </c>
      <c r="G2695">
        <v>-50.156191654607902</v>
      </c>
      <c r="H2695">
        <v>-29.5618636878256</v>
      </c>
      <c r="I2695">
        <v>-40.133183774624001</v>
      </c>
      <c r="J2695">
        <v>-11.395873725949199</v>
      </c>
      <c r="M2695">
        <v>21.775425491012601</v>
      </c>
      <c r="O2695">
        <v>39.564660691421203</v>
      </c>
      <c r="P2695">
        <v>1.4285714285714199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550</v>
      </c>
      <c r="E2696">
        <v>129.72657047000001</v>
      </c>
      <c r="F2696">
        <v>13.79</v>
      </c>
      <c r="G2696">
        <v>-15.967890637766899</v>
      </c>
      <c r="H2696">
        <v>22.773802567148898</v>
      </c>
      <c r="I2696">
        <v>21.249870573785199</v>
      </c>
      <c r="J2696">
        <v>-3.4723609243876501</v>
      </c>
      <c r="K2696">
        <v>12.0656155689811</v>
      </c>
      <c r="L2696">
        <v>11.188731117567601</v>
      </c>
      <c r="M2696">
        <v>56.3632606399823</v>
      </c>
      <c r="N2696">
        <v>1.2551926521035599</v>
      </c>
      <c r="O2696">
        <v>17.1138506163886</v>
      </c>
      <c r="P2696">
        <v>61.475409836065502</v>
      </c>
      <c r="Q2696">
        <v>-7.8562642823468004E-2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130</v>
      </c>
      <c r="E2697">
        <v>129.58756973999999</v>
      </c>
      <c r="F2697">
        <v>449.85</v>
      </c>
      <c r="G2697">
        <v>-22.649966171444198</v>
      </c>
      <c r="H2697">
        <v>-13.0272073028235</v>
      </c>
      <c r="I2697">
        <v>-43.0752209521239</v>
      </c>
      <c r="J2697">
        <v>-5.4714861384946998</v>
      </c>
      <c r="K2697">
        <v>462.67267168928998</v>
      </c>
      <c r="L2697">
        <v>470.61017569985398</v>
      </c>
      <c r="M2697">
        <v>41.090366591327601</v>
      </c>
      <c r="N2697">
        <v>1.20816409805706</v>
      </c>
      <c r="O2697">
        <v>50.183394464821603</v>
      </c>
      <c r="P2697">
        <v>26.3801095659502</v>
      </c>
      <c r="Q2697">
        <v>8.6291498881885004E-2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1429</v>
      </c>
      <c r="E2698">
        <v>129.55748700000001</v>
      </c>
      <c r="F2698">
        <v>143.9</v>
      </c>
      <c r="G2698">
        <v>61.742317291851599</v>
      </c>
      <c r="H2698">
        <v>2.9738505978886201</v>
      </c>
      <c r="I2698">
        <v>-2.4267541641602399</v>
      </c>
      <c r="J2698">
        <v>-1.17926327650991</v>
      </c>
      <c r="K2698">
        <v>120.79890319349801</v>
      </c>
      <c r="L2698">
        <v>111.929589082666</v>
      </c>
      <c r="M2698">
        <v>71.718424402682601</v>
      </c>
      <c r="N2698">
        <v>2.87486293014382</v>
      </c>
      <c r="O2698">
        <v>6.8102849200833697</v>
      </c>
      <c r="P2698">
        <v>99.694698862059397</v>
      </c>
      <c r="Q2698">
        <v>0.121452783256266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D2699" t="s">
        <v>145</v>
      </c>
      <c r="E2699">
        <v>129.29436949800001</v>
      </c>
      <c r="F2699">
        <v>33.65</v>
      </c>
      <c r="G2699">
        <v>-91.381538390209499</v>
      </c>
      <c r="H2699">
        <v>-15.6573335059232</v>
      </c>
      <c r="I2699">
        <v>-69.077784429284094</v>
      </c>
      <c r="J2699">
        <v>-7.0628928465766201</v>
      </c>
      <c r="K2699">
        <v>37.0781853737343</v>
      </c>
      <c r="M2699">
        <v>24.368290850599401</v>
      </c>
      <c r="N2699">
        <v>0.31819628803807298</v>
      </c>
      <c r="O2699">
        <v>223.03120356612101</v>
      </c>
      <c r="P2699">
        <v>9.0761750405186294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711</v>
      </c>
      <c r="E2700">
        <v>128.966509</v>
      </c>
      <c r="F2700">
        <v>90.1</v>
      </c>
      <c r="G2700">
        <v>-2.7752743612060602</v>
      </c>
      <c r="H2700">
        <v>4.9431993237454203E-2</v>
      </c>
      <c r="I2700">
        <v>-0.70884854717693402</v>
      </c>
      <c r="J2700">
        <v>-0.52670605158385098</v>
      </c>
      <c r="K2700">
        <v>85.874746918922597</v>
      </c>
      <c r="L2700">
        <v>80.131864742766297</v>
      </c>
      <c r="M2700">
        <v>61.719228691607398</v>
      </c>
      <c r="N2700">
        <v>0.906609895263642</v>
      </c>
      <c r="O2700">
        <v>1.44284128745839</v>
      </c>
      <c r="P2700">
        <v>29.7237637602292</v>
      </c>
      <c r="Q2700">
        <v>1.0011050249949E-2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382</v>
      </c>
      <c r="E2701">
        <v>128.839722435</v>
      </c>
      <c r="F2701">
        <v>4.8899999999999997</v>
      </c>
      <c r="G2701">
        <v>-10.519869332342401</v>
      </c>
      <c r="H2701">
        <v>-24.937166351263901</v>
      </c>
      <c r="I2701">
        <v>-44.168823667901698</v>
      </c>
      <c r="J2701">
        <v>-1.9941643242398399</v>
      </c>
      <c r="K2701">
        <v>5.5988673558743702</v>
      </c>
      <c r="L2701">
        <v>6.3647404756833099</v>
      </c>
      <c r="M2701">
        <v>45.506328954961901</v>
      </c>
      <c r="N2701">
        <v>1.1313945204996601</v>
      </c>
      <c r="O2701">
        <v>99.386503067484597</v>
      </c>
      <c r="P2701">
        <v>41.739130434782503</v>
      </c>
      <c r="Q2701">
        <v>-7.5986971676640994E-2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130</v>
      </c>
      <c r="E2702">
        <v>128.674904</v>
      </c>
      <c r="F2702">
        <v>279.2</v>
      </c>
      <c r="G2702">
        <v>137.61889386524399</v>
      </c>
      <c r="H2702">
        <v>-10.3261494021113</v>
      </c>
      <c r="I2702">
        <v>-17.0724398318585</v>
      </c>
      <c r="J2702">
        <v>-7.8910919753795703</v>
      </c>
      <c r="K2702">
        <v>293.379422340308</v>
      </c>
      <c r="L2702">
        <v>258.28791172560699</v>
      </c>
      <c r="M2702">
        <v>34.036352054106999</v>
      </c>
      <c r="N2702">
        <v>1.1482972693328499</v>
      </c>
      <c r="O2702">
        <v>40.598137535816598</v>
      </c>
      <c r="P2702">
        <v>163.197586726998</v>
      </c>
      <c r="Q2702">
        <v>0.191400943018321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130</v>
      </c>
      <c r="E2703">
        <v>128.48160938999999</v>
      </c>
      <c r="F2703">
        <v>141.44999999999999</v>
      </c>
      <c r="G2703">
        <v>29.860867577806101</v>
      </c>
      <c r="H2703">
        <v>2.8101039671608499</v>
      </c>
      <c r="I2703">
        <v>-14.628107386336801</v>
      </c>
      <c r="J2703">
        <v>-5.0003840892709297</v>
      </c>
      <c r="K2703">
        <v>130.61838403394401</v>
      </c>
      <c r="L2703">
        <v>122.242199607231</v>
      </c>
      <c r="M2703">
        <v>67.980332219045394</v>
      </c>
      <c r="N2703">
        <v>0.72282924295344597</v>
      </c>
      <c r="O2703">
        <v>37.681159420289802</v>
      </c>
      <c r="P2703">
        <v>58.932584269662897</v>
      </c>
      <c r="Q2703">
        <v>7.1288382723808996E-2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410</v>
      </c>
      <c r="E2704">
        <v>128.45052000000001</v>
      </c>
      <c r="F2704">
        <v>71.64</v>
      </c>
      <c r="G2704">
        <v>-49.873314017835803</v>
      </c>
      <c r="H2704">
        <v>12.9318967591324</v>
      </c>
      <c r="I2704">
        <v>-54.637317634831497</v>
      </c>
      <c r="J2704">
        <v>0.436391231315713</v>
      </c>
      <c r="K2704">
        <v>74.016107436940203</v>
      </c>
      <c r="L2704">
        <v>90.977407827703701</v>
      </c>
      <c r="M2704">
        <v>44.903258079829897</v>
      </c>
      <c r="N2704">
        <v>1.10387773891429</v>
      </c>
      <c r="O2704">
        <v>135.20379676158501</v>
      </c>
      <c r="P2704">
        <v>21.816017684067301</v>
      </c>
      <c r="Q2704">
        <v>0.23163516467407499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213</v>
      </c>
      <c r="E2705">
        <v>128.03896617800001</v>
      </c>
      <c r="F2705">
        <v>54.38</v>
      </c>
      <c r="G2705">
        <v>-30.9554111495565</v>
      </c>
      <c r="H2705">
        <v>-13.395522526486101</v>
      </c>
      <c r="I2705">
        <v>-52.286342340699903</v>
      </c>
      <c r="J2705">
        <v>-5.9837113625673597</v>
      </c>
      <c r="K2705">
        <v>59.4916618784058</v>
      </c>
      <c r="L2705">
        <v>65.249333456117199</v>
      </c>
      <c r="M2705">
        <v>22.800957773551598</v>
      </c>
      <c r="N2705">
        <v>0.75675510293282</v>
      </c>
      <c r="O2705">
        <v>75.432144170650901</v>
      </c>
      <c r="P2705">
        <v>0.70370370370371704</v>
      </c>
      <c r="Q2705">
        <v>-5.0937773098061002E-2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257</v>
      </c>
      <c r="E2706">
        <v>127.91840000000001</v>
      </c>
      <c r="F2706">
        <v>128.94999999999999</v>
      </c>
      <c r="G2706">
        <v>-31.660266059132201</v>
      </c>
      <c r="H2706">
        <v>-0.887689426491721</v>
      </c>
      <c r="I2706">
        <v>-30.720158665980801</v>
      </c>
      <c r="J2706">
        <v>0.76583567576014899</v>
      </c>
      <c r="K2706">
        <v>130.39991292357499</v>
      </c>
      <c r="L2706">
        <v>140.01851406634299</v>
      </c>
      <c r="M2706">
        <v>52.6370177842769</v>
      </c>
      <c r="N2706">
        <v>0.98427621109374697</v>
      </c>
      <c r="O2706">
        <v>50.445909267157802</v>
      </c>
      <c r="P2706">
        <v>17.227272727272702</v>
      </c>
      <c r="Q2706">
        <v>6.5351225858670994E-2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135</v>
      </c>
      <c r="E2707">
        <v>127.736</v>
      </c>
      <c r="F2707">
        <v>45.62</v>
      </c>
      <c r="G2707">
        <v>7.8521348656514398</v>
      </c>
      <c r="H2707">
        <v>34.154744906831702</v>
      </c>
      <c r="I2707">
        <v>-24.679190957865899</v>
      </c>
      <c r="J2707">
        <v>-16.244164324239801</v>
      </c>
      <c r="K2707">
        <v>41.908907062149702</v>
      </c>
      <c r="L2707">
        <v>38.574294284633602</v>
      </c>
      <c r="M2707">
        <v>40.814868360201302</v>
      </c>
      <c r="N2707">
        <v>3.7421338754514002</v>
      </c>
      <c r="O2707">
        <v>49.276633055677301</v>
      </c>
      <c r="P2707">
        <v>62.580185317177403</v>
      </c>
      <c r="Q2707">
        <v>8.2197922335692994E-2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46</v>
      </c>
      <c r="E2708">
        <v>127.4752</v>
      </c>
      <c r="F2708">
        <v>29.44</v>
      </c>
      <c r="G2708">
        <v>340.98232140132001</v>
      </c>
      <c r="H2708">
        <v>23.8383407588904</v>
      </c>
      <c r="I2708">
        <v>253.36662078264001</v>
      </c>
      <c r="J2708">
        <v>4.0675549997866103</v>
      </c>
      <c r="K2708">
        <v>20.288640658669699</v>
      </c>
      <c r="L2708">
        <v>12.8191464683034</v>
      </c>
      <c r="M2708">
        <v>91.804090029082403</v>
      </c>
      <c r="N2708">
        <v>0.80059392566124798</v>
      </c>
      <c r="O2708">
        <v>0</v>
      </c>
      <c r="P2708">
        <v>438.20840950639803</v>
      </c>
      <c r="Q2708">
        <v>8.8198550310357005E-2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627</v>
      </c>
      <c r="E2709">
        <v>127.338201</v>
      </c>
      <c r="F2709">
        <v>3.73</v>
      </c>
      <c r="G2709">
        <v>313.24483655001001</v>
      </c>
      <c r="H2709">
        <v>-20.503422129384099</v>
      </c>
      <c r="I2709">
        <v>15.3215080006858</v>
      </c>
      <c r="J2709">
        <v>-9.8953988921410705</v>
      </c>
      <c r="K2709">
        <v>3.7145165473605499</v>
      </c>
      <c r="L2709">
        <v>2.9204385739827301</v>
      </c>
      <c r="M2709">
        <v>39.407980722462398</v>
      </c>
      <c r="N2709">
        <v>0.62953911746910995</v>
      </c>
      <c r="O2709">
        <v>20.375335120643399</v>
      </c>
      <c r="P2709">
        <v>397.33333333333297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285</v>
      </c>
      <c r="E2710">
        <v>127.06053081500001</v>
      </c>
      <c r="F2710">
        <v>38.03</v>
      </c>
      <c r="G2710">
        <v>-42.994545196173299</v>
      </c>
      <c r="H2710">
        <v>-5.4297592331405697</v>
      </c>
      <c r="I2710">
        <v>-51.478178663320399</v>
      </c>
      <c r="J2710">
        <v>-3.2599871090499599</v>
      </c>
      <c r="K2710">
        <v>40.039300547669399</v>
      </c>
      <c r="L2710">
        <v>44.297152658945699</v>
      </c>
      <c r="M2710">
        <v>41.707947322709003</v>
      </c>
      <c r="N2710">
        <v>1.5219500370302099</v>
      </c>
      <c r="O2710">
        <v>91.690770444386004</v>
      </c>
      <c r="P2710">
        <v>10.0723589001447</v>
      </c>
      <c r="Q2710">
        <v>-4.4621563968177999E-2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72</v>
      </c>
      <c r="E2711">
        <v>126.663340179999</v>
      </c>
      <c r="F2711">
        <v>205.4</v>
      </c>
      <c r="G2711">
        <v>75.734646352202404</v>
      </c>
      <c r="H2711">
        <v>95.444246815808398</v>
      </c>
      <c r="I2711">
        <v>67.510268672418604</v>
      </c>
      <c r="J2711">
        <v>73.517646699382198</v>
      </c>
      <c r="K2711">
        <v>129.372805017899</v>
      </c>
      <c r="L2711">
        <v>110.95329921488</v>
      </c>
      <c r="M2711">
        <v>77.912342173441104</v>
      </c>
      <c r="N2711">
        <v>4.2777461400385501</v>
      </c>
      <c r="O2711">
        <v>16.820837390457601</v>
      </c>
      <c r="P2711">
        <v>173.86666666666599</v>
      </c>
      <c r="Q2711">
        <v>5.4986027848301998E-2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72</v>
      </c>
      <c r="E2712">
        <v>125.55522395499899</v>
      </c>
      <c r="F2712">
        <v>1400.05</v>
      </c>
      <c r="G2712">
        <v>-1.0190843208289699</v>
      </c>
      <c r="H2712">
        <v>-4.2416666434906896</v>
      </c>
      <c r="I2712">
        <v>-14.8326633990365</v>
      </c>
      <c r="J2712">
        <v>2.5702694932541799</v>
      </c>
      <c r="K2712">
        <v>1440.24438720792</v>
      </c>
      <c r="L2712">
        <v>1366.07998584558</v>
      </c>
      <c r="M2712">
        <v>40.406871162387198</v>
      </c>
      <c r="N2712">
        <v>0.92479079497907901</v>
      </c>
      <c r="O2712">
        <v>16.0637120102853</v>
      </c>
      <c r="P2712">
        <v>33.976076555023901</v>
      </c>
      <c r="Q2712">
        <v>2.4582677896127999E-2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125.44087500000001</v>
      </c>
      <c r="F2713">
        <v>125</v>
      </c>
      <c r="G2713">
        <v>199.94214047157899</v>
      </c>
      <c r="H2713">
        <v>17.2032744662013</v>
      </c>
      <c r="I2713">
        <v>168.535224109138</v>
      </c>
      <c r="J2713">
        <v>7.7293379799076201</v>
      </c>
      <c r="K2713">
        <v>99.049512694019597</v>
      </c>
      <c r="L2713">
        <v>68.1144210587874</v>
      </c>
      <c r="M2713">
        <v>68.1927550134006</v>
      </c>
      <c r="N2713">
        <v>0.68650519031141799</v>
      </c>
      <c r="O2713">
        <v>0</v>
      </c>
      <c r="P2713">
        <v>753.24232081911202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688</v>
      </c>
      <c r="E2714">
        <v>124.992</v>
      </c>
      <c r="F2714">
        <v>26.34</v>
      </c>
      <c r="G2714">
        <v>-20.3732134096994</v>
      </c>
      <c r="H2714">
        <v>20.9143267883648</v>
      </c>
      <c r="I2714">
        <v>-42.490497741825699</v>
      </c>
      <c r="J2714">
        <v>-9.2395265923532399</v>
      </c>
      <c r="K2714">
        <v>23.829363796833299</v>
      </c>
      <c r="L2714">
        <v>26.154101785311202</v>
      </c>
      <c r="M2714">
        <v>57.0749935266821</v>
      </c>
      <c r="N2714">
        <v>2.8769677614479598</v>
      </c>
      <c r="O2714">
        <v>55.277145026575504</v>
      </c>
      <c r="P2714">
        <v>38.631578947368403</v>
      </c>
      <c r="Q2714">
        <v>-0.10762975492011401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72</v>
      </c>
      <c r="E2715">
        <v>124.91254619999999</v>
      </c>
      <c r="F2715">
        <v>67.02</v>
      </c>
      <c r="G2715">
        <v>90.189209926976602</v>
      </c>
      <c r="H2715">
        <v>-23.965148076650401</v>
      </c>
      <c r="I2715">
        <v>14.6808337888382</v>
      </c>
      <c r="J2715">
        <v>-8.9183022552743196</v>
      </c>
      <c r="K2715">
        <v>72.846168357854395</v>
      </c>
      <c r="L2715">
        <v>54.962773181563897</v>
      </c>
      <c r="M2715">
        <v>19.827785756703101</v>
      </c>
      <c r="N2715">
        <v>0.48769328693293801</v>
      </c>
      <c r="O2715">
        <v>35.302894658310898</v>
      </c>
      <c r="P2715">
        <v>179.39715966877301</v>
      </c>
      <c r="Q2715">
        <v>0.194644077863913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72</v>
      </c>
      <c r="E2716">
        <v>124.79173632</v>
      </c>
      <c r="F2716">
        <v>91.6</v>
      </c>
      <c r="G2716">
        <v>26.960857512933501</v>
      </c>
      <c r="H2716">
        <v>-11.191215125063801</v>
      </c>
      <c r="I2716">
        <v>-8.2957318201778207</v>
      </c>
      <c r="J2716">
        <v>-2.89938264159874</v>
      </c>
      <c r="K2716">
        <v>95.167248944094794</v>
      </c>
      <c r="L2716">
        <v>87.166936936648497</v>
      </c>
      <c r="M2716">
        <v>37.167162325700097</v>
      </c>
      <c r="N2716">
        <v>9.7734589661737606E-2</v>
      </c>
      <c r="O2716">
        <v>46.179039301309999</v>
      </c>
      <c r="P2716">
        <v>54.599156118143398</v>
      </c>
      <c r="Q2716">
        <v>-8.9519565014489991E-3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E2717">
        <v>124.45809815699999</v>
      </c>
      <c r="F2717">
        <v>53.37</v>
      </c>
      <c r="G2717">
        <v>145.886210495315</v>
      </c>
      <c r="H2717">
        <v>-3.9999589259208999</v>
      </c>
      <c r="I2717">
        <v>66.905853479768098</v>
      </c>
      <c r="J2717">
        <v>-4.7912392785359996</v>
      </c>
      <c r="K2717">
        <v>48.288454025804299</v>
      </c>
      <c r="L2717">
        <v>36.631615274603398</v>
      </c>
      <c r="M2717">
        <v>52.519787111815802</v>
      </c>
      <c r="N2717">
        <v>0.91397765379348395</v>
      </c>
      <c r="O2717">
        <v>14.671163575042099</v>
      </c>
      <c r="P2717">
        <v>226.22249388752999</v>
      </c>
      <c r="Q2717">
        <v>0.10582790626546899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627</v>
      </c>
      <c r="E2718">
        <v>124.23622865</v>
      </c>
      <c r="F2718">
        <v>43.15</v>
      </c>
      <c r="G2718">
        <v>19.9525044401007</v>
      </c>
      <c r="H2718">
        <v>6.9086196365902399</v>
      </c>
      <c r="I2718">
        <v>6.50937866745174</v>
      </c>
      <c r="J2718">
        <v>3.1052508804385202</v>
      </c>
      <c r="K2718">
        <v>40.847764536807503</v>
      </c>
      <c r="L2718">
        <v>37.160633761338602</v>
      </c>
      <c r="M2718">
        <v>50.291447073398103</v>
      </c>
      <c r="N2718">
        <v>0.62026169616342197</v>
      </c>
      <c r="O2718">
        <v>13.279258400927</v>
      </c>
      <c r="P2718">
        <v>59.519408502772599</v>
      </c>
      <c r="Q2718">
        <v>-3.4647979424467998E-2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627</v>
      </c>
      <c r="E2719">
        <v>124.22209728</v>
      </c>
      <c r="F2719">
        <v>57.48</v>
      </c>
      <c r="G2719">
        <v>-14.741824369660099</v>
      </c>
      <c r="H2719">
        <v>-7.38585404346159</v>
      </c>
      <c r="I2719">
        <v>-22.183365293661101</v>
      </c>
      <c r="J2719">
        <v>-5.14994993118591</v>
      </c>
      <c r="K2719">
        <v>59.612124700217798</v>
      </c>
      <c r="L2719">
        <v>58.995788864546903</v>
      </c>
      <c r="M2719">
        <v>39.107356301528696</v>
      </c>
      <c r="N2719">
        <v>0.47576369870894902</v>
      </c>
      <c r="O2719">
        <v>60.020876826722301</v>
      </c>
      <c r="P2719">
        <v>22.297872340425499</v>
      </c>
      <c r="Q2719">
        <v>3.0787232887993E-2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1016</v>
      </c>
      <c r="E2720">
        <v>124.192976527</v>
      </c>
      <c r="F2720">
        <v>6.64</v>
      </c>
      <c r="G2720">
        <v>-75.465485314584399</v>
      </c>
      <c r="H2720">
        <v>-35.486675717900802</v>
      </c>
      <c r="I2720">
        <v>-71.582175047995406</v>
      </c>
      <c r="J2720">
        <v>-5.3469340035401398</v>
      </c>
      <c r="K2720">
        <v>8.2368469111663192</v>
      </c>
      <c r="L2720">
        <v>11.119162041411199</v>
      </c>
      <c r="M2720">
        <v>10.7565222846026</v>
      </c>
      <c r="N2720">
        <v>0.43610562942556802</v>
      </c>
      <c r="O2720">
        <v>235.090361445783</v>
      </c>
      <c r="P2720">
        <v>0.150829562594267</v>
      </c>
      <c r="Q2720">
        <v>-6.9291160019175999E-2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627</v>
      </c>
      <c r="E2721">
        <v>124.09748999999999</v>
      </c>
      <c r="F2721">
        <v>182.55</v>
      </c>
      <c r="G2721">
        <v>-19.414110134217101</v>
      </c>
      <c r="H2721">
        <v>-6.0181585345314597</v>
      </c>
      <c r="I2721">
        <v>-64.585421125843993</v>
      </c>
      <c r="J2721">
        <v>0.84439274258452901</v>
      </c>
      <c r="K2721">
        <v>180.08636993782599</v>
      </c>
      <c r="L2721">
        <v>194.80094917009899</v>
      </c>
      <c r="M2721">
        <v>67.767957294677899</v>
      </c>
      <c r="N2721">
        <v>0.94845135048315199</v>
      </c>
      <c r="O2721">
        <v>106.518761983018</v>
      </c>
      <c r="P2721">
        <v>18.538961038960998</v>
      </c>
      <c r="Q2721">
        <v>1.6861092718313E-2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257</v>
      </c>
      <c r="E2722">
        <v>124.04819999999999</v>
      </c>
      <c r="F2722">
        <v>151.5</v>
      </c>
      <c r="G2722">
        <v>92.9414282979169</v>
      </c>
      <c r="H2722">
        <v>29.2273148011218</v>
      </c>
      <c r="I2722">
        <v>42.470809229140201</v>
      </c>
      <c r="J2722">
        <v>7.5206908844852398</v>
      </c>
      <c r="K2722">
        <v>118.42062261337</v>
      </c>
      <c r="L2722">
        <v>98.907033467796495</v>
      </c>
      <c r="M2722">
        <v>82.947488039108194</v>
      </c>
      <c r="N2722">
        <v>2.4411046067828601</v>
      </c>
      <c r="O2722">
        <v>1.6501650165016499</v>
      </c>
      <c r="P2722">
        <v>161.20689655172399</v>
      </c>
      <c r="Q2722">
        <v>0.14880371040724499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62</v>
      </c>
      <c r="E2723">
        <v>123.649857852</v>
      </c>
      <c r="F2723">
        <v>24.68</v>
      </c>
      <c r="G2723">
        <v>-9.4375163911659996</v>
      </c>
      <c r="H2723">
        <v>-5.9011494021113702</v>
      </c>
      <c r="I2723">
        <v>-41.218335584179897</v>
      </c>
      <c r="J2723">
        <v>-4.7266276195090002</v>
      </c>
      <c r="K2723">
        <v>23.826864555350099</v>
      </c>
      <c r="L2723">
        <v>25.906641782593599</v>
      </c>
      <c r="M2723">
        <v>60.224161981827102</v>
      </c>
      <c r="N2723">
        <v>2.2304582334057899</v>
      </c>
      <c r="O2723">
        <v>66.936790923824901</v>
      </c>
      <c r="P2723">
        <v>29.8947368421052</v>
      </c>
      <c r="Q2723">
        <v>-0.11128459816205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191</v>
      </c>
      <c r="E2724">
        <v>123.55415089</v>
      </c>
      <c r="F2724">
        <v>515.29999999999995</v>
      </c>
      <c r="G2724">
        <v>6.2959072662048001</v>
      </c>
      <c r="H2724">
        <v>-5.9618636878256703</v>
      </c>
      <c r="I2724">
        <v>-23.5460429855199</v>
      </c>
      <c r="J2724">
        <v>-0.45570278577830697</v>
      </c>
      <c r="K2724">
        <v>516.52293271010501</v>
      </c>
      <c r="L2724">
        <v>495.57777506313602</v>
      </c>
      <c r="M2724">
        <v>47.540374318883401</v>
      </c>
      <c r="N2724">
        <v>1.3115933585785</v>
      </c>
      <c r="O2724">
        <v>35.241606830972202</v>
      </c>
      <c r="P2724">
        <v>35.605263157894697</v>
      </c>
      <c r="Q2724">
        <v>6.3986019071067005E-2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E2725">
        <v>123.506952</v>
      </c>
      <c r="F2725">
        <v>120</v>
      </c>
      <c r="G2725">
        <v>-41.6332573948077</v>
      </c>
      <c r="H2725">
        <v>-6.8634509894129598</v>
      </c>
      <c r="I2725">
        <v>-26.269970696055999</v>
      </c>
      <c r="J2725">
        <v>1.33916900909349</v>
      </c>
      <c r="K2725">
        <v>129.453383515063</v>
      </c>
      <c r="L2725">
        <v>135.68622220748099</v>
      </c>
      <c r="M2725">
        <v>35.008211879181999</v>
      </c>
      <c r="N2725">
        <v>1.88320001760427</v>
      </c>
      <c r="O2725">
        <v>38.7916666666666</v>
      </c>
      <c r="P2725">
        <v>7.8651685393258397</v>
      </c>
      <c r="Q2725">
        <v>0.100818330964035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E2726">
        <v>123.2824</v>
      </c>
      <c r="F2726">
        <v>73</v>
      </c>
      <c r="G2726">
        <v>-34.0999961198996</v>
      </c>
      <c r="H2726">
        <v>9.5940315577627295</v>
      </c>
      <c r="I2726">
        <v>-35.494268004362901</v>
      </c>
      <c r="J2726">
        <v>-1.9941643242398399</v>
      </c>
      <c r="K2726">
        <v>67.264851796750307</v>
      </c>
      <c r="M2726">
        <v>60.776460327708101</v>
      </c>
      <c r="N2726">
        <v>1.6228015564202301</v>
      </c>
      <c r="O2726">
        <v>32.767123287671197</v>
      </c>
      <c r="P2726">
        <v>57.837837837837803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244</v>
      </c>
      <c r="E2727">
        <v>123.246036</v>
      </c>
      <c r="F2727">
        <v>134.46</v>
      </c>
      <c r="G2727">
        <v>-7.6313244407015901</v>
      </c>
      <c r="H2727">
        <v>32.333994591011297</v>
      </c>
      <c r="I2727">
        <v>-13.607091456863101</v>
      </c>
      <c r="J2727">
        <v>13.1987834134591</v>
      </c>
      <c r="K2727">
        <v>116.099850289258</v>
      </c>
      <c r="L2727">
        <v>129.773731946955</v>
      </c>
      <c r="M2727">
        <v>94.278824556006299</v>
      </c>
      <c r="N2727">
        <v>3.8831905577765</v>
      </c>
      <c r="O2727">
        <v>59.564182656552099</v>
      </c>
      <c r="P2727">
        <v>86.75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227</v>
      </c>
      <c r="E2728">
        <v>123.09214904</v>
      </c>
      <c r="F2728">
        <v>397.6</v>
      </c>
      <c r="G2728">
        <v>31.4823381475288</v>
      </c>
      <c r="H2728">
        <v>16.4214087032137</v>
      </c>
      <c r="I2728">
        <v>10.2670998283562</v>
      </c>
      <c r="J2728">
        <v>-8.5772718219814905</v>
      </c>
      <c r="K2728">
        <v>385.72576488750701</v>
      </c>
      <c r="L2728">
        <v>334.89485906700497</v>
      </c>
      <c r="M2728">
        <v>35.161303182341101</v>
      </c>
      <c r="N2728">
        <v>0.62460157328519195</v>
      </c>
      <c r="O2728">
        <v>32.042253521126703</v>
      </c>
      <c r="P2728">
        <v>65.425421260661494</v>
      </c>
      <c r="Q2728">
        <v>3.5654801497840001E-3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E2729">
        <v>123.041440678</v>
      </c>
      <c r="F2729">
        <v>39.26</v>
      </c>
      <c r="G2729">
        <v>-29.1878261787196</v>
      </c>
      <c r="H2729">
        <v>-22.0703499659454</v>
      </c>
      <c r="I2729">
        <v>26.2283525769151</v>
      </c>
      <c r="J2729">
        <v>-12.148545711497899</v>
      </c>
      <c r="K2729">
        <v>45.662213829054203</v>
      </c>
      <c r="L2729">
        <v>38.022919710867299</v>
      </c>
      <c r="M2729">
        <v>16.914981214472402</v>
      </c>
      <c r="N2729">
        <v>1.5988955197292201</v>
      </c>
      <c r="O2729">
        <v>40.550178298522603</v>
      </c>
      <c r="P2729">
        <v>153.781512605042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62</v>
      </c>
      <c r="E2730">
        <v>122.88</v>
      </c>
      <c r="F2730">
        <v>1024</v>
      </c>
      <c r="G2730">
        <v>2.5334052240708602</v>
      </c>
      <c r="H2730">
        <v>1.56813409504331</v>
      </c>
      <c r="I2730">
        <v>-30.222351648436899</v>
      </c>
      <c r="J2730">
        <v>-1.24782286082519</v>
      </c>
      <c r="K2730">
        <v>939.14284957155405</v>
      </c>
      <c r="L2730">
        <v>893.60967559624703</v>
      </c>
      <c r="M2730">
        <v>63.483399351279502</v>
      </c>
      <c r="N2730">
        <v>1.1102766210588899</v>
      </c>
      <c r="O2730">
        <v>27.24609375</v>
      </c>
      <c r="P2730">
        <v>44.428772919605002</v>
      </c>
      <c r="Q2730">
        <v>2.7337473601672001E-2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62</v>
      </c>
      <c r="E2731">
        <v>122.85</v>
      </c>
      <c r="F2731">
        <v>105</v>
      </c>
      <c r="G2731">
        <v>-53.014767498934603</v>
      </c>
      <c r="H2731">
        <v>-26.0596096850275</v>
      </c>
      <c r="I2731">
        <v>-42.991759618950603</v>
      </c>
      <c r="J2731">
        <v>-13.573111692660801</v>
      </c>
      <c r="O2731">
        <v>51.809523809523803</v>
      </c>
      <c r="P2731">
        <v>0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E2732">
        <v>122.71388168</v>
      </c>
      <c r="F2732">
        <v>119.6</v>
      </c>
      <c r="G2732">
        <v>1615.3237816651699</v>
      </c>
      <c r="H2732">
        <v>-23.3969547712388</v>
      </c>
      <c r="I2732">
        <v>180.337437234954</v>
      </c>
      <c r="J2732">
        <v>-5.2071750342755401</v>
      </c>
      <c r="K2732">
        <v>134.03773781126301</v>
      </c>
      <c r="M2732">
        <v>24.6385948320893</v>
      </c>
      <c r="N2732">
        <v>0.49504209541627597</v>
      </c>
      <c r="O2732">
        <v>59.6989966555184</v>
      </c>
      <c r="P2732">
        <v>1640.9024745269201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179</v>
      </c>
      <c r="E2733">
        <v>122.6772</v>
      </c>
      <c r="F2733">
        <v>9.2100000000000009</v>
      </c>
      <c r="G2733">
        <v>-24.1563733869183</v>
      </c>
      <c r="H2733">
        <v>-9.1103462933031008</v>
      </c>
      <c r="I2733">
        <v>-39.690775591325497</v>
      </c>
      <c r="J2733">
        <v>-3.7931061231816399</v>
      </c>
      <c r="K2733">
        <v>9.6607361545580108</v>
      </c>
      <c r="L2733">
        <v>9.6609636416764797</v>
      </c>
      <c r="M2733">
        <v>22.226184192638399</v>
      </c>
      <c r="N2733">
        <v>1.11521483657236</v>
      </c>
      <c r="O2733">
        <v>54.723127035830601</v>
      </c>
      <c r="P2733">
        <v>20.5497382198952</v>
      </c>
      <c r="Q2733">
        <v>0.120390409014629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E2734">
        <v>122.62374749999999</v>
      </c>
      <c r="F2734">
        <v>243.7</v>
      </c>
      <c r="G2734">
        <v>97.9992887896219</v>
      </c>
      <c r="H2734">
        <v>27.920571909364</v>
      </c>
      <c r="I2734">
        <v>64.895999579503197</v>
      </c>
      <c r="J2734">
        <v>5.1958092905358804</v>
      </c>
      <c r="K2734">
        <v>195.139452433526</v>
      </c>
      <c r="L2734">
        <v>154.92721289272001</v>
      </c>
      <c r="M2734">
        <v>69.318000673418695</v>
      </c>
      <c r="N2734">
        <v>0.42569790102802002</v>
      </c>
      <c r="O2734">
        <v>8.5966352072219792</v>
      </c>
      <c r="P2734">
        <v>131.87440532825801</v>
      </c>
      <c r="Q2734">
        <v>0.16356297234841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407</v>
      </c>
      <c r="E2735">
        <v>122.5748615</v>
      </c>
      <c r="F2735">
        <v>94.43</v>
      </c>
      <c r="G2735">
        <v>629.86130713824502</v>
      </c>
      <c r="H2735">
        <v>-9.7282388486356997</v>
      </c>
      <c r="I2735">
        <v>639.88431501822902</v>
      </c>
      <c r="J2735">
        <v>-8.9780098719151606</v>
      </c>
      <c r="K2735">
        <v>83.384377188092998</v>
      </c>
      <c r="M2735">
        <v>52.091969642131197</v>
      </c>
      <c r="N2735">
        <v>0.65990957045968301</v>
      </c>
      <c r="O2735">
        <v>8.5777824843799397</v>
      </c>
      <c r="P2735">
        <v>655.44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21</v>
      </c>
      <c r="E2736">
        <v>122.53903204</v>
      </c>
      <c r="F2736">
        <v>25.15</v>
      </c>
      <c r="G2736">
        <v>-105.770623036307</v>
      </c>
      <c r="H2736">
        <v>25.664444657294499</v>
      </c>
      <c r="I2736">
        <v>-94.124070154330994</v>
      </c>
      <c r="J2736">
        <v>-20.2321859625706</v>
      </c>
      <c r="K2736">
        <v>31.376737997389402</v>
      </c>
      <c r="L2736">
        <v>86.868515129254902</v>
      </c>
      <c r="M2736">
        <v>28.7082252688041</v>
      </c>
      <c r="N2736">
        <v>1.4167394384524099</v>
      </c>
      <c r="O2736">
        <v>854.07554671968103</v>
      </c>
      <c r="P2736">
        <v>82.246376811594104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62</v>
      </c>
      <c r="E2737">
        <v>122.28576</v>
      </c>
      <c r="F2737">
        <v>28.32</v>
      </c>
      <c r="G2737">
        <v>3.9137625566270899</v>
      </c>
      <c r="H2737">
        <v>-12.968457094419</v>
      </c>
      <c r="I2737">
        <v>-26.694687178193199</v>
      </c>
      <c r="J2737">
        <v>-1.47060411481575</v>
      </c>
      <c r="K2737">
        <v>29.633310107650299</v>
      </c>
      <c r="L2737">
        <v>29.440475609260499</v>
      </c>
      <c r="M2737">
        <v>36.584019448470301</v>
      </c>
      <c r="N2737">
        <v>0.97023567175576797</v>
      </c>
      <c r="O2737">
        <v>54.978813559321999</v>
      </c>
      <c r="P2737">
        <v>34.857142857142797</v>
      </c>
      <c r="Q2737">
        <v>-4.4476699528875001E-2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127</v>
      </c>
      <c r="E2738">
        <v>122.12479999999999</v>
      </c>
      <c r="F2738">
        <v>112</v>
      </c>
      <c r="G2738">
        <v>36.7401477179559</v>
      </c>
      <c r="H2738">
        <v>9.3773159444232697</v>
      </c>
      <c r="I2738">
        <v>-35.498501279125499</v>
      </c>
      <c r="J2738">
        <v>-4.6832399544919401</v>
      </c>
      <c r="K2738">
        <v>115.54699096960201</v>
      </c>
      <c r="L2738">
        <v>115.339740021108</v>
      </c>
      <c r="M2738">
        <v>46.455208743008903</v>
      </c>
      <c r="N2738">
        <v>1.05159010600706</v>
      </c>
      <c r="O2738">
        <v>82.723214285714207</v>
      </c>
      <c r="P2738">
        <v>100</v>
      </c>
      <c r="Q2738">
        <v>0.25751979886495002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E2739">
        <v>122.04900000000001</v>
      </c>
      <c r="F2739">
        <v>71</v>
      </c>
      <c r="G2739">
        <v>-35.419962703023998</v>
      </c>
      <c r="H2739">
        <v>-9.1694827354447099</v>
      </c>
      <c r="I2739">
        <v>-25.396954823040101</v>
      </c>
      <c r="J2739">
        <v>-5.5531688733433899</v>
      </c>
      <c r="M2739">
        <v>32.178286412665102</v>
      </c>
      <c r="O2739">
        <v>17.4647887323943</v>
      </c>
      <c r="P2739">
        <v>6.7027351968740501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72</v>
      </c>
      <c r="E2740">
        <v>121.68809160000001</v>
      </c>
      <c r="F2740">
        <v>2.2799999999999998</v>
      </c>
      <c r="G2740">
        <v>-23.281281952912899</v>
      </c>
      <c r="H2740">
        <v>11.7238505978886</v>
      </c>
      <c r="I2740">
        <v>-78.662481098275094</v>
      </c>
      <c r="J2740">
        <v>-1.1320953587225899</v>
      </c>
      <c r="K2740">
        <v>2.2536761155238199</v>
      </c>
      <c r="L2740">
        <v>2.77075056619868</v>
      </c>
      <c r="M2740">
        <v>52.344986481334502</v>
      </c>
      <c r="N2740">
        <v>1.4688191333891301</v>
      </c>
      <c r="O2740">
        <v>220.614035087719</v>
      </c>
      <c r="P2740">
        <v>21.591940368515999</v>
      </c>
      <c r="Q2740">
        <v>-3.4104570761836997E-2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E2741">
        <v>121.55500000000001</v>
      </c>
      <c r="F2741">
        <v>80.5</v>
      </c>
      <c r="G2741">
        <v>-24.3208312265341</v>
      </c>
      <c r="H2741">
        <v>-12.704720830682801</v>
      </c>
      <c r="I2741">
        <v>-44.941649894050997</v>
      </c>
      <c r="J2741">
        <v>-4.4038028784567</v>
      </c>
      <c r="K2741">
        <v>87.983992662112598</v>
      </c>
      <c r="L2741">
        <v>96.078915905802106</v>
      </c>
      <c r="M2741">
        <v>41.090587457572497</v>
      </c>
      <c r="N2741">
        <v>0.73130352045670699</v>
      </c>
      <c r="O2741">
        <v>82.608695652173907</v>
      </c>
      <c r="P2741">
        <v>4.4776119402985204</v>
      </c>
      <c r="Q2741">
        <v>7.3337842320867999E-2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627</v>
      </c>
      <c r="E2742">
        <v>121.1845915</v>
      </c>
      <c r="F2742">
        <v>38.78</v>
      </c>
      <c r="G2742">
        <v>29.4127445967436</v>
      </c>
      <c r="H2742">
        <v>7.7386258258043803</v>
      </c>
      <c r="I2742">
        <v>-16.578696850378599</v>
      </c>
      <c r="J2742">
        <v>-2.84910089346211</v>
      </c>
      <c r="K2742">
        <v>33.777439699317299</v>
      </c>
      <c r="L2742">
        <v>32.3359059076124</v>
      </c>
      <c r="M2742">
        <v>74.767161576844899</v>
      </c>
      <c r="N2742">
        <v>2.3174018453305201</v>
      </c>
      <c r="O2742">
        <v>28.158844765342899</v>
      </c>
      <c r="P2742">
        <v>76.302760109041301</v>
      </c>
      <c r="Q2742">
        <v>7.0703169073509001E-2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407</v>
      </c>
      <c r="E2743">
        <v>120.94645680000001</v>
      </c>
      <c r="F2743">
        <v>79.819999999999993</v>
      </c>
      <c r="G2743">
        <v>102.15311883582</v>
      </c>
      <c r="H2743">
        <v>42.999712666854101</v>
      </c>
      <c r="I2743">
        <v>51.922283964935502</v>
      </c>
      <c r="J2743">
        <v>4.10670335471894</v>
      </c>
      <c r="K2743">
        <v>59.617754940534802</v>
      </c>
      <c r="L2743">
        <v>48.954251262802302</v>
      </c>
      <c r="M2743">
        <v>99.061519620416405</v>
      </c>
      <c r="N2743">
        <v>0.56467227267335296</v>
      </c>
      <c r="O2743">
        <v>0</v>
      </c>
      <c r="P2743">
        <v>163.86776859504101</v>
      </c>
      <c r="Q2743">
        <v>5.8805901810668998E-2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627</v>
      </c>
      <c r="E2744">
        <v>120.92100000000001</v>
      </c>
      <c r="F2744">
        <v>1700</v>
      </c>
      <c r="G2744">
        <v>97.811583090939493</v>
      </c>
      <c r="H2744">
        <v>3.5068928355105098</v>
      </c>
      <c r="I2744">
        <v>84.385508784768902</v>
      </c>
      <c r="J2744">
        <v>-7.3778985739534697</v>
      </c>
      <c r="K2744">
        <v>1556.4886044232401</v>
      </c>
      <c r="L2744">
        <v>1114.13239170106</v>
      </c>
      <c r="M2744">
        <v>24.8565046516227</v>
      </c>
      <c r="N2744">
        <v>0.63805104408352598</v>
      </c>
      <c r="O2744">
        <v>31.967647058823498</v>
      </c>
      <c r="P2744">
        <v>134.482758620689</v>
      </c>
      <c r="Q2744">
        <v>6.3387592205018994E-2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407</v>
      </c>
      <c r="E2745">
        <v>120.86673000099999</v>
      </c>
      <c r="F2745">
        <v>24.52</v>
      </c>
      <c r="G2745">
        <v>111.329519698632</v>
      </c>
      <c r="H2745">
        <v>9.5855477380667793</v>
      </c>
      <c r="I2745">
        <v>101.43546546070699</v>
      </c>
      <c r="J2745">
        <v>-10.233864698771599</v>
      </c>
      <c r="K2745">
        <v>21.759143832133301</v>
      </c>
      <c r="L2745">
        <v>15.428331615128201</v>
      </c>
      <c r="M2745">
        <v>42.512998944908098</v>
      </c>
      <c r="N2745">
        <v>8.8845173873040098E-2</v>
      </c>
      <c r="O2745">
        <v>8.8907014681892207</v>
      </c>
      <c r="P2745">
        <v>197.21212121212099</v>
      </c>
      <c r="Q2745">
        <v>0.12575483106711599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40</v>
      </c>
      <c r="E2746">
        <v>120.73515625</v>
      </c>
      <c r="F2746">
        <v>456.25</v>
      </c>
      <c r="G2746">
        <v>108.45567492485699</v>
      </c>
      <c r="H2746">
        <v>-5.9172435361000497</v>
      </c>
      <c r="I2746">
        <v>16.7290352269858</v>
      </c>
      <c r="J2746">
        <v>-3.6960670726542202</v>
      </c>
      <c r="K2746">
        <v>438.93293416757598</v>
      </c>
      <c r="L2746">
        <v>387.65547317899802</v>
      </c>
      <c r="M2746">
        <v>48.667713170395899</v>
      </c>
      <c r="N2746">
        <v>1.4404011296941801</v>
      </c>
      <c r="O2746">
        <v>15.2328767123287</v>
      </c>
      <c r="P2746">
        <v>151.93263390391999</v>
      </c>
      <c r="Q2746">
        <v>8.3211426109138995E-2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4020</v>
      </c>
      <c r="E2747">
        <v>120.11795625000001</v>
      </c>
      <c r="F2747">
        <v>190.55</v>
      </c>
      <c r="G2747">
        <v>15.5694552863939</v>
      </c>
      <c r="H2747">
        <v>23.709357844265401</v>
      </c>
      <c r="I2747">
        <v>5.0455808410145</v>
      </c>
      <c r="J2747">
        <v>-15.1648960315569</v>
      </c>
      <c r="K2747">
        <v>171.02103331647399</v>
      </c>
      <c r="L2747">
        <v>143.06928705699301</v>
      </c>
      <c r="M2747">
        <v>44.741984293072598</v>
      </c>
      <c r="N2747">
        <v>1.58666666666666</v>
      </c>
      <c r="O2747">
        <v>28.234059302020398</v>
      </c>
      <c r="P2747">
        <v>80.873279544375904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103</v>
      </c>
      <c r="E2748">
        <v>119.985</v>
      </c>
      <c r="F2748">
        <v>25.26</v>
      </c>
      <c r="G2748">
        <v>20.4328678318873</v>
      </c>
      <c r="H2748">
        <v>5.8398435680116298</v>
      </c>
      <c r="I2748">
        <v>-15.7137877485687</v>
      </c>
      <c r="J2748">
        <v>-6.5602020600889004</v>
      </c>
      <c r="K2748">
        <v>23.727510653760898</v>
      </c>
      <c r="L2748">
        <v>22.714561298251802</v>
      </c>
      <c r="M2748">
        <v>57.041954801989597</v>
      </c>
      <c r="N2748">
        <v>2.1259313497093899</v>
      </c>
      <c r="O2748">
        <v>45.684877276326198</v>
      </c>
      <c r="P2748">
        <v>61.923076923076898</v>
      </c>
      <c r="Q2748">
        <v>6.7575172150030005E-2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E2749">
        <v>119.70065448</v>
      </c>
      <c r="F2749">
        <v>388.35</v>
      </c>
      <c r="G2749">
        <v>56.616944013685597</v>
      </c>
      <c r="H2749">
        <v>-10.186175109052201</v>
      </c>
      <c r="I2749">
        <v>6.7978121826909499</v>
      </c>
      <c r="J2749">
        <v>6.7999533228189701</v>
      </c>
      <c r="K2749">
        <v>370.90466934076102</v>
      </c>
      <c r="L2749">
        <v>365.21795648199799</v>
      </c>
      <c r="M2749">
        <v>72.051084061298297</v>
      </c>
      <c r="N2749">
        <v>1.2847355769230699</v>
      </c>
      <c r="O2749">
        <v>69.370413286983293</v>
      </c>
      <c r="P2749">
        <v>91.305418719211801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130</v>
      </c>
      <c r="E2750">
        <v>119.49795143999999</v>
      </c>
      <c r="F2750">
        <v>60.36</v>
      </c>
      <c r="G2750">
        <v>12.229526316327901</v>
      </c>
      <c r="H2750">
        <v>-19.332487430280299</v>
      </c>
      <c r="I2750">
        <v>-44.627365357798503</v>
      </c>
      <c r="J2750">
        <v>-2.3696745283214602</v>
      </c>
      <c r="K2750">
        <v>62.211048671166203</v>
      </c>
      <c r="L2750">
        <v>61.985495786373399</v>
      </c>
      <c r="M2750">
        <v>38.732910728225598</v>
      </c>
      <c r="N2750">
        <v>1.0660970973522901</v>
      </c>
      <c r="O2750">
        <v>56.146454605699098</v>
      </c>
      <c r="P2750">
        <v>38.918296892980401</v>
      </c>
      <c r="Q2750">
        <v>0.111962026619724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1654</v>
      </c>
      <c r="E2751">
        <v>119.44830841</v>
      </c>
      <c r="F2751">
        <v>7.34</v>
      </c>
      <c r="G2751">
        <v>-77.129847977265698</v>
      </c>
      <c r="H2751">
        <v>-10.466022819832901</v>
      </c>
      <c r="I2751">
        <v>-37.0530111849788</v>
      </c>
      <c r="J2751">
        <v>-6.3364376320303801</v>
      </c>
      <c r="K2751">
        <v>7.8119464246070196</v>
      </c>
      <c r="L2751">
        <v>9.4246529536042303</v>
      </c>
      <c r="M2751">
        <v>14.9290483250353</v>
      </c>
      <c r="N2751">
        <v>0.92755597930483702</v>
      </c>
      <c r="O2751">
        <v>113.21525885558501</v>
      </c>
      <c r="P2751">
        <v>5.6115107913669</v>
      </c>
      <c r="Q2751">
        <v>4.0657374378929002E-2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E2752">
        <v>119.17</v>
      </c>
      <c r="F2752">
        <v>175.25</v>
      </c>
      <c r="G2752">
        <v>-14.3088515919129</v>
      </c>
      <c r="H2752">
        <v>20.824590294964999</v>
      </c>
      <c r="I2752">
        <v>-4.28584371192904</v>
      </c>
      <c r="J2752">
        <v>-3.0991366999304399</v>
      </c>
      <c r="M2752">
        <v>42.426393011915998</v>
      </c>
      <c r="O2752">
        <v>44.935805991440802</v>
      </c>
      <c r="P2752">
        <v>23.458964424093001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191</v>
      </c>
      <c r="E2753">
        <v>118.99175030000001</v>
      </c>
      <c r="F2753">
        <v>110.3</v>
      </c>
      <c r="G2753">
        <v>3.7751244245129101</v>
      </c>
      <c r="H2753">
        <v>1.55734434187321</v>
      </c>
      <c r="I2753">
        <v>-39.852184638599397</v>
      </c>
      <c r="J2753">
        <v>-1.81365890907738</v>
      </c>
      <c r="K2753">
        <v>109.360443370993</v>
      </c>
      <c r="L2753">
        <v>111.37334706273001</v>
      </c>
      <c r="M2753">
        <v>57.242468665843198</v>
      </c>
      <c r="N2753">
        <v>1.7227670231627701</v>
      </c>
      <c r="O2753">
        <v>53.853127833182199</v>
      </c>
      <c r="P2753">
        <v>37.428357837029601</v>
      </c>
      <c r="Q2753">
        <v>0.13217097781494899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382</v>
      </c>
      <c r="E2754">
        <v>118.9069356</v>
      </c>
      <c r="F2754">
        <v>56.4</v>
      </c>
      <c r="G2754">
        <v>-13.1160806982447</v>
      </c>
      <c r="H2754">
        <v>-3.39170495766693</v>
      </c>
      <c r="I2754">
        <v>-29.580075225672701</v>
      </c>
      <c r="J2754">
        <v>-3.18381949665363</v>
      </c>
      <c r="K2754">
        <v>56.800019762982799</v>
      </c>
      <c r="L2754">
        <v>58.598090140815501</v>
      </c>
      <c r="M2754">
        <v>39.468136654787799</v>
      </c>
      <c r="N2754">
        <v>0.36063254485433499</v>
      </c>
      <c r="O2754">
        <v>40.780141843971599</v>
      </c>
      <c r="P2754">
        <v>25.3333333333333</v>
      </c>
      <c r="Q2754">
        <v>-8.5680446329889998E-2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627</v>
      </c>
      <c r="E2755">
        <v>118.7485033</v>
      </c>
      <c r="F2755">
        <v>202.1</v>
      </c>
      <c r="G2755">
        <v>123.92747997775101</v>
      </c>
      <c r="H2755">
        <v>-13.4542502653553</v>
      </c>
      <c r="I2755">
        <v>19.0878859709278</v>
      </c>
      <c r="J2755">
        <v>-1.4469006426477999</v>
      </c>
      <c r="K2755">
        <v>223.6073727898</v>
      </c>
      <c r="L2755">
        <v>172.93588448895699</v>
      </c>
      <c r="M2755">
        <v>35.901698055936002</v>
      </c>
      <c r="N2755">
        <v>0.91442374051069697</v>
      </c>
      <c r="O2755">
        <v>39.040079168728298</v>
      </c>
      <c r="P2755">
        <v>210.923076923076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627</v>
      </c>
      <c r="E2756">
        <v>118.7135</v>
      </c>
      <c r="F2756">
        <v>50.95</v>
      </c>
      <c r="G2756">
        <v>-14.2125726431749</v>
      </c>
      <c r="H2756">
        <v>-2.7337765207554501</v>
      </c>
      <c r="I2756">
        <v>-25.696778456197102</v>
      </c>
      <c r="J2756">
        <v>-5.1757227163145201</v>
      </c>
      <c r="K2756">
        <v>50.794986737523203</v>
      </c>
      <c r="L2756">
        <v>50.754537737125503</v>
      </c>
      <c r="M2756">
        <v>43.919500786416798</v>
      </c>
      <c r="N2756">
        <v>1.3111260201271699</v>
      </c>
      <c r="O2756">
        <v>34.641805691854699</v>
      </c>
      <c r="P2756">
        <v>23.965936739659298</v>
      </c>
      <c r="Q2756">
        <v>-1.3736776246026001E-2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21</v>
      </c>
      <c r="E2757">
        <v>118.59472737</v>
      </c>
      <c r="F2757">
        <v>95.01</v>
      </c>
      <c r="G2757">
        <v>-62.741391274452603</v>
      </c>
      <c r="H2757">
        <v>-29.2620682756212</v>
      </c>
      <c r="I2757">
        <v>-70.204849659574606</v>
      </c>
      <c r="J2757">
        <v>-11.231841053318901</v>
      </c>
      <c r="K2757">
        <v>113.66305808977199</v>
      </c>
      <c r="L2757">
        <v>138.81617101661701</v>
      </c>
      <c r="M2757">
        <v>22.574184698214399</v>
      </c>
      <c r="N2757">
        <v>0.54118044669437504</v>
      </c>
      <c r="O2757">
        <v>142.07978107567601</v>
      </c>
      <c r="P2757">
        <v>0</v>
      </c>
      <c r="Q2757">
        <v>-1.60264004812E-4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529</v>
      </c>
      <c r="E2758">
        <v>118.51133188</v>
      </c>
      <c r="F2758">
        <v>117.4</v>
      </c>
      <c r="G2758">
        <v>46.058734038830501</v>
      </c>
      <c r="H2758">
        <v>5.3905172645552799</v>
      </c>
      <c r="I2758">
        <v>7.5696427581353003</v>
      </c>
      <c r="J2758">
        <v>-1.38810371817923</v>
      </c>
      <c r="K2758">
        <v>105.27416922704801</v>
      </c>
      <c r="L2758">
        <v>94.929837312017895</v>
      </c>
      <c r="M2758">
        <v>72.489490718091403</v>
      </c>
      <c r="N2758">
        <v>3.0926370918052899</v>
      </c>
      <c r="O2758">
        <v>3.62010221465076</v>
      </c>
      <c r="P2758">
        <v>71.6374269005847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72</v>
      </c>
      <c r="E2759">
        <v>118.3028448</v>
      </c>
      <c r="F2759">
        <v>457.8</v>
      </c>
      <c r="G2759">
        <v>-6.9161734216298196</v>
      </c>
      <c r="H2759">
        <v>11.643105256273699</v>
      </c>
      <c r="I2759">
        <v>-39.382640056645499</v>
      </c>
      <c r="J2759">
        <v>-0.73542306549857805</v>
      </c>
      <c r="K2759">
        <v>429.31268640738898</v>
      </c>
      <c r="L2759">
        <v>437.08710288909202</v>
      </c>
      <c r="M2759">
        <v>61.955033700430597</v>
      </c>
      <c r="N2759">
        <v>2.4471991037131802</v>
      </c>
      <c r="O2759">
        <v>49.956312800349401</v>
      </c>
      <c r="P2759">
        <v>30.427350427350401</v>
      </c>
      <c r="Q2759">
        <v>2.4015567542528999E-2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220</v>
      </c>
      <c r="E2760">
        <v>118.096152</v>
      </c>
      <c r="F2760">
        <v>7.96</v>
      </c>
      <c r="G2760">
        <v>-20.565500249616999</v>
      </c>
      <c r="H2760">
        <v>-11.081836605902801</v>
      </c>
      <c r="I2760">
        <v>-18.836365419194301</v>
      </c>
      <c r="J2760">
        <v>-1.6153764454519499</v>
      </c>
      <c r="K2760">
        <v>8.1226306742920293</v>
      </c>
      <c r="L2760">
        <v>8.3418846402595808</v>
      </c>
      <c r="M2760">
        <v>38.573058258123098</v>
      </c>
      <c r="N2760">
        <v>0.47298469390953202</v>
      </c>
      <c r="O2760">
        <v>63.316582914572798</v>
      </c>
      <c r="P2760">
        <v>26.751592356687802</v>
      </c>
      <c r="Q2760">
        <v>0.15315881974534201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135</v>
      </c>
      <c r="E2761">
        <v>117.79072499999999</v>
      </c>
      <c r="F2761">
        <v>16.25</v>
      </c>
      <c r="G2761">
        <v>-33.144108106350302</v>
      </c>
      <c r="H2761">
        <v>-3.64503271453296</v>
      </c>
      <c r="I2761">
        <v>-31.922128625620001</v>
      </c>
      <c r="J2761">
        <v>-7.7533266279047703</v>
      </c>
      <c r="K2761">
        <v>16.582984647622698</v>
      </c>
      <c r="L2761">
        <v>16.486712775491601</v>
      </c>
      <c r="M2761">
        <v>42.314464567122897</v>
      </c>
      <c r="N2761">
        <v>1.02219703743473</v>
      </c>
      <c r="O2761">
        <v>42.461538461538403</v>
      </c>
      <c r="P2761">
        <v>28.4584980237154</v>
      </c>
      <c r="Q2761">
        <v>-4.9315453859554999E-2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627</v>
      </c>
      <c r="E2762">
        <v>117.52471</v>
      </c>
      <c r="F2762">
        <v>225.1</v>
      </c>
      <c r="G2762">
        <v>-16.808458505629499</v>
      </c>
      <c r="H2762">
        <v>4.5287286466690997</v>
      </c>
      <c r="I2762">
        <v>-11.2219653989197</v>
      </c>
      <c r="J2762">
        <v>-2.8311687295261798</v>
      </c>
      <c r="K2762">
        <v>217.40435525608501</v>
      </c>
      <c r="L2762">
        <v>212.265511448035</v>
      </c>
      <c r="M2762">
        <v>55.355387735365603</v>
      </c>
      <c r="N2762">
        <v>0.55694079783179395</v>
      </c>
      <c r="O2762">
        <v>8.8183029764549108</v>
      </c>
      <c r="P2762">
        <v>21.544276457883299</v>
      </c>
      <c r="Q2762">
        <v>-6.9010126249279005E-2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E2763">
        <v>117.52135199999999</v>
      </c>
      <c r="F2763">
        <v>33.119999999999997</v>
      </c>
      <c r="G2763">
        <v>-43.800915083976399</v>
      </c>
      <c r="H2763">
        <v>-21.1840510242987</v>
      </c>
      <c r="I2763">
        <v>-20.3832711886668</v>
      </c>
      <c r="J2763">
        <v>-1.5566643242398399</v>
      </c>
      <c r="K2763">
        <v>34.038094646757898</v>
      </c>
      <c r="L2763">
        <v>33.988166958266497</v>
      </c>
      <c r="M2763">
        <v>55.097507376386098</v>
      </c>
      <c r="N2763">
        <v>0.57883649139471005</v>
      </c>
      <c r="O2763">
        <v>57.820048309178702</v>
      </c>
      <c r="P2763">
        <v>32.374100719424398</v>
      </c>
      <c r="Q2763">
        <v>8.9120928864886997E-2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550</v>
      </c>
      <c r="E2764">
        <v>117.34475999999999</v>
      </c>
      <c r="F2764">
        <v>101.65</v>
      </c>
      <c r="G2764">
        <v>-3.0792954165867199</v>
      </c>
      <c r="H2764">
        <v>-12.695445073424599</v>
      </c>
      <c r="I2764">
        <v>-21.955316657645</v>
      </c>
      <c r="J2764">
        <v>-0.48586869829715601</v>
      </c>
      <c r="K2764">
        <v>103.432238509122</v>
      </c>
      <c r="L2764">
        <v>102.976314424414</v>
      </c>
      <c r="M2764">
        <v>51.7617136740242</v>
      </c>
      <c r="N2764">
        <v>0.54776825740646795</v>
      </c>
      <c r="O2764">
        <v>31.283817019183399</v>
      </c>
      <c r="P2764">
        <v>25.493827160493801</v>
      </c>
      <c r="Q2764">
        <v>-7.3407877528981993E-2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E2765">
        <v>117.27741521999999</v>
      </c>
      <c r="F2765">
        <v>72.87</v>
      </c>
      <c r="G2765">
        <v>-15.9997454933331</v>
      </c>
      <c r="H2765">
        <v>19.504338402766599</v>
      </c>
      <c r="I2765">
        <v>-5.9767376133492496</v>
      </c>
      <c r="J2765">
        <v>16.085540245693998</v>
      </c>
      <c r="K2765">
        <v>61.7844211712627</v>
      </c>
      <c r="M2765">
        <v>65.907908593428004</v>
      </c>
      <c r="N2765">
        <v>1.2306859205776099</v>
      </c>
      <c r="O2765">
        <v>9.0983944009880506</v>
      </c>
      <c r="P2765">
        <v>86.846153846153797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62</v>
      </c>
      <c r="E2766">
        <v>117.266473745</v>
      </c>
      <c r="F2766">
        <v>21.65</v>
      </c>
      <c r="G2766">
        <v>44.225228706873203</v>
      </c>
      <c r="H2766">
        <v>-3.7342991818470499</v>
      </c>
      <c r="I2766">
        <v>4.3889133561798097</v>
      </c>
      <c r="J2766">
        <v>13.313489502673599</v>
      </c>
      <c r="K2766">
        <v>21.181553992788199</v>
      </c>
      <c r="L2766">
        <v>19.1807798764289</v>
      </c>
      <c r="M2766">
        <v>56.469182352885703</v>
      </c>
      <c r="N2766">
        <v>2.8245553309891198</v>
      </c>
      <c r="O2766">
        <v>44.110854503464203</v>
      </c>
      <c r="P2766">
        <v>83.474576271186393</v>
      </c>
      <c r="Q2766">
        <v>0.113986573665492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407</v>
      </c>
      <c r="E2767">
        <v>116.77256317200001</v>
      </c>
      <c r="F2767">
        <v>5.24</v>
      </c>
      <c r="G2767">
        <v>34.299726591133201</v>
      </c>
      <c r="H2767">
        <v>-7.9691476067792504</v>
      </c>
      <c r="I2767">
        <v>-14.005297384871</v>
      </c>
      <c r="J2767">
        <v>-1.80932144069086</v>
      </c>
      <c r="K2767">
        <v>5.4830032648219102</v>
      </c>
      <c r="L2767">
        <v>5.2959277414799102</v>
      </c>
      <c r="M2767">
        <v>32.855195882487301</v>
      </c>
      <c r="N2767">
        <v>1.67354442125269</v>
      </c>
      <c r="O2767">
        <v>80.916030534351094</v>
      </c>
      <c r="P2767">
        <v>63.749999999999901</v>
      </c>
      <c r="Q2767">
        <v>7.7764531298316994E-2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407</v>
      </c>
      <c r="E2768">
        <v>116.756213111999</v>
      </c>
      <c r="F2768">
        <v>10.17</v>
      </c>
      <c r="G2768">
        <v>368.11062752659501</v>
      </c>
      <c r="H2768">
        <v>12.8331900056334</v>
      </c>
      <c r="I2768">
        <v>117.167427146376</v>
      </c>
      <c r="J2768">
        <v>13.6134165007322</v>
      </c>
      <c r="K2768">
        <v>7.7802882909072002</v>
      </c>
      <c r="L2768">
        <v>5.1143084844214197</v>
      </c>
      <c r="M2768">
        <v>78.7197663768616</v>
      </c>
      <c r="N2768">
        <v>2.9084273339920399</v>
      </c>
      <c r="O2768">
        <v>1.9665683382497501</v>
      </c>
      <c r="P2768">
        <v>435.26315789473603</v>
      </c>
      <c r="Q2768">
        <v>0.121171675854368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382</v>
      </c>
      <c r="E2769">
        <v>116.658969525</v>
      </c>
      <c r="F2769">
        <v>32.130000000000003</v>
      </c>
      <c r="G2769">
        <v>91.662686448590605</v>
      </c>
      <c r="H2769">
        <v>0.46578608175959002</v>
      </c>
      <c r="I2769">
        <v>28.138411619303</v>
      </c>
      <c r="J2769">
        <v>17.3360140521707</v>
      </c>
      <c r="K2769">
        <v>28.6902101519144</v>
      </c>
      <c r="L2769">
        <v>22.814136100151</v>
      </c>
      <c r="M2769">
        <v>69.182850281952497</v>
      </c>
      <c r="N2769">
        <v>0.89436318642696799</v>
      </c>
      <c r="O2769">
        <v>13.6321195144724</v>
      </c>
      <c r="P2769">
        <v>138</v>
      </c>
      <c r="Q2769">
        <v>0.10481828639433199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407</v>
      </c>
      <c r="E2770">
        <v>116.62043572</v>
      </c>
      <c r="F2770">
        <v>91.88</v>
      </c>
      <c r="G2770">
        <v>373.76913322520198</v>
      </c>
      <c r="H2770">
        <v>63.905756276425599</v>
      </c>
      <c r="I2770">
        <v>160.11188177490499</v>
      </c>
      <c r="J2770">
        <v>15.192502342426801</v>
      </c>
      <c r="K2770">
        <v>59.722401632129099</v>
      </c>
      <c r="L2770">
        <v>44.509546253443801</v>
      </c>
      <c r="M2770">
        <v>94.448571126002506</v>
      </c>
      <c r="N2770">
        <v>0.881409130672139</v>
      </c>
      <c r="O2770">
        <v>0.23944275141489699</v>
      </c>
      <c r="P2770">
        <v>422.04545454545399</v>
      </c>
      <c r="Q2770">
        <v>0.13464018289307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926</v>
      </c>
      <c r="E2771">
        <v>116.53686</v>
      </c>
      <c r="F2771">
        <v>196.19</v>
      </c>
      <c r="G2771">
        <v>66.294167773942505</v>
      </c>
      <c r="H2771">
        <v>-5.5295192206985897</v>
      </c>
      <c r="I2771">
        <v>-27.7356312664614</v>
      </c>
      <c r="J2771">
        <v>-2.5800229100984202</v>
      </c>
      <c r="K2771">
        <v>197.52085869750201</v>
      </c>
      <c r="L2771">
        <v>188.60553344905</v>
      </c>
      <c r="M2771">
        <v>39.242414694405099</v>
      </c>
      <c r="N2771">
        <v>1.08074215761285</v>
      </c>
      <c r="O2771">
        <v>33.289158468831197</v>
      </c>
      <c r="P2771">
        <v>94.1514101929737</v>
      </c>
      <c r="Q2771">
        <v>0.121052713225037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46</v>
      </c>
      <c r="E2772">
        <v>116.46729999999999</v>
      </c>
      <c r="F2772">
        <v>62.6</v>
      </c>
      <c r="G2772">
        <v>-79.515411036882995</v>
      </c>
      <c r="H2772">
        <v>79.836210148450405</v>
      </c>
      <c r="I2772">
        <v>-41.865278860522501</v>
      </c>
      <c r="J2772">
        <v>-16.2427004335436</v>
      </c>
      <c r="K2772">
        <v>57.5091994498299</v>
      </c>
      <c r="L2772">
        <v>98.137173450801399</v>
      </c>
      <c r="M2772">
        <v>31.649035692191799</v>
      </c>
      <c r="N2772">
        <v>0.83341394913403</v>
      </c>
      <c r="O2772">
        <v>127.875399361022</v>
      </c>
      <c r="P2772">
        <v>131.85185185185099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1235</v>
      </c>
      <c r="E2773">
        <v>116.16894120000001</v>
      </c>
      <c r="F2773">
        <v>161.19999999999999</v>
      </c>
      <c r="G2773">
        <v>20.966761683700302</v>
      </c>
      <c r="H2773">
        <v>-4.4946551851685799</v>
      </c>
      <c r="I2773">
        <v>-27.994576888342799</v>
      </c>
      <c r="J2773">
        <v>-1.2441643242398399</v>
      </c>
      <c r="K2773">
        <v>167.537942428842</v>
      </c>
      <c r="L2773">
        <v>133.12505873456499</v>
      </c>
      <c r="M2773">
        <v>51.463415809528897</v>
      </c>
      <c r="N2773">
        <v>2.7916666666666599</v>
      </c>
      <c r="O2773">
        <v>37.562034739454099</v>
      </c>
      <c r="P2773">
        <v>67.829255596043694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553</v>
      </c>
      <c r="E2774">
        <v>115.930683758999</v>
      </c>
      <c r="F2774">
        <v>128.91</v>
      </c>
      <c r="G2774">
        <v>91.076769323119706</v>
      </c>
      <c r="H2774">
        <v>21.098568430845699</v>
      </c>
      <c r="I2774">
        <v>-10.7081859984437</v>
      </c>
      <c r="J2774">
        <v>4.1970344617995998</v>
      </c>
      <c r="K2774">
        <v>119.257931870343</v>
      </c>
      <c r="L2774">
        <v>101.03688385525599</v>
      </c>
      <c r="M2774">
        <v>46.225684909576202</v>
      </c>
      <c r="N2774">
        <v>1.5843322143689</v>
      </c>
      <c r="O2774">
        <v>28.035063222403199</v>
      </c>
      <c r="P2774">
        <v>142.997172478793</v>
      </c>
      <c r="Q2774">
        <v>6.8384220699295006E-2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E2775">
        <v>115.925</v>
      </c>
      <c r="F2775">
        <v>46.37</v>
      </c>
      <c r="G2775">
        <v>106.27130713824501</v>
      </c>
      <c r="H2775">
        <v>6.2706391473233003</v>
      </c>
      <c r="I2775">
        <v>44.065657531138399</v>
      </c>
      <c r="J2775">
        <v>0.95876640400171698</v>
      </c>
      <c r="K2775">
        <v>53.336641668769801</v>
      </c>
      <c r="L2775">
        <v>48.183338447361997</v>
      </c>
      <c r="M2775">
        <v>37.582472057648097</v>
      </c>
      <c r="N2775">
        <v>0.90808080808080804</v>
      </c>
      <c r="O2775">
        <v>100.172525339659</v>
      </c>
      <c r="P2775">
        <v>169.82833866744201</v>
      </c>
      <c r="Q2775">
        <v>0.18641626901677499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1558</v>
      </c>
      <c r="E2776">
        <v>115.90038504</v>
      </c>
      <c r="F2776">
        <v>79.2</v>
      </c>
      <c r="G2776">
        <v>14.1038468207854</v>
      </c>
      <c r="H2776">
        <v>-8.2996788138760706</v>
      </c>
      <c r="I2776">
        <v>4.1722061746922599</v>
      </c>
      <c r="J2776">
        <v>-3.2046149474421299</v>
      </c>
      <c r="K2776">
        <v>88.701490834013697</v>
      </c>
      <c r="L2776">
        <v>85.109808538804103</v>
      </c>
      <c r="M2776">
        <v>28.248781919797999</v>
      </c>
      <c r="N2776">
        <v>0.87374517374517302</v>
      </c>
      <c r="O2776">
        <v>87.815656565656496</v>
      </c>
      <c r="P2776">
        <v>50.570342205323101</v>
      </c>
      <c r="Q2776">
        <v>2.9971326288072E-2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E2777">
        <v>115.775485</v>
      </c>
      <c r="F2777">
        <v>49.9</v>
      </c>
      <c r="G2777">
        <v>874.42130713824497</v>
      </c>
      <c r="H2777">
        <v>42.951660352508398</v>
      </c>
      <c r="I2777">
        <v>750.76375946267399</v>
      </c>
      <c r="J2777">
        <v>4.0986370634444604</v>
      </c>
      <c r="K2777">
        <v>33.629783370364699</v>
      </c>
      <c r="M2777">
        <v>99.999334285782496</v>
      </c>
      <c r="N2777">
        <v>5.7943201118992897</v>
      </c>
      <c r="O2777">
        <v>0</v>
      </c>
      <c r="P2777">
        <v>900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553</v>
      </c>
      <c r="E2778">
        <v>115.68</v>
      </c>
      <c r="F2778">
        <v>144.6</v>
      </c>
      <c r="G2778">
        <v>229.485763860161</v>
      </c>
      <c r="H2778">
        <v>-12.045975320873399</v>
      </c>
      <c r="I2778">
        <v>71.205697000793407</v>
      </c>
      <c r="J2778">
        <v>3.9011121312709398</v>
      </c>
      <c r="K2778">
        <v>134.40647552212701</v>
      </c>
      <c r="L2778">
        <v>97.665039484308906</v>
      </c>
      <c r="M2778">
        <v>57.422246888978101</v>
      </c>
      <c r="N2778">
        <v>0.20392786486075101</v>
      </c>
      <c r="O2778">
        <v>12.621023513139599</v>
      </c>
      <c r="P2778">
        <v>394.35897435897402</v>
      </c>
      <c r="Q2778">
        <v>0.123042372916024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257</v>
      </c>
      <c r="E2779">
        <v>115.60634994</v>
      </c>
      <c r="F2779">
        <v>1498.6</v>
      </c>
      <c r="G2779">
        <v>72.9113733634113</v>
      </c>
      <c r="H2779">
        <v>2.8224421471843901</v>
      </c>
      <c r="I2779">
        <v>5.4943957936739398</v>
      </c>
      <c r="J2779">
        <v>3.8679046412773901</v>
      </c>
      <c r="K2779">
        <v>1436.67284103677</v>
      </c>
      <c r="L2779">
        <v>1308.3741810864899</v>
      </c>
      <c r="M2779">
        <v>56.492238891785</v>
      </c>
      <c r="N2779">
        <v>1.0039404014283899</v>
      </c>
      <c r="O2779">
        <v>25.834111837715199</v>
      </c>
      <c r="P2779">
        <v>111.07042253521099</v>
      </c>
      <c r="Q2779">
        <v>5.7440608522609002E-2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269</v>
      </c>
      <c r="E2780">
        <v>115.555458117</v>
      </c>
      <c r="F2780">
        <v>55.11</v>
      </c>
      <c r="G2780">
        <v>-19.127079958528402</v>
      </c>
      <c r="H2780">
        <v>-12.935371900043499</v>
      </c>
      <c r="I2780">
        <v>-22.385777965709401</v>
      </c>
      <c r="J2780">
        <v>-2.6349617610500902</v>
      </c>
      <c r="K2780">
        <v>54.895085396565001</v>
      </c>
      <c r="L2780">
        <v>55.934150666218898</v>
      </c>
      <c r="M2780">
        <v>31.976065158640001</v>
      </c>
      <c r="N2780">
        <v>0.62903779201114296</v>
      </c>
      <c r="O2780">
        <v>30.2848847759027</v>
      </c>
      <c r="P2780">
        <v>23.4819628052879</v>
      </c>
      <c r="Q2780">
        <v>-2.8218041991842999E-2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E2781">
        <v>115.5</v>
      </c>
      <c r="F2781">
        <v>770</v>
      </c>
      <c r="G2781">
        <v>9.3078797930587491</v>
      </c>
      <c r="H2781">
        <v>26.9775617989682</v>
      </c>
      <c r="I2781">
        <v>-12.8890183151036</v>
      </c>
      <c r="J2781">
        <v>-1.9941643242398399</v>
      </c>
      <c r="K2781">
        <v>663.87348357219696</v>
      </c>
      <c r="M2781">
        <v>97.423463064216904</v>
      </c>
      <c r="N2781">
        <v>3.9444850255661003E-2</v>
      </c>
      <c r="O2781">
        <v>0</v>
      </c>
      <c r="P2781">
        <v>45.8333333333333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926</v>
      </c>
      <c r="E2782">
        <v>114.7421695</v>
      </c>
      <c r="F2782">
        <v>41</v>
      </c>
      <c r="G2782">
        <v>-12.162371976553599</v>
      </c>
      <c r="H2782">
        <v>-17.2129915073745</v>
      </c>
      <c r="I2782">
        <v>-7.0900765161618304</v>
      </c>
      <c r="J2782">
        <v>-8.8108272781271193</v>
      </c>
      <c r="K2782">
        <v>41.785752201516203</v>
      </c>
      <c r="L2782">
        <v>41.267737276300103</v>
      </c>
      <c r="M2782">
        <v>40.075238263670798</v>
      </c>
      <c r="N2782">
        <v>1.1333874190950499</v>
      </c>
      <c r="O2782">
        <v>37.170731707317003</v>
      </c>
      <c r="P2782">
        <v>20.0585651537335</v>
      </c>
      <c r="Q2782">
        <v>-2.7462395675620001E-2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343</v>
      </c>
      <c r="E2783">
        <v>114.4012034</v>
      </c>
      <c r="F2783">
        <v>113.41</v>
      </c>
      <c r="G2783">
        <v>-27.4731565295743</v>
      </c>
      <c r="H2783">
        <v>-9.9096152007077993</v>
      </c>
      <c r="I2783">
        <v>-24.280031058229</v>
      </c>
      <c r="J2783">
        <v>-2.1888373620241</v>
      </c>
      <c r="K2783">
        <v>118.80727295534599</v>
      </c>
      <c r="L2783">
        <v>121.431190939356</v>
      </c>
      <c r="M2783">
        <v>42.204506698083101</v>
      </c>
      <c r="N2783">
        <v>0.34642975493522199</v>
      </c>
      <c r="O2783">
        <v>50.6480909972665</v>
      </c>
      <c r="P2783">
        <v>20.6489361702127</v>
      </c>
      <c r="Q2783">
        <v>0.12176094821047299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127</v>
      </c>
      <c r="E2784">
        <v>114.20482</v>
      </c>
      <c r="F2784">
        <v>102.98</v>
      </c>
      <c r="G2784">
        <v>40.117204161576403</v>
      </c>
      <c r="H2784">
        <v>13.464770694740899</v>
      </c>
      <c r="I2784">
        <v>10.877709738917201</v>
      </c>
      <c r="J2784">
        <v>2.7250327716388698</v>
      </c>
      <c r="K2784">
        <v>91.946814464514304</v>
      </c>
      <c r="L2784">
        <v>82.561862392592502</v>
      </c>
      <c r="M2784">
        <v>78.116624017680294</v>
      </c>
      <c r="N2784">
        <v>0.65894601621989701</v>
      </c>
      <c r="O2784">
        <v>23.324917459700899</v>
      </c>
      <c r="P2784">
        <v>98.3818146792525</v>
      </c>
      <c r="Q2784">
        <v>0.121392253963781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122</v>
      </c>
      <c r="E2785">
        <v>114.09547499999999</v>
      </c>
      <c r="F2785">
        <v>7.41</v>
      </c>
      <c r="G2785">
        <v>-71.093398744107105</v>
      </c>
      <c r="H2785">
        <v>-12.939931849577301</v>
      </c>
      <c r="I2785">
        <v>-50.839527776530097</v>
      </c>
      <c r="J2785">
        <v>-5.3576830823252299</v>
      </c>
      <c r="K2785">
        <v>8.0843985184824501</v>
      </c>
      <c r="L2785">
        <v>10.0522382122187</v>
      </c>
      <c r="M2785">
        <v>23.1340349528014</v>
      </c>
      <c r="N2785">
        <v>0.60384582369346296</v>
      </c>
      <c r="O2785">
        <v>99.055330634277993</v>
      </c>
      <c r="P2785">
        <v>2.2068965517241401</v>
      </c>
      <c r="Q2785">
        <v>-6.8532788725766999E-2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269</v>
      </c>
      <c r="E2786">
        <v>114.09184704</v>
      </c>
      <c r="F2786">
        <v>173.3</v>
      </c>
      <c r="G2786">
        <v>15.775303875603001</v>
      </c>
      <c r="H2786">
        <v>-0.43939003089009798</v>
      </c>
      <c r="I2786">
        <v>-22.132504388778301</v>
      </c>
      <c r="J2786">
        <v>-2.6814495476075302</v>
      </c>
      <c r="K2786">
        <v>173.33967211788601</v>
      </c>
      <c r="L2786">
        <v>167.26986345580801</v>
      </c>
      <c r="M2786">
        <v>51.800684091160797</v>
      </c>
      <c r="N2786">
        <v>0.822753743760399</v>
      </c>
      <c r="O2786">
        <v>35.603000577034003</v>
      </c>
      <c r="P2786">
        <v>43.104872006606101</v>
      </c>
      <c r="Q2786">
        <v>1.7066080698667E-2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977</v>
      </c>
      <c r="E2787">
        <v>114.05393226</v>
      </c>
      <c r="F2787">
        <v>27.63</v>
      </c>
      <c r="G2787">
        <v>-8.9964143807415802</v>
      </c>
      <c r="H2787">
        <v>-17.918792044753999</v>
      </c>
      <c r="I2787">
        <v>-16.700586591788198</v>
      </c>
      <c r="J2787">
        <v>-14.505442519728501</v>
      </c>
      <c r="K2787">
        <v>30.854988761197099</v>
      </c>
      <c r="L2787">
        <v>29.265353969995299</v>
      </c>
      <c r="M2787">
        <v>20.8420813005831</v>
      </c>
      <c r="N2787">
        <v>0.36118373729094899</v>
      </c>
      <c r="O2787">
        <v>39.341295693087197</v>
      </c>
      <c r="P2787">
        <v>18.838709677419299</v>
      </c>
      <c r="Q2787">
        <v>-1.9686244225437001E-2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E2788">
        <v>113.99513039999999</v>
      </c>
      <c r="F2788">
        <v>86.47</v>
      </c>
      <c r="G2788">
        <v>-26.849686960710201</v>
      </c>
      <c r="H2788">
        <v>-0.340000089734175</v>
      </c>
      <c r="I2788">
        <v>-24.332982165017398</v>
      </c>
      <c r="J2788">
        <v>-4.2250303578744397</v>
      </c>
      <c r="K2788">
        <v>83.606400516552895</v>
      </c>
      <c r="L2788">
        <v>86.279082875700695</v>
      </c>
      <c r="M2788">
        <v>54.733733381888698</v>
      </c>
      <c r="N2788">
        <v>1.67620002747046</v>
      </c>
      <c r="O2788">
        <v>49.184688331213103</v>
      </c>
      <c r="P2788">
        <v>27.593330382175001</v>
      </c>
      <c r="Q2788">
        <v>8.9849972657531002E-2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E2789">
        <v>113.832562032</v>
      </c>
      <c r="F2789">
        <v>22.14</v>
      </c>
      <c r="G2789">
        <v>35.674038383693599</v>
      </c>
      <c r="H2789">
        <v>3.9546198286578602</v>
      </c>
      <c r="I2789">
        <v>69.871450696621594</v>
      </c>
      <c r="J2789">
        <v>-10.9685232985988</v>
      </c>
      <c r="K2789">
        <v>20.798061456223898</v>
      </c>
      <c r="L2789">
        <v>16.795691938609998</v>
      </c>
      <c r="M2789">
        <v>47.162229777296403</v>
      </c>
      <c r="N2789">
        <v>0.987727513784184</v>
      </c>
      <c r="O2789">
        <v>11.5176151761517</v>
      </c>
      <c r="P2789">
        <v>117.48526522593301</v>
      </c>
      <c r="Q2789">
        <v>0.115368760210059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382</v>
      </c>
      <c r="E2790">
        <v>113.79644710999899</v>
      </c>
      <c r="M2790">
        <v>50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97</v>
      </c>
      <c r="E2791">
        <v>113.78401318</v>
      </c>
      <c r="F2791">
        <v>53.78</v>
      </c>
      <c r="G2791">
        <v>-29.5429785760399</v>
      </c>
      <c r="H2791">
        <v>-14.8076518253747</v>
      </c>
      <c r="I2791">
        <v>-1.97595953298467</v>
      </c>
      <c r="J2791">
        <v>-3.9206091578650599</v>
      </c>
      <c r="K2791">
        <v>59.966421156690402</v>
      </c>
      <c r="L2791">
        <v>60.451700812648703</v>
      </c>
      <c r="M2791">
        <v>27.361805103480702</v>
      </c>
      <c r="N2791">
        <v>1.2283577964301799</v>
      </c>
      <c r="O2791">
        <v>90.516920788397101</v>
      </c>
      <c r="P2791">
        <v>28.6602870813397</v>
      </c>
      <c r="Q2791">
        <v>5.0082196815364001E-2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72</v>
      </c>
      <c r="E2792">
        <v>113.542</v>
      </c>
      <c r="F2792">
        <v>3.97</v>
      </c>
      <c r="G2792">
        <v>9.8521165377235995</v>
      </c>
      <c r="H2792">
        <v>30.662936892304799</v>
      </c>
      <c r="I2792">
        <v>-12.3356849817702</v>
      </c>
      <c r="J2792">
        <v>9.8221196006035996</v>
      </c>
      <c r="K2792">
        <v>3.2167015785708699</v>
      </c>
      <c r="L2792">
        <v>3.2670736043528001</v>
      </c>
      <c r="M2792">
        <v>69.929683557214901</v>
      </c>
      <c r="N2792">
        <v>3.2235862559713202</v>
      </c>
      <c r="O2792">
        <v>18.387909319899201</v>
      </c>
      <c r="P2792">
        <v>66.483870967741893</v>
      </c>
      <c r="Q2792">
        <v>4.6727655403957999E-2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46</v>
      </c>
      <c r="E2793">
        <v>113.42400000000001</v>
      </c>
      <c r="F2793">
        <v>278</v>
      </c>
      <c r="G2793">
        <v>7.46749043568534</v>
      </c>
      <c r="H2793">
        <v>5.3299112039492202</v>
      </c>
      <c r="I2793">
        <v>17.4904983156692</v>
      </c>
      <c r="J2793">
        <v>5.9540796683664396</v>
      </c>
      <c r="K2793">
        <v>276.52413889386997</v>
      </c>
      <c r="M2793">
        <v>48.550344372361302</v>
      </c>
      <c r="N2793">
        <v>0.50287833827893103</v>
      </c>
      <c r="O2793">
        <v>37.194244604316502</v>
      </c>
      <c r="P2793">
        <v>49.462365591397798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536</v>
      </c>
      <c r="E2794">
        <v>113.193045</v>
      </c>
      <c r="F2794">
        <v>40.5</v>
      </c>
      <c r="G2794">
        <v>47.085964908370599</v>
      </c>
      <c r="H2794">
        <v>-19.2310674348982</v>
      </c>
      <c r="I2794">
        <v>-11.0934719304419</v>
      </c>
      <c r="J2794">
        <v>-5.1314192262006202</v>
      </c>
      <c r="K2794">
        <v>39.6154679130725</v>
      </c>
      <c r="L2794">
        <v>34.629107644189197</v>
      </c>
      <c r="M2794">
        <v>31.733315050013701</v>
      </c>
      <c r="N2794">
        <v>0.38806677508736198</v>
      </c>
      <c r="O2794">
        <v>29.407407407407302</v>
      </c>
      <c r="P2794">
        <v>83.340878225441301</v>
      </c>
      <c r="Q2794">
        <v>-5.0314686964319996E-3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926</v>
      </c>
      <c r="E2795">
        <v>113.06038700000001</v>
      </c>
      <c r="F2795">
        <v>223.1</v>
      </c>
      <c r="G2795">
        <v>-11.168436451497801</v>
      </c>
      <c r="H2795">
        <v>-9.4636494021113808</v>
      </c>
      <c r="I2795">
        <v>-42.107125310988401</v>
      </c>
      <c r="J2795">
        <v>-7.8680898256725103</v>
      </c>
      <c r="K2795">
        <v>245.79695867907</v>
      </c>
      <c r="L2795">
        <v>249.52859686995001</v>
      </c>
      <c r="M2795">
        <v>26.4247310753825</v>
      </c>
      <c r="N2795">
        <v>1.45845516837052</v>
      </c>
      <c r="O2795">
        <v>57.956073509636902</v>
      </c>
      <c r="P2795">
        <v>20.2695417789757</v>
      </c>
      <c r="Q2795">
        <v>3.6635176450748999E-2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926</v>
      </c>
      <c r="E2796">
        <v>112.845</v>
      </c>
      <c r="F2796">
        <v>75.23</v>
      </c>
      <c r="G2796">
        <v>5.78153064095223</v>
      </c>
      <c r="H2796">
        <v>-0.55773235492721096</v>
      </c>
      <c r="I2796">
        <v>-20.3278368805044</v>
      </c>
      <c r="J2796">
        <v>8.3064368781649698</v>
      </c>
      <c r="K2796">
        <v>73.492419516230498</v>
      </c>
      <c r="L2796">
        <v>72.839496592240593</v>
      </c>
      <c r="M2796">
        <v>54.610901289347801</v>
      </c>
      <c r="N2796">
        <v>2.9302981546731499</v>
      </c>
      <c r="O2796">
        <v>39.571979263591601</v>
      </c>
      <c r="P2796">
        <v>48.970297029702898</v>
      </c>
      <c r="Q2796">
        <v>-1.5985108338112002E-2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E2797">
        <v>112.769267325</v>
      </c>
      <c r="F2797">
        <v>1036.75</v>
      </c>
      <c r="G2797">
        <v>144.61937854820101</v>
      </c>
      <c r="H2797">
        <v>-12.9895222912031</v>
      </c>
      <c r="I2797">
        <v>99.984855558770207</v>
      </c>
      <c r="J2797">
        <v>-1.3971493988667001</v>
      </c>
      <c r="K2797">
        <v>914.57308859209604</v>
      </c>
      <c r="L2797">
        <v>692.38346426362102</v>
      </c>
      <c r="M2797">
        <v>64.3449681888398</v>
      </c>
      <c r="N2797">
        <v>0.42782805429864201</v>
      </c>
      <c r="O2797">
        <v>13.4265734265734</v>
      </c>
      <c r="P2797">
        <v>181.53428377460901</v>
      </c>
      <c r="Q2797">
        <v>8.0137619781861999E-2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627</v>
      </c>
      <c r="E2798">
        <v>112.34523299999999</v>
      </c>
      <c r="F2798">
        <v>34.01</v>
      </c>
      <c r="G2798">
        <v>4.2304674435892604</v>
      </c>
      <c r="H2798">
        <v>-11.1487255793967</v>
      </c>
      <c r="I2798">
        <v>44.115676520576997</v>
      </c>
      <c r="J2798">
        <v>-7.4739974257697597</v>
      </c>
      <c r="K2798">
        <v>33.881586597678599</v>
      </c>
      <c r="L2798">
        <v>28.942223040869901</v>
      </c>
      <c r="M2798">
        <v>48.826943532968599</v>
      </c>
      <c r="N2798">
        <v>0.57011400358545605</v>
      </c>
      <c r="O2798">
        <v>24.081152602175798</v>
      </c>
      <c r="P2798">
        <v>86.868131868131798</v>
      </c>
      <c r="Q2798">
        <v>0.110838685776494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550</v>
      </c>
      <c r="E2799">
        <v>112.12248750000001</v>
      </c>
      <c r="F2799">
        <v>2775</v>
      </c>
      <c r="G2799">
        <v>68.633435773161906</v>
      </c>
      <c r="H2799">
        <v>-10.864384696228999</v>
      </c>
      <c r="I2799">
        <v>-26.721572682647398</v>
      </c>
      <c r="J2799">
        <v>-7.3724826101851297</v>
      </c>
      <c r="K2799">
        <v>2845.0501163498602</v>
      </c>
      <c r="L2799">
        <v>2571.3143399239898</v>
      </c>
      <c r="M2799">
        <v>37.616765029292701</v>
      </c>
      <c r="N2799">
        <v>1.6836427008186701</v>
      </c>
      <c r="O2799">
        <v>20.3603603603603</v>
      </c>
      <c r="P2799">
        <v>102.185792349726</v>
      </c>
      <c r="Q2799">
        <v>0.120403340716996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407</v>
      </c>
      <c r="E2800">
        <v>112.089264</v>
      </c>
      <c r="F2800">
        <v>112</v>
      </c>
      <c r="G2800">
        <v>-75.252923371751905</v>
      </c>
      <c r="H2800">
        <v>-19.8243308794267</v>
      </c>
      <c r="I2800">
        <v>-16.703081274797601</v>
      </c>
      <c r="J2800">
        <v>-3.7614057035501798</v>
      </c>
      <c r="K2800">
        <v>124.576360234779</v>
      </c>
      <c r="L2800">
        <v>126.536002771684</v>
      </c>
      <c r="M2800">
        <v>29.5961171683687</v>
      </c>
      <c r="N2800">
        <v>0.83139909332499595</v>
      </c>
      <c r="O2800">
        <v>109.821428571428</v>
      </c>
      <c r="P2800">
        <v>22.004357298474901</v>
      </c>
      <c r="Q2800">
        <v>7.8938244709964994E-2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553</v>
      </c>
      <c r="E2801">
        <v>112.080904</v>
      </c>
      <c r="F2801">
        <v>115.7</v>
      </c>
      <c r="G2801">
        <v>74.767627484566106</v>
      </c>
      <c r="H2801">
        <v>-8.6548061800264904</v>
      </c>
      <c r="I2801">
        <v>-26.9713499385117</v>
      </c>
      <c r="J2801">
        <v>-1.09054986640851</v>
      </c>
      <c r="K2801">
        <v>117.72215544274199</v>
      </c>
      <c r="L2801">
        <v>107.768474250662</v>
      </c>
      <c r="M2801">
        <v>46.798385904047798</v>
      </c>
      <c r="N2801">
        <v>0.742226691501639</v>
      </c>
      <c r="O2801">
        <v>28.694900605012901</v>
      </c>
      <c r="P2801">
        <v>108.093525179856</v>
      </c>
      <c r="Q2801">
        <v>4.6758445439985002E-2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62</v>
      </c>
      <c r="E2802">
        <v>112.04218408</v>
      </c>
      <c r="F2802">
        <v>97.55</v>
      </c>
      <c r="G2802">
        <v>8.0514441245471193</v>
      </c>
      <c r="H2802">
        <v>-18.254984455460999</v>
      </c>
      <c r="I2802">
        <v>-12.065339129871299</v>
      </c>
      <c r="J2802">
        <v>0.26688397997393298</v>
      </c>
      <c r="K2802">
        <v>105.410045624096</v>
      </c>
      <c r="L2802">
        <v>100.727293343862</v>
      </c>
      <c r="M2802">
        <v>35.780315265040997</v>
      </c>
      <c r="N2802">
        <v>0.44536264264112402</v>
      </c>
      <c r="O2802">
        <v>72.116863147103999</v>
      </c>
      <c r="P2802">
        <v>43.224196153281397</v>
      </c>
      <c r="Q2802">
        <v>0.104451964702438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E2803">
        <v>112.0413348</v>
      </c>
      <c r="F2803">
        <v>102.42</v>
      </c>
      <c r="G2803">
        <v>79.712948749791096</v>
      </c>
      <c r="H2803">
        <v>7.0296650674847001</v>
      </c>
      <c r="I2803">
        <v>4.16377732097662</v>
      </c>
      <c r="J2803">
        <v>-3.73202840190975</v>
      </c>
      <c r="K2803">
        <v>98.1089897535918</v>
      </c>
      <c r="L2803">
        <v>83.090123056415507</v>
      </c>
      <c r="M2803">
        <v>57.931415158297398</v>
      </c>
      <c r="N2803">
        <v>0.86521044310767603</v>
      </c>
      <c r="O2803">
        <v>18.629173989455101</v>
      </c>
      <c r="P2803">
        <v>119.87977672820899</v>
      </c>
      <c r="Q2803">
        <v>3.3897359314955001E-2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103</v>
      </c>
      <c r="E2804">
        <v>111.881107059999</v>
      </c>
      <c r="F2804">
        <v>96.7</v>
      </c>
      <c r="G2804">
        <v>104.11251853967001</v>
      </c>
      <c r="H2804">
        <v>30.244745241796799</v>
      </c>
      <c r="I2804">
        <v>-6.3518453431480504</v>
      </c>
      <c r="J2804">
        <v>11.7095393794638</v>
      </c>
      <c r="K2804">
        <v>71.963724394693301</v>
      </c>
      <c r="L2804">
        <v>67.558811948096405</v>
      </c>
      <c r="M2804">
        <v>92.435068487932895</v>
      </c>
      <c r="N2804">
        <v>2.5850298818935902</v>
      </c>
      <c r="O2804">
        <v>8.6866597724922308</v>
      </c>
      <c r="Q2804">
        <v>0.11217748957228101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54</v>
      </c>
      <c r="E2805">
        <v>111.790541484999</v>
      </c>
      <c r="F2805">
        <v>13.93</v>
      </c>
      <c r="G2805">
        <v>-21.700989655191901</v>
      </c>
      <c r="H2805">
        <v>-15.2116332730791</v>
      </c>
      <c r="I2805">
        <v>-51.154390483388397</v>
      </c>
      <c r="J2805">
        <v>-1.56250964798084</v>
      </c>
      <c r="K2805">
        <v>15.4385995497707</v>
      </c>
      <c r="L2805">
        <v>17.369997238725499</v>
      </c>
      <c r="M2805">
        <v>37.977506754562299</v>
      </c>
      <c r="N2805">
        <v>0.30252154077293802</v>
      </c>
      <c r="O2805">
        <v>123.259152907394</v>
      </c>
      <c r="P2805">
        <v>13.528932355338201</v>
      </c>
      <c r="Q2805">
        <v>1.4269308249535E-2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227</v>
      </c>
      <c r="E2806">
        <v>111.72897125</v>
      </c>
      <c r="F2806">
        <v>961.25</v>
      </c>
      <c r="G2806">
        <v>-10.493389060497099</v>
      </c>
      <c r="H2806">
        <v>-1.4717443014685201</v>
      </c>
      <c r="I2806">
        <v>-17.4188804896825</v>
      </c>
      <c r="J2806">
        <v>-2.59961336561219</v>
      </c>
      <c r="K2806">
        <v>944.16924083000595</v>
      </c>
      <c r="L2806">
        <v>921.93230404563701</v>
      </c>
      <c r="M2806">
        <v>44.110162672686997</v>
      </c>
      <c r="N2806">
        <v>1.2986460560884701</v>
      </c>
      <c r="O2806">
        <v>13.081924577373201</v>
      </c>
      <c r="P2806">
        <v>28.931661189725698</v>
      </c>
      <c r="Q2806">
        <v>-5.0745989926302998E-2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441</v>
      </c>
      <c r="E2807">
        <v>111.723206875</v>
      </c>
      <c r="F2807">
        <v>102.25</v>
      </c>
      <c r="G2807">
        <v>129.53607759732699</v>
      </c>
      <c r="H2807">
        <v>-16.600754061182901</v>
      </c>
      <c r="I2807">
        <v>-8.1502227968963599</v>
      </c>
      <c r="J2807">
        <v>-8.1147763854459605</v>
      </c>
      <c r="K2807">
        <v>99.899618707267294</v>
      </c>
      <c r="L2807">
        <v>82.153704450806998</v>
      </c>
      <c r="M2807">
        <v>35.460719350744398</v>
      </c>
      <c r="N2807">
        <v>0.34383295104602002</v>
      </c>
      <c r="O2807">
        <v>30.9046454767726</v>
      </c>
      <c r="P2807">
        <v>172.666666666666</v>
      </c>
      <c r="Q2807">
        <v>4.8773508554006001E-2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145</v>
      </c>
      <c r="E2808">
        <v>111.61715907999999</v>
      </c>
      <c r="F2808">
        <v>5.32</v>
      </c>
      <c r="G2808">
        <v>9.1048514420432305</v>
      </c>
      <c r="H2808">
        <v>-10.5765027590018</v>
      </c>
      <c r="I2808">
        <v>-50.279611362138397</v>
      </c>
      <c r="J2808">
        <v>-5.76436181077485</v>
      </c>
      <c r="K2808">
        <v>5.5641592908672397</v>
      </c>
      <c r="L2808">
        <v>5.8746038601083903</v>
      </c>
      <c r="M2808">
        <v>38.7106121250645</v>
      </c>
      <c r="N2808">
        <v>1.3321616976812101</v>
      </c>
      <c r="O2808">
        <v>97.368421052631504</v>
      </c>
      <c r="P2808">
        <v>47.7777777777777</v>
      </c>
      <c r="Q2808">
        <v>-0.11430843572091499</v>
      </c>
    </row>
    <row r="2809" spans="1:17" hidden="1" x14ac:dyDescent="0.3">
      <c r="A2809" t="s">
        <v>5781</v>
      </c>
      <c r="B2809" t="s">
        <v>2972</v>
      </c>
      <c r="C2809" t="str">
        <f>IFERROR(VLOOKUP(Table1[[#This Row],[Ticker]],[1]!Table1[[Symbol]:[Industry]],2,FALSE),"-")</f>
        <v>-</v>
      </c>
      <c r="D2809" t="s">
        <v>4033</v>
      </c>
      <c r="E2809">
        <v>111.4945</v>
      </c>
      <c r="F2809">
        <v>857.65</v>
      </c>
      <c r="G2809">
        <v>27.204775562579901</v>
      </c>
      <c r="H2809">
        <v>-3.23239940211137</v>
      </c>
      <c r="I2809">
        <v>-8.2890975263266196</v>
      </c>
      <c r="J2809">
        <v>-5.37897999380609</v>
      </c>
      <c r="K2809">
        <v>804.21883127131696</v>
      </c>
      <c r="L2809">
        <v>750.22071281972296</v>
      </c>
      <c r="M2809">
        <v>58.455675053322601</v>
      </c>
      <c r="N2809">
        <v>1.80367718293247</v>
      </c>
      <c r="O2809">
        <v>39.421675508657302</v>
      </c>
      <c r="P2809">
        <v>67.837573385518596</v>
      </c>
      <c r="Q2809">
        <v>7.0261168842198005E-2</v>
      </c>
    </row>
    <row r="2810" spans="1:17" hidden="1" x14ac:dyDescent="0.3">
      <c r="A2810" t="s">
        <v>5782</v>
      </c>
      <c r="B2810" t="s">
        <v>5783</v>
      </c>
      <c r="C2810" t="str">
        <f>IFERROR(VLOOKUP(Table1[[#This Row],[Ticker]],[1]!Table1[[Symbol]:[Industry]],2,FALSE),"-")</f>
        <v>-</v>
      </c>
      <c r="D2810" t="s">
        <v>135</v>
      </c>
      <c r="E2810">
        <v>111.20375</v>
      </c>
      <c r="F2810">
        <v>4448.1499999999996</v>
      </c>
      <c r="G2810">
        <v>4.4841726353217704</v>
      </c>
      <c r="H2810">
        <v>2.7563505978886198</v>
      </c>
      <c r="I2810">
        <v>-4.6292510665583499</v>
      </c>
      <c r="J2810">
        <v>-5.9439309390431196</v>
      </c>
      <c r="K2810">
        <v>4155.0616986405903</v>
      </c>
      <c r="L2810">
        <v>3967.2766591375698</v>
      </c>
      <c r="M2810">
        <v>54.009873573784098</v>
      </c>
      <c r="N2810">
        <v>1.2816326530612201</v>
      </c>
      <c r="O2810">
        <v>12.0240999067027</v>
      </c>
      <c r="P2810">
        <v>35.821374045801498</v>
      </c>
      <c r="Q2810">
        <v>-9.9337800778197996E-2</v>
      </c>
    </row>
    <row r="2811" spans="1:17" hidden="1" x14ac:dyDescent="0.3">
      <c r="A2811" t="s">
        <v>5784</v>
      </c>
      <c r="B2811" t="s">
        <v>5785</v>
      </c>
      <c r="C2811" t="str">
        <f>IFERROR(VLOOKUP(Table1[[#This Row],[Ticker]],[1]!Table1[[Symbol]:[Industry]],2,FALSE),"-")</f>
        <v>-</v>
      </c>
      <c r="D2811" t="s">
        <v>781</v>
      </c>
      <c r="E2811">
        <v>111.0542105</v>
      </c>
      <c r="F2811">
        <v>62.45</v>
      </c>
      <c r="G2811">
        <v>-24.445089622887799</v>
      </c>
      <c r="H2811">
        <v>-2.4960314577137401</v>
      </c>
      <c r="I2811">
        <v>-19.552610423737999</v>
      </c>
      <c r="J2811">
        <v>-5.1687674988430103</v>
      </c>
      <c r="K2811">
        <v>59.736978976706297</v>
      </c>
      <c r="L2811">
        <v>60.116766585654503</v>
      </c>
      <c r="M2811">
        <v>50.199286842076802</v>
      </c>
      <c r="N2811">
        <v>0.79207419898819498</v>
      </c>
      <c r="O2811">
        <v>55.244195356284997</v>
      </c>
      <c r="P2811">
        <v>34.3010752688172</v>
      </c>
      <c r="Q2811">
        <v>6.5068073574810995E-2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688</v>
      </c>
      <c r="E2812">
        <v>110.96369250999901</v>
      </c>
      <c r="F2812">
        <v>102.85</v>
      </c>
      <c r="G2812">
        <v>19.402981792883399</v>
      </c>
      <c r="H2812">
        <v>-14.2954138504476</v>
      </c>
      <c r="I2812">
        <v>-47.0848774456542</v>
      </c>
      <c r="J2812">
        <v>1.3889202528745901</v>
      </c>
      <c r="K2812">
        <v>101.702790455205</v>
      </c>
      <c r="L2812">
        <v>98.887040506238705</v>
      </c>
      <c r="M2812">
        <v>50.105601076472198</v>
      </c>
      <c r="N2812">
        <v>1.1813062985923199</v>
      </c>
      <c r="O2812">
        <v>85.960136120563902</v>
      </c>
      <c r="P2812">
        <v>51.249999999999901</v>
      </c>
      <c r="Q2812">
        <v>2.2068765184056E-2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711</v>
      </c>
      <c r="E2813">
        <v>110.88097019999999</v>
      </c>
      <c r="F2813">
        <v>75.86</v>
      </c>
      <c r="G2813">
        <v>40.963568389617798</v>
      </c>
      <c r="H2813">
        <v>-2.4170889994268201</v>
      </c>
      <c r="I2813">
        <v>20.638210888965698</v>
      </c>
      <c r="J2813">
        <v>-2.12449144531374</v>
      </c>
      <c r="K2813">
        <v>72.542555063448106</v>
      </c>
      <c r="L2813">
        <v>62.124035879120399</v>
      </c>
      <c r="M2813">
        <v>46.511713315869002</v>
      </c>
      <c r="N2813">
        <v>1.4406130264499499</v>
      </c>
      <c r="O2813">
        <v>5.4574215660427097</v>
      </c>
      <c r="P2813">
        <v>72.801822323462403</v>
      </c>
      <c r="Q2813">
        <v>1.7417697266181999E-2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D2814" t="s">
        <v>926</v>
      </c>
      <c r="E2814">
        <v>110.6948</v>
      </c>
      <c r="F2814">
        <v>175.15</v>
      </c>
      <c r="G2814">
        <v>-27.235065686010199</v>
      </c>
      <c r="H2814">
        <v>-5.0145975276562798</v>
      </c>
      <c r="I2814">
        <v>-31.3489542125395</v>
      </c>
      <c r="J2814">
        <v>-3.25346598422838</v>
      </c>
      <c r="K2814">
        <v>175.21959100897001</v>
      </c>
      <c r="L2814">
        <v>180.55644629444001</v>
      </c>
      <c r="M2814">
        <v>56.066617755622801</v>
      </c>
      <c r="N2814">
        <v>1.81227862246452</v>
      </c>
      <c r="O2814">
        <v>32.457893234370502</v>
      </c>
      <c r="P2814">
        <v>21.589725789656299</v>
      </c>
      <c r="Q2814">
        <v>-8.1805417918370996E-2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62</v>
      </c>
      <c r="E2815">
        <v>110.40814631799999</v>
      </c>
      <c r="F2815">
        <v>6.41</v>
      </c>
      <c r="G2815">
        <v>41.5527197868998</v>
      </c>
      <c r="H2815">
        <v>10.440603620341101</v>
      </c>
      <c r="I2815">
        <v>-7.0449916949576297</v>
      </c>
      <c r="J2815">
        <v>-8.6794010930420598</v>
      </c>
      <c r="K2815">
        <v>6.0540143501025598</v>
      </c>
      <c r="L2815">
        <v>5.5306858984248297</v>
      </c>
      <c r="M2815">
        <v>46.164975692540303</v>
      </c>
      <c r="N2815">
        <v>1.5085114840434</v>
      </c>
      <c r="O2815">
        <v>15.444617784711401</v>
      </c>
      <c r="P2815">
        <v>88.836790914712907</v>
      </c>
      <c r="Q2815">
        <v>-2.3116505724005001E-2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D2816" t="s">
        <v>269</v>
      </c>
      <c r="E2816">
        <v>110.271393</v>
      </c>
      <c r="F2816">
        <v>356.9</v>
      </c>
      <c r="G2816">
        <v>-49.036013867989404</v>
      </c>
      <c r="H2816">
        <v>-5.1127264337560003</v>
      </c>
      <c r="I2816">
        <v>-21.881144299355601</v>
      </c>
      <c r="J2816">
        <v>-3.3980835988815299</v>
      </c>
      <c r="K2816">
        <v>348.70904966702602</v>
      </c>
      <c r="L2816">
        <v>378.74421241824399</v>
      </c>
      <c r="M2816">
        <v>72.490601721331203</v>
      </c>
      <c r="N2816">
        <v>1.1815781654261699</v>
      </c>
      <c r="O2816">
        <v>34.477444662370402</v>
      </c>
      <c r="P2816">
        <v>11.531249999999901</v>
      </c>
      <c r="Q2816">
        <v>3.2746235299644003E-2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D2817" t="s">
        <v>400</v>
      </c>
      <c r="E2817">
        <v>110.16</v>
      </c>
      <c r="F2817">
        <v>204</v>
      </c>
      <c r="G2817">
        <v>7.7110817217151997</v>
      </c>
      <c r="H2817">
        <v>-2.7687821377389801</v>
      </c>
      <c r="I2817">
        <v>-7.4189237837846198</v>
      </c>
      <c r="J2817">
        <v>-4.7287614806379503</v>
      </c>
      <c r="K2817">
        <v>198.64114471042501</v>
      </c>
      <c r="L2817">
        <v>189.225291484145</v>
      </c>
      <c r="M2817">
        <v>51.1927828115371</v>
      </c>
      <c r="N2817">
        <v>0.72213010926314303</v>
      </c>
      <c r="O2817">
        <v>23.480392156862699</v>
      </c>
      <c r="P2817">
        <v>40.061791967044201</v>
      </c>
      <c r="Q2817">
        <v>2.4249301476155002E-2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D2818" t="s">
        <v>444</v>
      </c>
      <c r="E2818">
        <v>110.13639999999999</v>
      </c>
      <c r="F2818">
        <v>220</v>
      </c>
      <c r="G2818">
        <v>99.1174566633198</v>
      </c>
      <c r="H2818">
        <v>-8.8092442142759602</v>
      </c>
      <c r="I2818">
        <v>80.872886446801104</v>
      </c>
      <c r="J2818">
        <v>-3.1172447734720201</v>
      </c>
      <c r="K2818">
        <v>196.46817043290901</v>
      </c>
      <c r="L2818">
        <v>151.42519914246901</v>
      </c>
      <c r="M2818">
        <v>48.019234189872698</v>
      </c>
      <c r="N2818">
        <v>0.314872336147969</v>
      </c>
      <c r="O2818">
        <v>14.386363636363599</v>
      </c>
      <c r="P2818">
        <v>130.607966457023</v>
      </c>
      <c r="Q2818">
        <v>0.139324874332272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257</v>
      </c>
      <c r="E2819">
        <v>110.0475</v>
      </c>
      <c r="F2819">
        <v>109.5</v>
      </c>
      <c r="G2819">
        <v>34.275321736785898</v>
      </c>
      <c r="H2819">
        <v>-7.0779512039131802</v>
      </c>
      <c r="I2819">
        <v>-11.269970696055999</v>
      </c>
      <c r="J2819">
        <v>-1.94827171295026</v>
      </c>
      <c r="K2819">
        <v>107.812654028259</v>
      </c>
      <c r="M2819">
        <v>47.538972086804897</v>
      </c>
      <c r="N2819">
        <v>0.77397849462365598</v>
      </c>
      <c r="O2819">
        <v>39.771689497716899</v>
      </c>
      <c r="P2819">
        <v>68.461538461538396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1492</v>
      </c>
      <c r="E2820">
        <v>109.97870500000001</v>
      </c>
      <c r="F2820">
        <v>115.75</v>
      </c>
      <c r="G2820">
        <v>-6.3102745206929196</v>
      </c>
      <c r="H2820">
        <v>2.4315401088866202</v>
      </c>
      <c r="I2820">
        <v>-10.4717085859464</v>
      </c>
      <c r="J2820">
        <v>-2.1205865745559001</v>
      </c>
      <c r="K2820">
        <v>113.27384101819401</v>
      </c>
      <c r="L2820">
        <v>109.42881574769</v>
      </c>
      <c r="M2820">
        <v>44.571632293031001</v>
      </c>
      <c r="N2820">
        <v>0.50965693170618798</v>
      </c>
      <c r="O2820">
        <v>19.870410367170599</v>
      </c>
      <c r="P2820">
        <v>24.663435648896002</v>
      </c>
      <c r="Q2820">
        <v>-1.1798724556435001E-2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46</v>
      </c>
      <c r="E2821">
        <v>109.7853825</v>
      </c>
      <c r="F2821">
        <v>177.67500000000001</v>
      </c>
      <c r="G2821">
        <v>60.712263887918098</v>
      </c>
      <c r="H2821">
        <v>6.1188349239074302</v>
      </c>
      <c r="I2821">
        <v>56.110981684896302</v>
      </c>
      <c r="J2821">
        <v>14.514032397071601</v>
      </c>
      <c r="K2821">
        <v>139.58919225352599</v>
      </c>
      <c r="L2821">
        <v>108.924981642616</v>
      </c>
      <c r="M2821">
        <v>82.579919637067206</v>
      </c>
      <c r="N2821">
        <v>2.43055555555555</v>
      </c>
      <c r="O2821">
        <v>0</v>
      </c>
      <c r="P2821">
        <v>107.56425233644801</v>
      </c>
      <c r="Q2821">
        <v>0.16693590051281501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E2822">
        <v>109.60732160000001</v>
      </c>
      <c r="F2822">
        <v>2.56</v>
      </c>
      <c r="G2822">
        <v>2.3482060531515399</v>
      </c>
      <c r="H2822">
        <v>-4.1088342270140901</v>
      </c>
      <c r="I2822">
        <v>-47.289018315103597</v>
      </c>
      <c r="J2822">
        <v>-1.2189705257902199</v>
      </c>
      <c r="K2822">
        <v>2.5999575207187799</v>
      </c>
      <c r="L2822">
        <v>2.7351540379313999</v>
      </c>
      <c r="M2822">
        <v>43.3974262834546</v>
      </c>
      <c r="N2822">
        <v>1.8477535210353799</v>
      </c>
      <c r="O2822">
        <v>69.921874999999901</v>
      </c>
      <c r="P2822">
        <v>34.453781512604998</v>
      </c>
      <c r="Q2822">
        <v>2.3271284145882001E-2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49</v>
      </c>
      <c r="E2823">
        <v>109.434387809999</v>
      </c>
      <c r="F2823">
        <v>210.1</v>
      </c>
      <c r="G2823">
        <v>190.361156762305</v>
      </c>
      <c r="H2823">
        <v>4.7238505978886103</v>
      </c>
      <c r="I2823">
        <v>31.3673919413066</v>
      </c>
      <c r="J2823">
        <v>-9.4520997494331098</v>
      </c>
      <c r="K2823">
        <v>199.35575018875201</v>
      </c>
      <c r="L2823">
        <v>161.02229764436001</v>
      </c>
      <c r="M2823">
        <v>43.065153772783503</v>
      </c>
      <c r="N2823">
        <v>0.40671950831832099</v>
      </c>
      <c r="O2823">
        <v>16.611137553545898</v>
      </c>
      <c r="P2823">
        <v>249.87510407993301</v>
      </c>
      <c r="Q2823">
        <v>0.13768111465334301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E2824">
        <v>109.215</v>
      </c>
      <c r="F2824">
        <v>202.25</v>
      </c>
      <c r="G2824">
        <v>43.033228772259903</v>
      </c>
      <c r="H2824">
        <v>26.102055726093699</v>
      </c>
      <c r="I2824">
        <v>53.056236652243797</v>
      </c>
      <c r="J2824">
        <v>-3.6024216454112299</v>
      </c>
      <c r="K2824">
        <v>175.23361375100299</v>
      </c>
      <c r="M2824">
        <v>51.425448909876302</v>
      </c>
      <c r="N2824">
        <v>0.80054024851431604</v>
      </c>
      <c r="O2824">
        <v>16.2175525339925</v>
      </c>
      <c r="P2824">
        <v>79.299645390070907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E2825">
        <v>109.09180000000001</v>
      </c>
      <c r="F2825">
        <v>99.5</v>
      </c>
      <c r="G2825">
        <v>224.00409150363799</v>
      </c>
      <c r="H2825">
        <v>18.8703434594652</v>
      </c>
      <c r="I2825">
        <v>49.514200132907597</v>
      </c>
      <c r="J2825">
        <v>0.56993823986272196</v>
      </c>
      <c r="K2825">
        <v>83.723007467000201</v>
      </c>
      <c r="L2825">
        <v>61.168042824145303</v>
      </c>
      <c r="M2825">
        <v>55.257892092658501</v>
      </c>
      <c r="N2825">
        <v>1.5891891891891801</v>
      </c>
      <c r="O2825">
        <v>16.2814070351758</v>
      </c>
      <c r="P2825">
        <v>258.55855855855799</v>
      </c>
      <c r="Q2825">
        <v>0.15886709106340999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D2826" t="s">
        <v>62</v>
      </c>
      <c r="E2826">
        <v>108.94410000000001</v>
      </c>
      <c r="F2826">
        <v>174.8</v>
      </c>
      <c r="G2826">
        <v>90.250421843764997</v>
      </c>
      <c r="H2826">
        <v>-20.1799955559575</v>
      </c>
      <c r="I2826">
        <v>25.753935066734101</v>
      </c>
      <c r="J2826">
        <v>-7.0879981044006897</v>
      </c>
      <c r="K2826">
        <v>197.73067299260001</v>
      </c>
      <c r="L2826">
        <v>167.179068298575</v>
      </c>
      <c r="M2826">
        <v>21.161531213041201</v>
      </c>
      <c r="N2826">
        <v>0.22737348577816099</v>
      </c>
      <c r="O2826">
        <v>75.743707093821499</v>
      </c>
      <c r="P2826">
        <v>132.69435569755001</v>
      </c>
      <c r="Q2826">
        <v>5.6205088092250001E-3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257</v>
      </c>
      <c r="E2827">
        <v>108.89709255</v>
      </c>
      <c r="F2827">
        <v>18.940000000000001</v>
      </c>
      <c r="G2827">
        <v>-69.872810508813004</v>
      </c>
      <c r="H2827">
        <v>18.032121274580302</v>
      </c>
      <c r="I2827">
        <v>-39.491427953657798</v>
      </c>
      <c r="J2827">
        <v>9.3638603671181802</v>
      </c>
      <c r="K2827">
        <v>16.429779705734699</v>
      </c>
      <c r="L2827">
        <v>21.285956298156101</v>
      </c>
      <c r="M2827">
        <v>77.634837901135995</v>
      </c>
      <c r="N2827">
        <v>2.9988334951593498</v>
      </c>
      <c r="O2827">
        <v>140.23231256599701</v>
      </c>
      <c r="P2827">
        <v>45.692307692307701</v>
      </c>
      <c r="Q2827">
        <v>0.14066925919255999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E2828">
        <v>108.732</v>
      </c>
      <c r="F2828">
        <v>78</v>
      </c>
      <c r="G2828">
        <v>48.140683530227903</v>
      </c>
      <c r="H2828">
        <v>-8.6136030485885104</v>
      </c>
      <c r="I2828">
        <v>34.444315018229602</v>
      </c>
      <c r="J2828">
        <v>-4.2441643242398301</v>
      </c>
      <c r="K2828">
        <v>77.900380527732096</v>
      </c>
      <c r="L2828">
        <v>67.093755233793004</v>
      </c>
      <c r="M2828">
        <v>38.769609873152099</v>
      </c>
      <c r="N2828">
        <v>0.43983572895277201</v>
      </c>
      <c r="O2828">
        <v>12.179487179487101</v>
      </c>
      <c r="P2828">
        <v>99.795081967213093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627</v>
      </c>
      <c r="E2829">
        <v>108.59829185</v>
      </c>
      <c r="F2829">
        <v>119.95</v>
      </c>
      <c r="G2829">
        <v>128.82215549455501</v>
      </c>
      <c r="H2829">
        <v>-4.6937866733260201</v>
      </c>
      <c r="I2829">
        <v>-8.4765919626665696</v>
      </c>
      <c r="J2829">
        <v>-1.45362378369929</v>
      </c>
      <c r="K2829">
        <v>119.803160808976</v>
      </c>
      <c r="L2829">
        <v>104.295026437562</v>
      </c>
      <c r="M2829">
        <v>48.559425675390997</v>
      </c>
      <c r="N2829">
        <v>0.64494337709166705</v>
      </c>
      <c r="O2829">
        <v>33.305543976656899</v>
      </c>
      <c r="P2829">
        <v>168.946188340807</v>
      </c>
      <c r="Q2829">
        <v>0.14206061286750701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46</v>
      </c>
      <c r="E2830">
        <v>108.336</v>
      </c>
      <c r="F2830">
        <v>48.8</v>
      </c>
      <c r="G2830">
        <v>71.672721851261102</v>
      </c>
      <c r="H2830">
        <v>7.9495793379512598</v>
      </c>
      <c r="I2830">
        <v>-6.6271135531988801</v>
      </c>
      <c r="J2830">
        <v>-22.197899468552201</v>
      </c>
      <c r="K2830">
        <v>45.9214229942801</v>
      </c>
      <c r="L2830">
        <v>42.005294359059498</v>
      </c>
      <c r="M2830">
        <v>59.415957003116397</v>
      </c>
      <c r="N2830">
        <v>2.0959133598443098</v>
      </c>
      <c r="O2830">
        <v>29.0573770491803</v>
      </c>
      <c r="P2830">
        <v>131.170061582188</v>
      </c>
      <c r="Q2830">
        <v>-6.307914052354E-3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550</v>
      </c>
      <c r="E2831">
        <v>108.1417692</v>
      </c>
      <c r="F2831">
        <v>202.85</v>
      </c>
      <c r="G2831">
        <v>101.831621039591</v>
      </c>
      <c r="H2831">
        <v>10.4727806977459</v>
      </c>
      <c r="I2831">
        <v>24.052023208181399</v>
      </c>
      <c r="K2831">
        <v>149.02935770120101</v>
      </c>
      <c r="M2831">
        <v>98.697270297336502</v>
      </c>
      <c r="N2831">
        <v>0.4</v>
      </c>
      <c r="O2831">
        <v>0</v>
      </c>
      <c r="P2831">
        <v>138.64705882352899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191</v>
      </c>
      <c r="E2832">
        <v>107.6781</v>
      </c>
      <c r="F2832">
        <v>71.31</v>
      </c>
      <c r="G2832">
        <v>170.0680733074</v>
      </c>
      <c r="H2832">
        <v>-15.276149402111299</v>
      </c>
      <c r="I2832">
        <v>47.737193424458198</v>
      </c>
      <c r="J2832">
        <v>1.9019395718640499</v>
      </c>
      <c r="K2832">
        <v>68.041817669099203</v>
      </c>
      <c r="L2832">
        <v>54.700071032347701</v>
      </c>
      <c r="M2832">
        <v>41.421656377348398</v>
      </c>
      <c r="N2832">
        <v>0.55961726941545598</v>
      </c>
      <c r="O2832">
        <v>17.6553078109662</v>
      </c>
      <c r="P2832">
        <v>213.86443661971799</v>
      </c>
      <c r="Q2832">
        <v>7.5657158475888997E-2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62</v>
      </c>
      <c r="E2833">
        <v>107.657670975</v>
      </c>
      <c r="F2833">
        <v>167.25</v>
      </c>
      <c r="G2833">
        <v>53.298312485839297</v>
      </c>
      <c r="H2833">
        <v>58.697087859854598</v>
      </c>
      <c r="I2833">
        <v>59.758780427034701</v>
      </c>
      <c r="J2833">
        <v>0.285129415728063</v>
      </c>
      <c r="K2833">
        <v>125.900700438149</v>
      </c>
      <c r="L2833">
        <v>103.851232872084</v>
      </c>
      <c r="M2833">
        <v>62.449859117456498</v>
      </c>
      <c r="N2833">
        <v>0.84744287856071898</v>
      </c>
      <c r="O2833">
        <v>18.983557548579899</v>
      </c>
      <c r="P2833">
        <v>124.496644295302</v>
      </c>
      <c r="Q2833">
        <v>8.8379988716710007E-3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E2834">
        <v>107.57463375</v>
      </c>
      <c r="F2834">
        <v>15397.5</v>
      </c>
      <c r="G2834">
        <v>232.50270248708199</v>
      </c>
      <c r="H2834">
        <v>40.154223576563801</v>
      </c>
      <c r="I2834">
        <v>255.468411403771</v>
      </c>
      <c r="J2834">
        <v>4.1111284289758698</v>
      </c>
      <c r="K2834">
        <v>11194.944012329601</v>
      </c>
      <c r="L2834">
        <v>7539.3085287523099</v>
      </c>
      <c r="M2834">
        <v>91.351106488422104</v>
      </c>
      <c r="N2834">
        <v>0.69</v>
      </c>
      <c r="O2834">
        <v>0</v>
      </c>
      <c r="P2834">
        <v>339.92857142857099</v>
      </c>
      <c r="Q2834">
        <v>0.17355369966211001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407</v>
      </c>
      <c r="E2835">
        <v>107.52</v>
      </c>
      <c r="F2835">
        <v>280</v>
      </c>
      <c r="G2835">
        <v>75.860156059109002</v>
      </c>
      <c r="H2835">
        <v>-4.3472462224043298</v>
      </c>
      <c r="I2835">
        <v>17.1457368191775</v>
      </c>
      <c r="J2835">
        <v>-6.5549751350506504</v>
      </c>
      <c r="K2835">
        <v>300.68592662196102</v>
      </c>
      <c r="L2835">
        <v>256.28314082135302</v>
      </c>
      <c r="M2835">
        <v>22.901889722770701</v>
      </c>
      <c r="N2835">
        <v>0.137817649212742</v>
      </c>
      <c r="O2835">
        <v>35.357142857142797</v>
      </c>
      <c r="P2835">
        <v>119.521756174049</v>
      </c>
      <c r="Q2835">
        <v>0.10114990589938801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E2836">
        <v>107.43062085</v>
      </c>
      <c r="F2836">
        <v>70.17</v>
      </c>
      <c r="G2836">
        <v>107.459655220841</v>
      </c>
      <c r="H2836">
        <v>5.3194618831550802</v>
      </c>
      <c r="I2836">
        <v>-10.6677926050887</v>
      </c>
      <c r="J2836">
        <v>12.737542992833299</v>
      </c>
      <c r="K2836">
        <v>64.377156600055002</v>
      </c>
      <c r="L2836">
        <v>59.454027145949503</v>
      </c>
      <c r="M2836">
        <v>69.5615606929385</v>
      </c>
      <c r="N2836">
        <v>1.5385994030586501</v>
      </c>
      <c r="O2836">
        <v>16.1892546672367</v>
      </c>
      <c r="P2836">
        <v>137.86440677966101</v>
      </c>
      <c r="Q2836">
        <v>0.107827588877796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49</v>
      </c>
      <c r="E2837">
        <v>107.006971046</v>
      </c>
      <c r="F2837">
        <v>33.590000000000003</v>
      </c>
      <c r="G2837">
        <v>-17.814817340419602</v>
      </c>
      <c r="H2837">
        <v>-8.3245824505444297</v>
      </c>
      <c r="I2837">
        <v>-29.427479853565099</v>
      </c>
      <c r="J2837">
        <v>-9.3703211015942198</v>
      </c>
      <c r="K2837">
        <v>36.035842834306301</v>
      </c>
      <c r="L2837">
        <v>35.731511167974901</v>
      </c>
      <c r="M2837">
        <v>30.3509150824203</v>
      </c>
      <c r="N2837">
        <v>1.4303286740313601</v>
      </c>
      <c r="O2837">
        <v>44.388210777016901</v>
      </c>
      <c r="P2837">
        <v>25.805243445692899</v>
      </c>
      <c r="Q2837">
        <v>4.7005361406319002E-2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4438</v>
      </c>
      <c r="E2838">
        <v>106.92528</v>
      </c>
      <c r="F2838">
        <v>254.1</v>
      </c>
      <c r="G2838">
        <v>81.258913975852593</v>
      </c>
      <c r="H2838">
        <v>40.842309482304898</v>
      </c>
      <c r="I2838">
        <v>69.851100862811904</v>
      </c>
      <c r="J2838">
        <v>13.5058356757601</v>
      </c>
      <c r="K2838">
        <v>184.386480525585</v>
      </c>
      <c r="M2838">
        <v>74.8554849251978</v>
      </c>
      <c r="N2838">
        <v>0.51599073001158702</v>
      </c>
      <c r="O2838">
        <v>0</v>
      </c>
      <c r="P2838">
        <v>156.666666666666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400</v>
      </c>
      <c r="E2839">
        <v>106.8</v>
      </c>
      <c r="F2839">
        <v>178</v>
      </c>
      <c r="G2839">
        <v>14.413442411545001</v>
      </c>
      <c r="H2839">
        <v>-13.9817331584565</v>
      </c>
      <c r="I2839">
        <v>-3.6059994471791099</v>
      </c>
      <c r="J2839">
        <v>0.74790936899065397</v>
      </c>
      <c r="K2839">
        <v>171.387975551512</v>
      </c>
      <c r="L2839">
        <v>157.335194585247</v>
      </c>
      <c r="M2839">
        <v>49.053882380709098</v>
      </c>
      <c r="N2839">
        <v>0.24574656188605101</v>
      </c>
      <c r="O2839">
        <v>30.870786516853901</v>
      </c>
      <c r="P2839">
        <v>45.3654552878725</v>
      </c>
      <c r="Q2839">
        <v>-6.4104157201907E-2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627</v>
      </c>
      <c r="E2840">
        <v>106.3537596</v>
      </c>
      <c r="F2840">
        <v>9.85</v>
      </c>
      <c r="G2840">
        <v>9.9096152537890898</v>
      </c>
      <c r="H2840">
        <v>-16.1852403112022</v>
      </c>
      <c r="I2840">
        <v>-23.842463380280499</v>
      </c>
      <c r="J2840">
        <v>-6.3844082266788504</v>
      </c>
      <c r="K2840">
        <v>9.9876896738205101</v>
      </c>
      <c r="L2840">
        <v>9.5439059351493007</v>
      </c>
      <c r="M2840">
        <v>44.438042416663997</v>
      </c>
      <c r="N2840">
        <v>0.99012634324963</v>
      </c>
      <c r="O2840">
        <v>29.949238578680198</v>
      </c>
      <c r="P2840">
        <v>44.852941176470502</v>
      </c>
      <c r="Q2840">
        <v>1.9875917218573999E-2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812</v>
      </c>
      <c r="E2841">
        <v>106.27784749999999</v>
      </c>
      <c r="F2841">
        <v>58.15</v>
      </c>
      <c r="G2841">
        <v>-70.694313437497499</v>
      </c>
      <c r="H2841">
        <v>22.520851751291101</v>
      </c>
      <c r="I2841">
        <v>-30.973866799952098</v>
      </c>
      <c r="J2841">
        <v>10.6074616920203</v>
      </c>
      <c r="K2841">
        <v>47.939867396026997</v>
      </c>
      <c r="M2841">
        <v>94.529380619475702</v>
      </c>
      <c r="N2841">
        <v>1.94842868654311</v>
      </c>
      <c r="O2841">
        <v>92.605331040412693</v>
      </c>
      <c r="P2841">
        <v>54.654255319148902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711</v>
      </c>
      <c r="E2842">
        <v>105.953940543</v>
      </c>
      <c r="F2842">
        <v>93.08</v>
      </c>
      <c r="G2842">
        <v>-4.04846698370228</v>
      </c>
      <c r="H2842">
        <v>-1.94576657405206</v>
      </c>
      <c r="I2842">
        <v>12.8305219147814</v>
      </c>
      <c r="J2842">
        <v>-1.7795490221688</v>
      </c>
      <c r="K2842">
        <v>89.6766390041156</v>
      </c>
      <c r="L2842">
        <v>81.258905309211798</v>
      </c>
      <c r="M2842">
        <v>58.050219930369003</v>
      </c>
      <c r="N2842">
        <v>0.72368651742577506</v>
      </c>
      <c r="O2842">
        <v>3.9535883111302099</v>
      </c>
      <c r="P2842">
        <v>36.862226143214201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E2843">
        <v>105.658668216</v>
      </c>
      <c r="F2843">
        <v>48.24</v>
      </c>
      <c r="G2843">
        <v>28.2969052243701</v>
      </c>
      <c r="H2843">
        <v>1.9847201631060101</v>
      </c>
      <c r="I2843">
        <v>12.6058453051584</v>
      </c>
      <c r="J2843">
        <v>-6.8350514987817803</v>
      </c>
      <c r="K2843">
        <v>48.149750335519201</v>
      </c>
      <c r="L2843">
        <v>41.403122212321598</v>
      </c>
      <c r="M2843">
        <v>40.177945552189698</v>
      </c>
      <c r="N2843">
        <v>0.61915637010449998</v>
      </c>
      <c r="O2843">
        <v>19.382255389718001</v>
      </c>
      <c r="P2843">
        <v>107.03862660944201</v>
      </c>
      <c r="Q2843">
        <v>0.16264727651719599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D2844" t="s">
        <v>111</v>
      </c>
      <c r="E2844">
        <v>105.64812993</v>
      </c>
      <c r="F2844">
        <v>2</v>
      </c>
      <c r="G2844">
        <v>-28.0177172519981</v>
      </c>
      <c r="K2844">
        <v>2.1140989605141698</v>
      </c>
      <c r="L2844">
        <v>3.1857726977597598</v>
      </c>
      <c r="M2844">
        <v>71.039956020089093</v>
      </c>
      <c r="O2844">
        <v>5</v>
      </c>
      <c r="P2844">
        <v>8.1081081081080892</v>
      </c>
      <c r="Q2844">
        <v>-6.9211309357390005E-2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E2845">
        <v>105.43179000000001</v>
      </c>
      <c r="F2845">
        <v>51</v>
      </c>
      <c r="G2845">
        <v>16.127336590871401</v>
      </c>
      <c r="H2845">
        <v>8.0571839312219495</v>
      </c>
      <c r="I2845">
        <v>11.944315018229601</v>
      </c>
      <c r="J2845">
        <v>-15.5534863581381</v>
      </c>
      <c r="K2845">
        <v>47.590596754272703</v>
      </c>
      <c r="L2845">
        <v>41.081348388549301</v>
      </c>
      <c r="M2845">
        <v>47.433793420031598</v>
      </c>
      <c r="N2845">
        <v>0.91904960092721799</v>
      </c>
      <c r="O2845">
        <v>31.470588235294102</v>
      </c>
      <c r="P2845">
        <v>80.148357470858301</v>
      </c>
      <c r="Q2845">
        <v>0.172670085614301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D2846" t="s">
        <v>220</v>
      </c>
      <c r="E2846">
        <v>105.305867949</v>
      </c>
      <c r="F2846">
        <v>24.63</v>
      </c>
      <c r="G2846">
        <v>-3.4060738141351901</v>
      </c>
      <c r="H2846">
        <v>6.8617816323713798</v>
      </c>
      <c r="I2846">
        <v>-20.788466820939199</v>
      </c>
      <c r="J2846">
        <v>-3.9242005124183699</v>
      </c>
      <c r="K2846">
        <v>23.4054956215823</v>
      </c>
      <c r="L2846">
        <v>22.542496605761499</v>
      </c>
      <c r="M2846">
        <v>54.577274521175703</v>
      </c>
      <c r="N2846">
        <v>1.5321106715755799</v>
      </c>
      <c r="O2846">
        <v>23.020706455542001</v>
      </c>
      <c r="P2846">
        <v>43.364377182770603</v>
      </c>
      <c r="Q2846">
        <v>9.7446763893735994E-2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D2847" t="s">
        <v>130</v>
      </c>
      <c r="E2847">
        <v>105.1457394</v>
      </c>
      <c r="F2847">
        <v>7.8</v>
      </c>
      <c r="G2847">
        <v>-9.1607824139930401</v>
      </c>
      <c r="H2847">
        <v>-4.6351237610857403</v>
      </c>
      <c r="I2847">
        <v>-42.997545446886498</v>
      </c>
      <c r="J2847">
        <v>-2.1213907873441702</v>
      </c>
      <c r="K2847">
        <v>8.1401196578406694</v>
      </c>
      <c r="L2847">
        <v>8.4874756363427792</v>
      </c>
      <c r="M2847">
        <v>49.116108591664599</v>
      </c>
      <c r="N2847">
        <v>1.0259569147066601</v>
      </c>
      <c r="O2847">
        <v>124.358974358974</v>
      </c>
      <c r="P2847">
        <v>34.482758620689602</v>
      </c>
      <c r="Q2847">
        <v>-5.3968203533450001E-3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D2848" t="s">
        <v>135</v>
      </c>
      <c r="E2848">
        <v>105.02551674999999</v>
      </c>
      <c r="F2848">
        <v>26.11</v>
      </c>
      <c r="G2848">
        <v>115.51087315855899</v>
      </c>
      <c r="H2848">
        <v>-20.028064154026101</v>
      </c>
      <c r="I2848">
        <v>38.122949509106597</v>
      </c>
      <c r="J2848">
        <v>-1.9159782413625801</v>
      </c>
      <c r="K2848">
        <v>25.0431755484374</v>
      </c>
      <c r="L2848">
        <v>19.25238226694</v>
      </c>
      <c r="M2848">
        <v>50.576479027264497</v>
      </c>
      <c r="N2848">
        <v>0.37466458401841501</v>
      </c>
      <c r="O2848">
        <v>21.026426656453399</v>
      </c>
      <c r="P2848">
        <v>226.375</v>
      </c>
      <c r="Q2848">
        <v>4.8806528968575999E-2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D2849" t="s">
        <v>1558</v>
      </c>
      <c r="E2849">
        <v>104.7794</v>
      </c>
      <c r="F2849">
        <v>970</v>
      </c>
      <c r="G2849">
        <v>-4.32869286175423</v>
      </c>
      <c r="H2849">
        <v>-1.3264742448462501</v>
      </c>
      <c r="I2849">
        <v>-29.318131638953801</v>
      </c>
      <c r="J2849">
        <v>-2.09327235199008</v>
      </c>
      <c r="K2849">
        <v>971.29326998626698</v>
      </c>
      <c r="L2849">
        <v>951.72127120342896</v>
      </c>
      <c r="M2849">
        <v>39.946492159308001</v>
      </c>
      <c r="N2849">
        <v>2.9318872017353499</v>
      </c>
      <c r="O2849">
        <v>20.613402061855599</v>
      </c>
      <c r="P2849">
        <v>21.249999999999901</v>
      </c>
      <c r="Q2849">
        <v>5.75136630873E-2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E2850">
        <v>104.73634842</v>
      </c>
      <c r="F2850">
        <v>161.15</v>
      </c>
      <c r="G2850">
        <v>329.64729583881001</v>
      </c>
      <c r="H2850">
        <v>-13.388972897313399</v>
      </c>
      <c r="I2850">
        <v>15.471227775364399</v>
      </c>
      <c r="J2850">
        <v>4.0461041321359899</v>
      </c>
      <c r="K2850">
        <v>162.169344859359</v>
      </c>
      <c r="L2850">
        <v>130.55995102107599</v>
      </c>
      <c r="M2850">
        <v>64.247688496927594</v>
      </c>
      <c r="N2850">
        <v>0.23145855482012401</v>
      </c>
      <c r="O2850">
        <v>55.1659944151411</v>
      </c>
      <c r="P2850">
        <v>438.96321070234097</v>
      </c>
      <c r="Q2850">
        <v>0.154694319116535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D2851" t="s">
        <v>926</v>
      </c>
      <c r="E2851">
        <v>104.68466277</v>
      </c>
      <c r="F2851">
        <v>131.35</v>
      </c>
      <c r="G2851">
        <v>-36.828692861754199</v>
      </c>
      <c r="H2851">
        <v>-8.7047208306828097</v>
      </c>
      <c r="I2851">
        <v>-39.630829490440803</v>
      </c>
      <c r="J2851">
        <v>-3.3080329373785302</v>
      </c>
      <c r="K2851">
        <v>138.093174763853</v>
      </c>
      <c r="L2851">
        <v>147.683523814224</v>
      </c>
      <c r="M2851">
        <v>40.307989728655897</v>
      </c>
      <c r="N2851">
        <v>0.73463919010679202</v>
      </c>
      <c r="O2851">
        <v>116.787209744956</v>
      </c>
      <c r="P2851">
        <v>8.5537190082644408</v>
      </c>
      <c r="Q2851">
        <v>-7.4609944443219996E-3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E2852">
        <v>104.5667424</v>
      </c>
      <c r="F2852">
        <v>1.5</v>
      </c>
      <c r="G2852">
        <v>-25.578692861754199</v>
      </c>
      <c r="H2852">
        <v>0.88823415953245899</v>
      </c>
      <c r="I2852">
        <v>-27.8363867361562</v>
      </c>
      <c r="J2852">
        <v>-0.68697478175617999</v>
      </c>
      <c r="K2852">
        <v>1.5756769820827199</v>
      </c>
      <c r="L2852">
        <v>1.67920040645327</v>
      </c>
      <c r="M2852">
        <v>38.784469289980201</v>
      </c>
      <c r="N2852">
        <v>1.9096836855089601</v>
      </c>
      <c r="O2852">
        <v>106.666666666666</v>
      </c>
      <c r="P2852">
        <v>66.6666666666666</v>
      </c>
      <c r="Q2852">
        <v>-6.9826233786144998E-2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D2853" t="s">
        <v>407</v>
      </c>
      <c r="E2853">
        <v>104.56245</v>
      </c>
      <c r="F2853">
        <v>43.98</v>
      </c>
      <c r="G2853">
        <v>80.642505294927801</v>
      </c>
      <c r="H2853">
        <v>-16.4598228714991</v>
      </c>
      <c r="I2853">
        <v>25.722824494619001</v>
      </c>
      <c r="J2853">
        <v>-12.7406778599248</v>
      </c>
      <c r="K2853">
        <v>46.456400419327203</v>
      </c>
      <c r="L2853">
        <v>37.219682567266901</v>
      </c>
      <c r="M2853">
        <v>28.3700526898409</v>
      </c>
      <c r="N2853">
        <v>0.44938687894572998</v>
      </c>
      <c r="O2853">
        <v>23.3515234197362</v>
      </c>
      <c r="P2853">
        <v>160.23668639053199</v>
      </c>
      <c r="Q2853">
        <v>7.1523716635377002E-2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Row],[Ticker]],[1]!Table1[[Symbol]:[Industry]],2,FALSE),"-")</f>
        <v>-</v>
      </c>
      <c r="D2854" t="s">
        <v>1148</v>
      </c>
      <c r="E2854">
        <v>104.41951155</v>
      </c>
      <c r="F2854">
        <v>18.18</v>
      </c>
      <c r="G2854">
        <v>9.4398944988405695</v>
      </c>
      <c r="H2854">
        <v>-5.7693000870428799</v>
      </c>
      <c r="I2854">
        <v>-14.5556849817703</v>
      </c>
      <c r="J2854">
        <v>1.71800015320161</v>
      </c>
      <c r="K2854">
        <v>18.4610823281355</v>
      </c>
      <c r="L2854">
        <v>18.073587192653299</v>
      </c>
      <c r="M2854">
        <v>56.240738754274801</v>
      </c>
      <c r="N2854">
        <v>0.75391815271942997</v>
      </c>
      <c r="O2854">
        <v>38.8888888888888</v>
      </c>
      <c r="P2854">
        <v>42.031249999999901</v>
      </c>
      <c r="Q2854">
        <v>1.4936308107204E-2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Row],[Ticker]],[1]!Table1[[Symbol]:[Industry]],2,FALSE),"-")</f>
        <v>-</v>
      </c>
      <c r="D2855" t="s">
        <v>781</v>
      </c>
      <c r="E2855">
        <v>104.39950654</v>
      </c>
      <c r="F2855">
        <v>95.45</v>
      </c>
      <c r="G2855">
        <v>130.731726042649</v>
      </c>
      <c r="H2855">
        <v>-9.6923320578293808</v>
      </c>
      <c r="I2855">
        <v>51.783024695648997</v>
      </c>
      <c r="J2855">
        <v>2.1293220944358402</v>
      </c>
      <c r="K2855">
        <v>83.188539012343696</v>
      </c>
      <c r="L2855">
        <v>60.680133297241902</v>
      </c>
      <c r="M2855">
        <v>66.851549795019693</v>
      </c>
      <c r="N2855">
        <v>0.69092934732151101</v>
      </c>
      <c r="O2855">
        <v>9.8480880041906502</v>
      </c>
      <c r="P2855">
        <v>205.92948717948701</v>
      </c>
      <c r="Q2855">
        <v>0.12447449049928599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Row],[Ticker]],[1]!Table1[[Symbol]:[Industry]],2,FALSE),"-")</f>
        <v>-</v>
      </c>
      <c r="D2856" t="s">
        <v>1148</v>
      </c>
      <c r="E2856">
        <v>104.234735</v>
      </c>
      <c r="F2856">
        <v>72.05</v>
      </c>
      <c r="G2856">
        <v>76.242035429562193</v>
      </c>
      <c r="H2856">
        <v>9.5899923301720804</v>
      </c>
      <c r="I2856">
        <v>19.622551415978201</v>
      </c>
      <c r="J2856">
        <v>5.6981433680678402</v>
      </c>
      <c r="K2856">
        <v>64.977500990841406</v>
      </c>
      <c r="L2856">
        <v>56.398549957685198</v>
      </c>
      <c r="M2856">
        <v>64.470290755567405</v>
      </c>
      <c r="N2856">
        <v>1.4826579423704001</v>
      </c>
      <c r="O2856">
        <v>6.8008327550312204</v>
      </c>
      <c r="P2856">
        <v>104.107648725212</v>
      </c>
      <c r="Q2856">
        <v>4.7111822449478001E-2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Row],[Ticker]],[1]!Table1[[Symbol]:[Industry]],2,FALSE),"-")</f>
        <v>-</v>
      </c>
      <c r="D2857" t="s">
        <v>62</v>
      </c>
      <c r="E2857">
        <v>104.15232</v>
      </c>
      <c r="F2857">
        <v>64</v>
      </c>
      <c r="G2857">
        <v>17.438066914781999</v>
      </c>
      <c r="H2857">
        <v>0.210863584901609</v>
      </c>
      <c r="I2857">
        <v>1.1261746353673301</v>
      </c>
      <c r="J2857">
        <v>-2.4689690416544501</v>
      </c>
      <c r="K2857">
        <v>65.409343100161294</v>
      </c>
      <c r="L2857">
        <v>61.2393407045152</v>
      </c>
      <c r="M2857">
        <v>37.484539755229903</v>
      </c>
      <c r="N2857">
        <v>0.96775002621716399</v>
      </c>
      <c r="O2857">
        <v>23.4375</v>
      </c>
      <c r="P2857">
        <v>44.632768361581903</v>
      </c>
      <c r="Q2857">
        <v>-3.2817914857171997E-2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Row],[Ticker]],[1]!Table1[[Symbol]:[Industry]],2,FALSE),"-")</f>
        <v>-</v>
      </c>
      <c r="D2858" t="s">
        <v>130</v>
      </c>
      <c r="E2858">
        <v>104.09118719999999</v>
      </c>
      <c r="F2858">
        <v>94.78</v>
      </c>
      <c r="G2858">
        <v>109.141465632549</v>
      </c>
      <c r="H2858">
        <v>-0.265396713939341</v>
      </c>
      <c r="I2858">
        <v>5.5689156572073202</v>
      </c>
      <c r="J2858">
        <v>-1.9839236688379001</v>
      </c>
      <c r="K2858">
        <v>92.6827272117566</v>
      </c>
      <c r="L2858">
        <v>77.929017611407701</v>
      </c>
      <c r="M2858">
        <v>44.673534279005203</v>
      </c>
      <c r="N2858">
        <v>0.37672505043055698</v>
      </c>
      <c r="O2858">
        <v>21.2281071956109</v>
      </c>
      <c r="P2858">
        <v>145.544041450777</v>
      </c>
      <c r="Q2858">
        <v>8.3546641864547994E-2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Row],[Ticker]],[1]!Table1[[Symbol]:[Industry]],2,FALSE),"-")</f>
        <v>-</v>
      </c>
      <c r="D2859" t="s">
        <v>77</v>
      </c>
      <c r="E2859">
        <v>104.0470095</v>
      </c>
      <c r="F2859">
        <v>51.1</v>
      </c>
      <c r="G2859">
        <v>22.7522215068959</v>
      </c>
      <c r="H2859">
        <v>-3.7287606206800499</v>
      </c>
      <c r="I2859">
        <v>4.2286563215583399</v>
      </c>
      <c r="J2859">
        <v>-1.3037155325252201</v>
      </c>
      <c r="K2859">
        <v>52.842287903404099</v>
      </c>
      <c r="L2859">
        <v>50.8592215036577</v>
      </c>
      <c r="M2859">
        <v>42.931939831596701</v>
      </c>
      <c r="N2859">
        <v>0.55957097453321702</v>
      </c>
      <c r="O2859">
        <v>119.17808219178001</v>
      </c>
      <c r="P2859">
        <v>72.635135135135101</v>
      </c>
      <c r="Q2859">
        <v>4.2927348619045E-2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Row],[Ticker]],[1]!Table1[[Symbol]:[Industry]],2,FALSE),"-")</f>
        <v>-</v>
      </c>
      <c r="D2860" t="s">
        <v>257</v>
      </c>
      <c r="E2860">
        <v>103.92117623999999</v>
      </c>
      <c r="F2860">
        <v>95.77</v>
      </c>
      <c r="G2860">
        <v>-11.158143279914301</v>
      </c>
      <c r="H2860">
        <v>-7.4702253969253798</v>
      </c>
      <c r="I2860">
        <v>-17.480928197336102</v>
      </c>
      <c r="J2860">
        <v>0.52517500254250804</v>
      </c>
      <c r="K2860">
        <v>97.363006357310098</v>
      </c>
      <c r="L2860">
        <v>94.882678150707306</v>
      </c>
      <c r="M2860">
        <v>48.247336368540203</v>
      </c>
      <c r="N2860">
        <v>0.80168538378239795</v>
      </c>
      <c r="O2860">
        <v>38.613344471128698</v>
      </c>
      <c r="P2860">
        <v>25.353403141361198</v>
      </c>
      <c r="Q2860">
        <v>4.9370158649996998E-2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Row],[Ticker]],[1]!Table1[[Symbol]:[Industry]],2,FALSE),"-")</f>
        <v>-</v>
      </c>
      <c r="D2861" t="s">
        <v>135</v>
      </c>
      <c r="E2861">
        <v>103.896</v>
      </c>
      <c r="F2861">
        <v>96.2</v>
      </c>
      <c r="G2861">
        <v>-29.137590104861999</v>
      </c>
      <c r="H2861">
        <v>14.626526996915301</v>
      </c>
      <c r="I2861">
        <v>-5.27252551828298</v>
      </c>
      <c r="J2861">
        <v>-6.5272910193192599</v>
      </c>
      <c r="K2861">
        <v>90.313765427193601</v>
      </c>
      <c r="L2861">
        <v>84.112454938559296</v>
      </c>
      <c r="M2861">
        <v>48.097530249957899</v>
      </c>
      <c r="N2861">
        <v>0.89358185784470701</v>
      </c>
      <c r="O2861">
        <v>13.4615384615384</v>
      </c>
      <c r="P2861">
        <v>89.8934070272404</v>
      </c>
      <c r="Q2861">
        <v>0.14891156518794499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Row],[Ticker]],[1]!Table1[[Symbol]:[Industry]],2,FALSE),"-")</f>
        <v>-</v>
      </c>
      <c r="E2862">
        <v>103.863032</v>
      </c>
      <c r="F2862">
        <v>41.86</v>
      </c>
      <c r="G2862">
        <v>542.04491160395503</v>
      </c>
      <c r="H2862">
        <v>39.0436769365282</v>
      </c>
      <c r="I2862">
        <v>620.12094067728003</v>
      </c>
      <c r="J2862">
        <v>13.4616967466718</v>
      </c>
      <c r="K2862">
        <v>27.3679765411772</v>
      </c>
      <c r="L2862">
        <v>13.680074385853899</v>
      </c>
      <c r="M2862">
        <v>70.212221278921803</v>
      </c>
      <c r="N2862">
        <v>0.69263657957244595</v>
      </c>
      <c r="O2862">
        <v>1.5289058767319501</v>
      </c>
      <c r="P2862">
        <v>1106.3400576368799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Row],[Ticker]],[1]!Table1[[Symbol]:[Industry]],2,FALSE),"-")</f>
        <v>-</v>
      </c>
      <c r="D2863" t="s">
        <v>135</v>
      </c>
      <c r="E2863">
        <v>103.484559645</v>
      </c>
      <c r="F2863">
        <v>140.15</v>
      </c>
      <c r="G2863">
        <v>66.2236884164721</v>
      </c>
      <c r="H2863">
        <v>10.709570550288401</v>
      </c>
      <c r="I2863">
        <v>-10.092519958066401</v>
      </c>
      <c r="J2863">
        <v>1.6937789381714901</v>
      </c>
      <c r="K2863">
        <v>133.19204198054601</v>
      </c>
      <c r="L2863">
        <v>124.446911337979</v>
      </c>
      <c r="M2863">
        <v>61.278168477112402</v>
      </c>
      <c r="N2863">
        <v>1.2917775912714999</v>
      </c>
      <c r="O2863">
        <v>36.817695326435903</v>
      </c>
      <c r="P2863">
        <v>102.96886314264999</v>
      </c>
      <c r="Q2863">
        <v>4.8085183064401002E-2</v>
      </c>
    </row>
    <row r="2864" spans="1:17" hidden="1" x14ac:dyDescent="0.3">
      <c r="A2864" t="s">
        <v>5890</v>
      </c>
      <c r="B2864" t="s">
        <v>5891</v>
      </c>
      <c r="C2864" t="str">
        <f>IFERROR(VLOOKUP(Table1[[#This Row],[Ticker]],[1]!Table1[[Symbol]:[Industry]],2,FALSE),"-")</f>
        <v>-</v>
      </c>
      <c r="D2864" t="s">
        <v>5309</v>
      </c>
      <c r="E2864">
        <v>102.84406920000001</v>
      </c>
      <c r="F2864">
        <v>37.89</v>
      </c>
      <c r="G2864">
        <v>12.705978671092399</v>
      </c>
      <c r="H2864">
        <v>-11.5664304023691</v>
      </c>
      <c r="I2864">
        <v>-20.8306849817703</v>
      </c>
      <c r="J2864">
        <v>-7.6030970689814499</v>
      </c>
      <c r="K2864">
        <v>37.446740518619201</v>
      </c>
      <c r="L2864">
        <v>35.961764474429899</v>
      </c>
      <c r="M2864">
        <v>62.659574895975403</v>
      </c>
      <c r="N2864">
        <v>1.0201450491158399</v>
      </c>
      <c r="O2864">
        <v>34.336236474003599</v>
      </c>
      <c r="P2864">
        <v>44.342857142857099</v>
      </c>
      <c r="Q2864">
        <v>-1.6393731138281999E-2</v>
      </c>
    </row>
    <row r="2865" spans="1:17" hidden="1" x14ac:dyDescent="0.3">
      <c r="A2865" t="s">
        <v>5892</v>
      </c>
      <c r="B2865" t="s">
        <v>5893</v>
      </c>
      <c r="C2865" t="str">
        <f>IFERROR(VLOOKUP(Table1[[#This Row],[Ticker]],[1]!Table1[[Symbol]:[Industry]],2,FALSE),"-")</f>
        <v>-</v>
      </c>
      <c r="D2865" t="s">
        <v>130</v>
      </c>
      <c r="E2865">
        <v>102.81688595499899</v>
      </c>
      <c r="F2865">
        <v>41.65</v>
      </c>
      <c r="G2865">
        <v>-70.776061282806793</v>
      </c>
      <c r="H2865">
        <v>0.78820703353219101</v>
      </c>
      <c r="I2865">
        <v>-33.486719464528903</v>
      </c>
      <c r="J2865">
        <v>4.0701921114037303</v>
      </c>
      <c r="K2865">
        <v>41.281276387856401</v>
      </c>
      <c r="M2865">
        <v>52.838904353165603</v>
      </c>
      <c r="N2865">
        <v>0.95042979942693395</v>
      </c>
      <c r="O2865">
        <v>92.076830732292905</v>
      </c>
      <c r="P2865">
        <v>27.9569892473118</v>
      </c>
    </row>
    <row r="2866" spans="1:17" hidden="1" x14ac:dyDescent="0.3">
      <c r="A2866" t="s">
        <v>5894</v>
      </c>
      <c r="B2866" t="s">
        <v>5895</v>
      </c>
      <c r="C2866" t="str">
        <f>IFERROR(VLOOKUP(Table1[[#This Row],[Ticker]],[1]!Table1[[Symbol]:[Industry]],2,FALSE),"-")</f>
        <v>-</v>
      </c>
      <c r="D2866" t="s">
        <v>476</v>
      </c>
      <c r="E2866">
        <v>102.755118458</v>
      </c>
      <c r="F2866">
        <v>18.170000000000002</v>
      </c>
      <c r="G2866">
        <v>10.0183220636189</v>
      </c>
      <c r="H2866">
        <v>-3.9795529677515802</v>
      </c>
      <c r="I2866">
        <v>-14.330058240823201</v>
      </c>
      <c r="J2866">
        <v>-1.2959903177951599</v>
      </c>
      <c r="K2866">
        <v>18.780768664522299</v>
      </c>
      <c r="L2866">
        <v>18.151168972492499</v>
      </c>
      <c r="M2866">
        <v>36.220505476735099</v>
      </c>
      <c r="N2866">
        <v>0.85784951353372196</v>
      </c>
      <c r="O2866">
        <v>31.8106769400109</v>
      </c>
      <c r="P2866">
        <v>51.4166666666666</v>
      </c>
      <c r="Q2866">
        <v>4.7381493651924997E-2</v>
      </c>
    </row>
    <row r="2867" spans="1:17" hidden="1" x14ac:dyDescent="0.3">
      <c r="A2867" t="s">
        <v>5896</v>
      </c>
      <c r="B2867" t="s">
        <v>5897</v>
      </c>
      <c r="C2867" t="str">
        <f>IFERROR(VLOOKUP(Table1[[#This Row],[Ticker]],[1]!Table1[[Symbol]:[Industry]],2,FALSE),"-")</f>
        <v>-</v>
      </c>
      <c r="D2867" t="s">
        <v>103</v>
      </c>
      <c r="E2867">
        <v>102.65537399999999</v>
      </c>
      <c r="F2867">
        <v>52.55</v>
      </c>
      <c r="G2867">
        <v>102.40395355907</v>
      </c>
      <c r="H2867">
        <v>-14.3670584930204</v>
      </c>
      <c r="I2867">
        <v>13.2433346260728</v>
      </c>
      <c r="J2867">
        <v>-9.9439551192189199</v>
      </c>
      <c r="K2867">
        <v>57.696004702359701</v>
      </c>
      <c r="L2867">
        <v>51.655792095676901</v>
      </c>
      <c r="M2867">
        <v>33.411063562300903</v>
      </c>
      <c r="N2867">
        <v>1.08575581395348</v>
      </c>
      <c r="O2867">
        <v>61.179828734538503</v>
      </c>
      <c r="P2867">
        <v>158.86699507389099</v>
      </c>
    </row>
    <row r="2868" spans="1:17" hidden="1" x14ac:dyDescent="0.3">
      <c r="A2868" t="s">
        <v>5898</v>
      </c>
      <c r="B2868" t="s">
        <v>5899</v>
      </c>
      <c r="C2868" t="str">
        <f>IFERROR(VLOOKUP(Table1[[#This Row],[Ticker]],[1]!Table1[[Symbol]:[Industry]],2,FALSE),"-")</f>
        <v>-</v>
      </c>
      <c r="E2868">
        <v>102.59236799999999</v>
      </c>
      <c r="F2868">
        <v>36</v>
      </c>
      <c r="G2868">
        <v>74.421307138245695</v>
      </c>
      <c r="H2868">
        <v>-23.316548752006899</v>
      </c>
      <c r="I2868">
        <v>-51.051115908127599</v>
      </c>
      <c r="J2868">
        <v>4.0118416817661604</v>
      </c>
      <c r="K2868">
        <v>41.033113290065998</v>
      </c>
      <c r="L2868">
        <v>44.0787694999593</v>
      </c>
      <c r="M2868">
        <v>53.995045686868799</v>
      </c>
      <c r="N2868">
        <v>1.2532948649876201</v>
      </c>
      <c r="O2868">
        <v>122.027777777777</v>
      </c>
      <c r="P2868">
        <v>132.85899094437201</v>
      </c>
      <c r="Q2868">
        <v>6.8335504850575005E-2</v>
      </c>
    </row>
    <row r="2869" spans="1:17" hidden="1" x14ac:dyDescent="0.3">
      <c r="A2869" t="s">
        <v>5900</v>
      </c>
      <c r="B2869" t="s">
        <v>5901</v>
      </c>
      <c r="C2869" t="str">
        <f>IFERROR(VLOOKUP(Table1[[#This Row],[Ticker]],[1]!Table1[[Symbol]:[Industry]],2,FALSE),"-")</f>
        <v>-</v>
      </c>
      <c r="D2869" t="s">
        <v>5902</v>
      </c>
      <c r="E2869">
        <v>102.483829</v>
      </c>
      <c r="F2869">
        <v>86.05</v>
      </c>
      <c r="G2869">
        <v>-75.257055434853598</v>
      </c>
      <c r="H2869">
        <v>-1.36048675150897</v>
      </c>
      <c r="I2869">
        <v>-46.962620015648298</v>
      </c>
      <c r="J2869">
        <v>-6.4262972882287599</v>
      </c>
      <c r="K2869">
        <v>87.370433607775396</v>
      </c>
      <c r="M2869">
        <v>45.5277229778928</v>
      </c>
      <c r="N2869">
        <v>1.875</v>
      </c>
      <c r="O2869">
        <v>114.991284137129</v>
      </c>
      <c r="P2869">
        <v>13.223684210526301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21</v>
      </c>
      <c r="E2870">
        <v>102.35892800000001</v>
      </c>
      <c r="F2870">
        <v>186.8</v>
      </c>
      <c r="G2870">
        <v>30.087973804912401</v>
      </c>
      <c r="H2870">
        <v>38.3609132660931</v>
      </c>
      <c r="I2870">
        <v>-10.167814741995899</v>
      </c>
      <c r="J2870">
        <v>16.233683777025899</v>
      </c>
      <c r="K2870">
        <v>152.68235374025099</v>
      </c>
      <c r="L2870">
        <v>155.13116902607899</v>
      </c>
      <c r="M2870">
        <v>79.552840903653205</v>
      </c>
      <c r="N2870">
        <v>0.89784172661870498</v>
      </c>
      <c r="O2870">
        <v>28.4261241970021</v>
      </c>
      <c r="P2870">
        <v>68.061178587494297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407</v>
      </c>
      <c r="E2871">
        <v>102.0888305</v>
      </c>
      <c r="F2871">
        <v>146.44999999999999</v>
      </c>
      <c r="G2871">
        <v>1.76913322520227</v>
      </c>
      <c r="H2871">
        <v>3.1429682449474301</v>
      </c>
      <c r="I2871">
        <v>-7.8718614523585497</v>
      </c>
      <c r="J2871">
        <v>0.40166900909348302</v>
      </c>
      <c r="K2871">
        <v>139.50289007615601</v>
      </c>
      <c r="L2871">
        <v>131.32087651252999</v>
      </c>
      <c r="M2871">
        <v>56.154277918692202</v>
      </c>
      <c r="N2871">
        <v>5.1711998758288598</v>
      </c>
      <c r="O2871">
        <v>23.523386821440699</v>
      </c>
      <c r="P2871">
        <v>46.449999999999903</v>
      </c>
      <c r="Q2871">
        <v>-3.611256295136E-3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627</v>
      </c>
      <c r="E2872">
        <v>101.98399999999999</v>
      </c>
      <c r="F2872">
        <v>0.8</v>
      </c>
      <c r="G2872">
        <v>-14.467581750643101</v>
      </c>
      <c r="H2872">
        <v>8.8083576401421499</v>
      </c>
      <c r="I2872">
        <v>-58.818096329287997</v>
      </c>
      <c r="J2872">
        <v>1.8519895219139999</v>
      </c>
      <c r="K2872">
        <v>0.77006715561781902</v>
      </c>
      <c r="L2872">
        <v>0.82328493760879795</v>
      </c>
      <c r="M2872">
        <v>44.484430895494498</v>
      </c>
      <c r="N2872">
        <v>2.2760962800065401</v>
      </c>
      <c r="O2872">
        <v>97.5</v>
      </c>
      <c r="P2872">
        <v>48.148148148148103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257</v>
      </c>
      <c r="E2873">
        <v>101.92</v>
      </c>
      <c r="F2873">
        <v>91</v>
      </c>
      <c r="G2873">
        <v>43.346497411124901</v>
      </c>
      <c r="H2873">
        <v>10.4668923473916</v>
      </c>
      <c r="I2873">
        <v>-3.2238740942255699</v>
      </c>
      <c r="J2873">
        <v>-8.8441643242398307</v>
      </c>
      <c r="K2873">
        <v>91.979609675199399</v>
      </c>
      <c r="L2873">
        <v>79.736704728511697</v>
      </c>
      <c r="M2873">
        <v>26.344413018746501</v>
      </c>
      <c r="N2873">
        <v>0.40278888977564498</v>
      </c>
      <c r="O2873">
        <v>39.560439560439498</v>
      </c>
      <c r="P2873">
        <v>84.959349593495901</v>
      </c>
      <c r="Q2873">
        <v>5.1759324154464E-2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382</v>
      </c>
      <c r="E2874">
        <v>101.8235</v>
      </c>
      <c r="F2874">
        <v>10.25</v>
      </c>
      <c r="G2874">
        <v>91.123209886660106</v>
      </c>
      <c r="H2874">
        <v>-15.053164839504101</v>
      </c>
      <c r="I2874">
        <v>21.110981684896299</v>
      </c>
      <c r="J2874">
        <v>-5.4804028563499401</v>
      </c>
      <c r="K2874">
        <v>10.6607224314553</v>
      </c>
      <c r="L2874">
        <v>8.5478313043252498</v>
      </c>
      <c r="M2874">
        <v>25.673210597051799</v>
      </c>
      <c r="N2874">
        <v>0.60347540442097702</v>
      </c>
      <c r="O2874">
        <v>22.341463414634099</v>
      </c>
      <c r="P2874">
        <v>131.90045248868699</v>
      </c>
      <c r="Q2874">
        <v>6.3460138479875999E-2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269</v>
      </c>
      <c r="E2875">
        <v>101.7479135</v>
      </c>
      <c r="F2875">
        <v>285.10000000000002</v>
      </c>
      <c r="G2875">
        <v>242.81515647278499</v>
      </c>
      <c r="H2875">
        <v>2.9111015939045499</v>
      </c>
      <c r="I2875">
        <v>254.94463990451899</v>
      </c>
      <c r="J2875">
        <v>10.4256245393494</v>
      </c>
      <c r="K2875">
        <v>201.02652546111699</v>
      </c>
      <c r="L2875">
        <v>124.08854292257701</v>
      </c>
      <c r="M2875">
        <v>92.267807562294607</v>
      </c>
      <c r="N2875">
        <v>1.3007662343613899</v>
      </c>
      <c r="O2875">
        <v>0</v>
      </c>
      <c r="P2875">
        <v>529.08208296557802</v>
      </c>
      <c r="Q2875">
        <v>0.208569003459464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D2876" t="s">
        <v>119</v>
      </c>
      <c r="E2876">
        <v>101.72925322499999</v>
      </c>
      <c r="F2876">
        <v>5.59</v>
      </c>
      <c r="G2876">
        <v>-25.757264290325601</v>
      </c>
      <c r="H2876">
        <v>-7.7672526049583501</v>
      </c>
      <c r="I2876">
        <v>-26.115684981770301</v>
      </c>
      <c r="J2876">
        <v>-4.1370214670969698</v>
      </c>
      <c r="K2876">
        <v>5.5966898401265199</v>
      </c>
      <c r="L2876">
        <v>5.6425752372367599</v>
      </c>
      <c r="M2876">
        <v>47.887425104037902</v>
      </c>
      <c r="N2876">
        <v>1.0142323780817599</v>
      </c>
      <c r="O2876">
        <v>22.540250447227098</v>
      </c>
      <c r="P2876">
        <v>36.341463414634099</v>
      </c>
      <c r="Q2876">
        <v>-2.9348977013354999E-2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926</v>
      </c>
      <c r="E2877">
        <v>101.657861496</v>
      </c>
      <c r="F2877">
        <v>29.88</v>
      </c>
      <c r="G2877">
        <v>61.171307138245702</v>
      </c>
      <c r="H2877">
        <v>-22.946603947565901</v>
      </c>
      <c r="I2877">
        <v>-6.9011395272248599</v>
      </c>
      <c r="J2877">
        <v>-1.3691643242398399</v>
      </c>
      <c r="K2877">
        <v>27.759441017868198</v>
      </c>
      <c r="L2877">
        <v>23.959673207569701</v>
      </c>
      <c r="M2877">
        <v>53.2201741210934</v>
      </c>
      <c r="N2877">
        <v>1.2935773195506099</v>
      </c>
      <c r="O2877">
        <v>22.088353413654598</v>
      </c>
      <c r="P2877">
        <v>126.19227857683499</v>
      </c>
      <c r="Q2877">
        <v>0.13700470214316701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529</v>
      </c>
      <c r="E2878">
        <v>101.629065</v>
      </c>
      <c r="F2878">
        <v>54.35</v>
      </c>
      <c r="G2878">
        <v>8.2883022121373795</v>
      </c>
      <c r="H2878">
        <v>21.660266782859701</v>
      </c>
      <c r="I2878">
        <v>-18.154251290013999</v>
      </c>
      <c r="J2878">
        <v>3.2790859154533498</v>
      </c>
      <c r="K2878">
        <v>49.670885465428903</v>
      </c>
      <c r="M2878">
        <v>57.655148762824801</v>
      </c>
      <c r="N2878">
        <v>1.6251346499102299</v>
      </c>
      <c r="O2878">
        <v>21.067157313707401</v>
      </c>
      <c r="P2878">
        <v>46.693657219972998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D2879" t="s">
        <v>21</v>
      </c>
      <c r="E2879">
        <v>101.609857375</v>
      </c>
      <c r="F2879">
        <v>97.87</v>
      </c>
      <c r="G2879">
        <v>-5.3452776283389998</v>
      </c>
      <c r="H2879">
        <v>-11.061671157983501</v>
      </c>
      <c r="I2879">
        <v>-24.8933413041417</v>
      </c>
      <c r="J2879">
        <v>-6.7064610821017698</v>
      </c>
      <c r="K2879">
        <v>102.5876597874</v>
      </c>
      <c r="L2879">
        <v>99.045316036141799</v>
      </c>
      <c r="M2879">
        <v>35.148280138729298</v>
      </c>
      <c r="N2879">
        <v>0.97813549160671398</v>
      </c>
      <c r="O2879">
        <v>48.513334014508999</v>
      </c>
      <c r="P2879">
        <v>37.1688857743518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130</v>
      </c>
      <c r="E2880">
        <v>101.5857036</v>
      </c>
      <c r="F2880">
        <v>178</v>
      </c>
      <c r="G2880">
        <v>165.03355203620399</v>
      </c>
      <c r="H2880">
        <v>-10.548876674838599</v>
      </c>
      <c r="I2880">
        <v>12.2719631331309</v>
      </c>
      <c r="J2880">
        <v>-6.0204801137135204</v>
      </c>
      <c r="K2880">
        <v>175.92039486144</v>
      </c>
      <c r="L2880">
        <v>136.331210282032</v>
      </c>
      <c r="M2880">
        <v>28.0645843021139</v>
      </c>
      <c r="N2880">
        <v>0.56712402475114299</v>
      </c>
      <c r="O2880">
        <v>20.758426966292099</v>
      </c>
      <c r="P2880">
        <v>190.61224489795899</v>
      </c>
      <c r="Q2880">
        <v>6.3707376499240007E-2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627</v>
      </c>
      <c r="E2881">
        <v>101.37524415199999</v>
      </c>
      <c r="F2881">
        <v>1.36</v>
      </c>
      <c r="G2881">
        <v>-110.74824741512001</v>
      </c>
      <c r="H2881">
        <v>-30.131640731591101</v>
      </c>
      <c r="I2881">
        <v>-20.062085032715899</v>
      </c>
      <c r="J2881">
        <v>0.36804040016960898</v>
      </c>
      <c r="K2881">
        <v>1.5122299147195699</v>
      </c>
      <c r="L2881">
        <v>2.6101856238157901</v>
      </c>
      <c r="M2881">
        <v>42.592424475882098</v>
      </c>
      <c r="N2881">
        <v>4.8033943393132796</v>
      </c>
      <c r="O2881">
        <v>684.81246562573006</v>
      </c>
      <c r="P2881">
        <v>31.383812010443801</v>
      </c>
      <c r="Q2881">
        <v>6.9410943736716996E-2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E2882">
        <v>100.92474</v>
      </c>
      <c r="F2882">
        <v>121.1</v>
      </c>
      <c r="G2882">
        <v>29.8770195901071</v>
      </c>
      <c r="H2882">
        <v>-12.517528712456199</v>
      </c>
      <c r="I2882">
        <v>-0.931927291282866</v>
      </c>
      <c r="J2882">
        <v>-3.2181545323181702</v>
      </c>
      <c r="K2882">
        <v>129.170256138864</v>
      </c>
      <c r="M2882">
        <v>37.986453506574698</v>
      </c>
      <c r="N2882">
        <v>0.31121495327102799</v>
      </c>
      <c r="O2882">
        <v>37.076796036333597</v>
      </c>
      <c r="P2882">
        <v>65.663474692202399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269</v>
      </c>
      <c r="E2883">
        <v>100.818312099</v>
      </c>
      <c r="F2883">
        <v>49.13</v>
      </c>
      <c r="G2883">
        <v>-36.8323055785172</v>
      </c>
      <c r="H2883">
        <v>-13.479853105815</v>
      </c>
      <c r="I2883">
        <v>-30.097344400799699</v>
      </c>
      <c r="J2883">
        <v>1.27666900909349</v>
      </c>
      <c r="K2883">
        <v>48.536202861853297</v>
      </c>
      <c r="L2883">
        <v>50.451576991396301</v>
      </c>
      <c r="M2883">
        <v>41.545341921020402</v>
      </c>
      <c r="N2883">
        <v>0.916693184290999</v>
      </c>
      <c r="O2883">
        <v>34.948096885813101</v>
      </c>
      <c r="P2883">
        <v>39.971509971509903</v>
      </c>
      <c r="Q2883">
        <v>5.2486950675680001E-3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220</v>
      </c>
      <c r="E2884">
        <v>100.77632</v>
      </c>
      <c r="F2884">
        <v>33.92</v>
      </c>
      <c r="G2884">
        <v>48.996706005976002</v>
      </c>
      <c r="H2884">
        <v>7.8531022985688903</v>
      </c>
      <c r="I2884">
        <v>0.17273535258657199</v>
      </c>
      <c r="J2884">
        <v>4.0645091451479001</v>
      </c>
      <c r="K2884">
        <v>29.039868778751501</v>
      </c>
      <c r="L2884">
        <v>26.305989195201501</v>
      </c>
      <c r="M2884">
        <v>89.443096823821193</v>
      </c>
      <c r="N2884">
        <v>0.45464406216768399</v>
      </c>
      <c r="O2884">
        <v>7.1933962264150804</v>
      </c>
      <c r="P2884">
        <v>135.392088827203</v>
      </c>
      <c r="Q2884">
        <v>-1.129900597992E-2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D2885" t="s">
        <v>182</v>
      </c>
      <c r="E2885">
        <v>100.576429605</v>
      </c>
      <c r="F2885">
        <v>51.91</v>
      </c>
      <c r="G2885">
        <v>-62.397095977625703</v>
      </c>
      <c r="H2885">
        <v>6.2122739716482602</v>
      </c>
      <c r="I2885">
        <v>-29.053435356707801</v>
      </c>
      <c r="J2885">
        <v>-6.0548853868584303</v>
      </c>
      <c r="K2885">
        <v>49.444275223396502</v>
      </c>
      <c r="L2885">
        <v>54.494471415558202</v>
      </c>
      <c r="M2885">
        <v>50.738046743746402</v>
      </c>
      <c r="N2885">
        <v>1.24271923042713</v>
      </c>
      <c r="O2885">
        <v>59.160084762088204</v>
      </c>
      <c r="P2885">
        <v>31.4177215189873</v>
      </c>
      <c r="Q2885">
        <v>3.2236740856235999E-2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1429</v>
      </c>
      <c r="E2886">
        <v>100.19</v>
      </c>
      <c r="F2886">
        <v>100.19</v>
      </c>
      <c r="G2886">
        <v>34.341498678549002</v>
      </c>
      <c r="H2886">
        <v>-12.723242892601499</v>
      </c>
      <c r="I2886">
        <v>-2.6019082061220602</v>
      </c>
      <c r="J2886">
        <v>0.62959805199778696</v>
      </c>
      <c r="K2886">
        <v>100.402473691696</v>
      </c>
      <c r="L2886">
        <v>89.761076807011406</v>
      </c>
      <c r="M2886">
        <v>34.822521316377497</v>
      </c>
      <c r="N2886">
        <v>0.67020876082525904</v>
      </c>
      <c r="O2886">
        <v>30.951192733805701</v>
      </c>
      <c r="P2886">
        <v>64.245901639344197</v>
      </c>
      <c r="Q2886">
        <v>8.2877496279580003E-3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262</v>
      </c>
      <c r="E2887">
        <v>100.071695799</v>
      </c>
      <c r="F2887">
        <v>40.89</v>
      </c>
      <c r="G2887">
        <v>152.97515885313101</v>
      </c>
      <c r="H2887">
        <v>-4.4117384364408396</v>
      </c>
      <c r="I2887">
        <v>-27.905113117894501</v>
      </c>
      <c r="J2887">
        <v>-2.38440822667885</v>
      </c>
      <c r="K2887">
        <v>41.343539198001899</v>
      </c>
      <c r="L2887">
        <v>37.770053637144798</v>
      </c>
      <c r="M2887">
        <v>42.367699442479697</v>
      </c>
      <c r="N2887">
        <v>1.92216538632242</v>
      </c>
      <c r="O2887">
        <v>41.354854487649703</v>
      </c>
      <c r="P2887">
        <v>232.95228628230601</v>
      </c>
      <c r="Q2887">
        <v>7.7125734000597995E-2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E2888">
        <v>99.807568000000003</v>
      </c>
      <c r="F2888">
        <v>91.87</v>
      </c>
      <c r="G2888">
        <v>-68.016036220150198</v>
      </c>
      <c r="H2888">
        <v>8.3823871832544707</v>
      </c>
      <c r="I2888">
        <v>-33.345394154029798</v>
      </c>
      <c r="J2888">
        <v>-4.9108309909064998</v>
      </c>
      <c r="K2888">
        <v>90.914724431250207</v>
      </c>
      <c r="M2888">
        <v>46.873833550726701</v>
      </c>
      <c r="N2888">
        <v>1.05366726296958</v>
      </c>
      <c r="O2888">
        <v>73.723740067486602</v>
      </c>
      <c r="P2888">
        <v>41.338461538461502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E2889">
        <v>99.75</v>
      </c>
      <c r="F2889">
        <v>166.25</v>
      </c>
      <c r="G2889">
        <v>156.43996701950101</v>
      </c>
      <c r="H2889">
        <v>-5.76395428016016</v>
      </c>
      <c r="I2889">
        <v>62.137773761282197</v>
      </c>
      <c r="J2889">
        <v>-4.5322353902296797</v>
      </c>
      <c r="K2889">
        <v>160.328954662158</v>
      </c>
      <c r="L2889">
        <v>115.50659093943899</v>
      </c>
      <c r="M2889">
        <v>45.004044165081297</v>
      </c>
      <c r="N2889">
        <v>0.76282383217249505</v>
      </c>
      <c r="O2889">
        <v>13.6240601503759</v>
      </c>
      <c r="P2889">
        <v>215.16587677725099</v>
      </c>
      <c r="Q2889">
        <v>9.0666370224038006E-2</v>
      </c>
    </row>
    <row r="2890" spans="1:17" hidden="1" x14ac:dyDescent="0.3">
      <c r="A2890" t="s">
        <v>5943</v>
      </c>
      <c r="B2890" t="s">
        <v>5944</v>
      </c>
      <c r="C2890" t="str">
        <f>IFERROR(VLOOKUP(Table1[[#This Row],[Ticker]],[1]!Table1[[Symbol]:[Industry]],2,FALSE),"-")</f>
        <v>-</v>
      </c>
      <c r="D2890" t="s">
        <v>1487</v>
      </c>
      <c r="E2890">
        <v>99.684065743999994</v>
      </c>
      <c r="F2890">
        <v>23.56</v>
      </c>
      <c r="G2890">
        <v>17.209185926124501</v>
      </c>
      <c r="H2890">
        <v>-0.51623290941826705</v>
      </c>
      <c r="I2890">
        <v>-16.355684981770299</v>
      </c>
      <c r="J2890">
        <v>-5.6053821498256999</v>
      </c>
      <c r="K2890">
        <v>24.410820176856799</v>
      </c>
      <c r="L2890">
        <v>22.552310504642399</v>
      </c>
      <c r="M2890">
        <v>32.344812089786203</v>
      </c>
      <c r="N2890">
        <v>1.1266285436327601</v>
      </c>
      <c r="O2890">
        <v>47.071307300509297</v>
      </c>
      <c r="P2890">
        <v>56.544850498338803</v>
      </c>
      <c r="Q2890">
        <v>6.4988204322315002E-2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627</v>
      </c>
      <c r="E2891">
        <v>99.091521</v>
      </c>
      <c r="F2891">
        <v>49.3</v>
      </c>
      <c r="G2891">
        <v>79.581523534417201</v>
      </c>
      <c r="H2891">
        <v>-19.489774296981</v>
      </c>
      <c r="I2891">
        <v>9.9215356850660203</v>
      </c>
      <c r="J2891">
        <v>-1.00406531433885</v>
      </c>
      <c r="K2891">
        <v>50.990160478781299</v>
      </c>
      <c r="L2891">
        <v>41.156134362758401</v>
      </c>
      <c r="M2891">
        <v>32.517322971495098</v>
      </c>
      <c r="N2891">
        <v>0.143800156465613</v>
      </c>
      <c r="O2891">
        <v>39.959432048681499</v>
      </c>
      <c r="P2891">
        <v>114.441061331013</v>
      </c>
      <c r="Q2891">
        <v>8.4269787807643007E-2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D2892" t="s">
        <v>160</v>
      </c>
      <c r="E2892">
        <v>99.009491999999995</v>
      </c>
      <c r="F2892">
        <v>81.150000000000006</v>
      </c>
      <c r="G2892">
        <v>8.0015540518260106</v>
      </c>
      <c r="H2892">
        <v>8.4562449640857995</v>
      </c>
      <c r="I2892">
        <v>-33.295168002550803</v>
      </c>
      <c r="J2892">
        <v>-9.1780723702168494</v>
      </c>
      <c r="K2892">
        <v>76.912636656045095</v>
      </c>
      <c r="L2892">
        <v>76.429780784158694</v>
      </c>
      <c r="M2892">
        <v>55.786098962266699</v>
      </c>
      <c r="N2892">
        <v>2.0240398293029802</v>
      </c>
      <c r="O2892">
        <v>45.409735058533499</v>
      </c>
      <c r="P2892">
        <v>38.010204081632601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E2893">
        <v>98.887500000000003</v>
      </c>
      <c r="F2893">
        <v>73.25</v>
      </c>
      <c r="G2893">
        <v>-63.291277895767799</v>
      </c>
      <c r="H2893">
        <v>-13.072930086215999</v>
      </c>
      <c r="I2893">
        <v>-25.898402240032201</v>
      </c>
      <c r="J2893">
        <v>-1.5558081598562801</v>
      </c>
      <c r="K2893">
        <v>77.567655361262297</v>
      </c>
      <c r="L2893">
        <v>83.503317825365997</v>
      </c>
      <c r="M2893">
        <v>38.492855072803799</v>
      </c>
      <c r="N2893">
        <v>1.0245321180087299</v>
      </c>
      <c r="O2893">
        <v>72.0136518771331</v>
      </c>
      <c r="P2893">
        <v>16.269841269841201</v>
      </c>
      <c r="Q2893">
        <v>-8.4173922857928005E-2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1429</v>
      </c>
      <c r="E2894">
        <v>98.875</v>
      </c>
      <c r="F2894">
        <v>175</v>
      </c>
      <c r="G2894">
        <v>-40.627236551074603</v>
      </c>
      <c r="H2894">
        <v>-3.7385805016181899</v>
      </c>
      <c r="I2894">
        <v>-15.498509452896601</v>
      </c>
      <c r="J2894">
        <v>6.0305270337848498</v>
      </c>
      <c r="K2894">
        <v>163.62716530277399</v>
      </c>
      <c r="L2894">
        <v>164.328619687067</v>
      </c>
      <c r="M2894">
        <v>58.229846467855801</v>
      </c>
      <c r="N2894">
        <v>1.12203166226912</v>
      </c>
      <c r="O2894">
        <v>18.285714285714199</v>
      </c>
      <c r="P2894">
        <v>23.066104078762301</v>
      </c>
      <c r="Q2894">
        <v>0.111899166523871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D2895" t="s">
        <v>643</v>
      </c>
      <c r="E2895">
        <v>98.589244067999999</v>
      </c>
      <c r="F2895">
        <v>9.99</v>
      </c>
      <c r="G2895">
        <v>-34.345816149425403</v>
      </c>
      <c r="H2895">
        <v>-13.379280157175801</v>
      </c>
      <c r="I2895">
        <v>-41.0034461758001</v>
      </c>
      <c r="J2895">
        <v>-2.1941643242398299</v>
      </c>
      <c r="K2895">
        <v>10.47785995529</v>
      </c>
      <c r="L2895">
        <v>11.5946534389159</v>
      </c>
      <c r="M2895">
        <v>27.3695742904296</v>
      </c>
      <c r="N2895">
        <v>2.1125247533829099</v>
      </c>
      <c r="O2895">
        <v>56.656656656656601</v>
      </c>
      <c r="P2895">
        <v>49.104477611940297</v>
      </c>
      <c r="Q2895">
        <v>-0.123159920905344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E2896">
        <v>98.543053</v>
      </c>
      <c r="F2896">
        <v>1.51</v>
      </c>
      <c r="G2896">
        <v>58.567648601660402</v>
      </c>
      <c r="H2896">
        <v>21.916833054028899</v>
      </c>
      <c r="I2896">
        <v>-17.5037369298222</v>
      </c>
      <c r="J2896">
        <v>14.0058356757601</v>
      </c>
      <c r="K2896">
        <v>1.24093986526319</v>
      </c>
      <c r="L2896">
        <v>1.1258938608829701</v>
      </c>
      <c r="M2896">
        <v>64.121832048003299</v>
      </c>
      <c r="N2896">
        <v>3.2234781747690699</v>
      </c>
      <c r="O2896">
        <v>22.5165562913907</v>
      </c>
      <c r="P2896">
        <v>122.058823529411</v>
      </c>
      <c r="Q2896">
        <v>5.8271422362614997E-2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135</v>
      </c>
      <c r="E2897">
        <v>98.384945174999999</v>
      </c>
      <c r="F2897">
        <v>63.03</v>
      </c>
      <c r="G2897">
        <v>-8.7298425036690492</v>
      </c>
      <c r="H2897">
        <v>-9.9820317550525601</v>
      </c>
      <c r="I2897">
        <v>16.0859190282547</v>
      </c>
      <c r="J2897">
        <v>-6.3484078666752701</v>
      </c>
      <c r="K2897">
        <v>68.047922249930593</v>
      </c>
      <c r="L2897">
        <v>62.703205004092297</v>
      </c>
      <c r="M2897">
        <v>34.129371323264799</v>
      </c>
      <c r="N2897">
        <v>0.65802320043543305</v>
      </c>
      <c r="O2897">
        <v>20.8472156116135</v>
      </c>
      <c r="P2897">
        <v>79.317211948790899</v>
      </c>
      <c r="Q2897">
        <v>0.11908362583358099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553</v>
      </c>
      <c r="E2898">
        <v>98.329379879999905</v>
      </c>
      <c r="F2898">
        <v>18.600000000000001</v>
      </c>
      <c r="G2898">
        <v>-27.165994449055798</v>
      </c>
      <c r="H2898">
        <v>-5.9717085246368002</v>
      </c>
      <c r="I2898">
        <v>-32.3342084717031</v>
      </c>
      <c r="J2898">
        <v>-4.3099537979240496</v>
      </c>
      <c r="K2898">
        <v>19.945154878207902</v>
      </c>
      <c r="L2898">
        <v>24.172307205429298</v>
      </c>
      <c r="M2898">
        <v>48.4171524821109</v>
      </c>
      <c r="N2898">
        <v>0.57468668044515603</v>
      </c>
      <c r="O2898">
        <v>182.52688172043</v>
      </c>
      <c r="P2898">
        <v>13.069908814589599</v>
      </c>
      <c r="Q2898">
        <v>5.1729563397469001E-2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476</v>
      </c>
      <c r="E2899">
        <v>98.191999999999993</v>
      </c>
      <c r="F2899">
        <v>323</v>
      </c>
      <c r="G2899">
        <v>9.1024242703841498</v>
      </c>
      <c r="H2899">
        <v>-8.4200608412257605</v>
      </c>
      <c r="I2899">
        <v>4.0517951145081401</v>
      </c>
      <c r="J2899">
        <v>3.84454535317952</v>
      </c>
      <c r="K2899">
        <v>304.68146647211699</v>
      </c>
      <c r="L2899">
        <v>268.36155698929599</v>
      </c>
      <c r="M2899">
        <v>51.479174912422899</v>
      </c>
      <c r="N2899">
        <v>1.1424611858272899</v>
      </c>
      <c r="O2899">
        <v>14.3808049535603</v>
      </c>
      <c r="P2899">
        <v>63.1313131313131</v>
      </c>
      <c r="Q2899">
        <v>7.1973142987412003E-2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E2900">
        <v>97.950599999999994</v>
      </c>
      <c r="F2900">
        <v>82.45</v>
      </c>
      <c r="G2900">
        <v>110.194827298383</v>
      </c>
      <c r="H2900">
        <v>23.471157461538901</v>
      </c>
      <c r="I2900">
        <v>39.279995769403399</v>
      </c>
      <c r="J2900">
        <v>8.0847830441812008</v>
      </c>
      <c r="K2900">
        <v>72.757230851048107</v>
      </c>
      <c r="L2900">
        <v>62.562330621204403</v>
      </c>
      <c r="M2900">
        <v>64.509929265896304</v>
      </c>
      <c r="N2900">
        <v>0.36035903476884601</v>
      </c>
      <c r="O2900">
        <v>10.4305639781685</v>
      </c>
      <c r="P2900">
        <v>165.96774193548299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D2901" t="s">
        <v>130</v>
      </c>
      <c r="E2901">
        <v>97.725144939999893</v>
      </c>
      <c r="F2901">
        <v>95.24</v>
      </c>
      <c r="G2901">
        <v>-8.7275243500691104</v>
      </c>
      <c r="H2901">
        <v>-13.824226325188301</v>
      </c>
      <c r="I2901">
        <v>-17.9637185917713</v>
      </c>
      <c r="J2901">
        <v>-4.9431439160765702</v>
      </c>
      <c r="K2901">
        <v>98.775411024235595</v>
      </c>
      <c r="L2901">
        <v>93.820815645469395</v>
      </c>
      <c r="M2901">
        <v>23.556253475103901</v>
      </c>
      <c r="N2901">
        <v>1.06491491396698</v>
      </c>
      <c r="O2901">
        <v>24.412011759764699</v>
      </c>
      <c r="P2901">
        <v>37.988988698927798</v>
      </c>
      <c r="Q2901">
        <v>5.0592076760532997E-2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D2902" t="s">
        <v>257</v>
      </c>
      <c r="E2902">
        <v>97.580457760000002</v>
      </c>
      <c r="F2902">
        <v>99.7</v>
      </c>
      <c r="G2902">
        <v>19.334097835920101</v>
      </c>
      <c r="H2902">
        <v>-0.32878098105874598</v>
      </c>
      <c r="I2902">
        <v>-20.558067068478199</v>
      </c>
      <c r="J2902">
        <v>-1.2870936171691301</v>
      </c>
      <c r="K2902">
        <v>99.122618832345296</v>
      </c>
      <c r="L2902">
        <v>93.740997482504596</v>
      </c>
      <c r="M2902">
        <v>52.935913771205698</v>
      </c>
      <c r="N2902">
        <v>0.93650793650793596</v>
      </c>
      <c r="O2902">
        <v>24.272818455366099</v>
      </c>
      <c r="P2902">
        <v>66.1666666666666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D2903" t="s">
        <v>627</v>
      </c>
      <c r="E2903">
        <v>97.469167308999999</v>
      </c>
      <c r="F2903">
        <v>4.1900000000000004</v>
      </c>
      <c r="G2903">
        <v>-18.142795425856701</v>
      </c>
      <c r="H2903">
        <v>-10.831704957666901</v>
      </c>
      <c r="I2903">
        <v>-13.360563030550701</v>
      </c>
      <c r="J2903">
        <v>-2.22890610827739</v>
      </c>
      <c r="K2903">
        <v>4.3301153515467403</v>
      </c>
      <c r="L2903">
        <v>4.5668376837978002</v>
      </c>
      <c r="M2903">
        <v>37.402502012353303</v>
      </c>
      <c r="N2903">
        <v>0.71555826820253099</v>
      </c>
      <c r="O2903">
        <v>33.651551312649097</v>
      </c>
      <c r="P2903">
        <v>71.020408163265301</v>
      </c>
      <c r="Q2903">
        <v>0.12756515971624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D2904" t="s">
        <v>410</v>
      </c>
      <c r="E2904">
        <v>97.44</v>
      </c>
      <c r="F2904">
        <v>232</v>
      </c>
      <c r="G2904">
        <v>61.669087606365203</v>
      </c>
      <c r="H2904">
        <v>18.487291458103599</v>
      </c>
      <c r="I2904">
        <v>22.334359594752701</v>
      </c>
      <c r="J2904">
        <v>-1.90720780250071</v>
      </c>
      <c r="K2904">
        <v>195.82652260545001</v>
      </c>
      <c r="L2904">
        <v>174.22012204306401</v>
      </c>
      <c r="M2904">
        <v>73.859930203832505</v>
      </c>
      <c r="N2904">
        <v>3.522517823836</v>
      </c>
      <c r="O2904">
        <v>6.93965517241379</v>
      </c>
      <c r="P2904">
        <v>91.656340355225097</v>
      </c>
      <c r="Q2904">
        <v>4.3654345276735E-2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D2905" t="s">
        <v>407</v>
      </c>
      <c r="E2905">
        <v>97.399848000000006</v>
      </c>
      <c r="F2905">
        <v>0.91</v>
      </c>
      <c r="G2905">
        <v>101.921307138245</v>
      </c>
      <c r="H2905">
        <v>21.3905172645552</v>
      </c>
      <c r="I2905">
        <v>9.1018492648050309</v>
      </c>
      <c r="J2905">
        <v>-14.8382010214875</v>
      </c>
      <c r="K2905">
        <v>0.93239353638995104</v>
      </c>
      <c r="L2905">
        <v>0.74513571339082296</v>
      </c>
      <c r="M2905">
        <v>26.0213423595217</v>
      </c>
      <c r="N2905">
        <v>1.0457554294565301</v>
      </c>
      <c r="O2905">
        <v>57.142857142857103</v>
      </c>
      <c r="P2905">
        <v>133.333333333333</v>
      </c>
      <c r="Q2905">
        <v>7.8342828636014994E-2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D2906" t="s">
        <v>257</v>
      </c>
      <c r="E2906">
        <v>97.328997000000001</v>
      </c>
      <c r="F2906">
        <v>6.53</v>
      </c>
      <c r="G2906">
        <v>131.50792131147401</v>
      </c>
      <c r="H2906">
        <v>-11.6794191568797</v>
      </c>
      <c r="I2906">
        <v>30.856871072041301</v>
      </c>
      <c r="J2906">
        <v>5.3495856757601503</v>
      </c>
      <c r="K2906">
        <v>6.2653351997591198</v>
      </c>
      <c r="L2906">
        <v>4.6659622470542903</v>
      </c>
      <c r="M2906">
        <v>42.731078989027203</v>
      </c>
      <c r="N2906">
        <v>0.499815743557467</v>
      </c>
      <c r="O2906">
        <v>24.961715160796299</v>
      </c>
      <c r="P2906">
        <v>168.72427983539001</v>
      </c>
      <c r="Q2906">
        <v>9.5353811967632998E-2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D2907" t="s">
        <v>688</v>
      </c>
      <c r="E2907">
        <v>97.194199999999995</v>
      </c>
      <c r="F2907">
        <v>44.3</v>
      </c>
      <c r="G2907">
        <v>550.75718500084099</v>
      </c>
      <c r="H2907">
        <v>3.9025945592412801</v>
      </c>
      <c r="I2907">
        <v>70.813688177674294</v>
      </c>
      <c r="J2907">
        <v>-7.86671742711364</v>
      </c>
      <c r="K2907">
        <v>42.2896632424833</v>
      </c>
      <c r="L2907">
        <v>31.830312562864702</v>
      </c>
      <c r="M2907">
        <v>43.195164562972202</v>
      </c>
      <c r="N2907">
        <v>1.0103525218995599</v>
      </c>
      <c r="O2907">
        <v>13.2731376975169</v>
      </c>
      <c r="P2907">
        <v>760.19417475728096</v>
      </c>
      <c r="Q2907">
        <v>0.180791403519132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E2908">
        <v>97.129079250000004</v>
      </c>
      <c r="F2908">
        <v>284.75</v>
      </c>
      <c r="G2908">
        <v>765.10006847700004</v>
      </c>
      <c r="H2908">
        <v>10.574473004527601</v>
      </c>
      <c r="I2908">
        <v>163.58361508684999</v>
      </c>
      <c r="J2908">
        <v>-7.8289029414405196</v>
      </c>
      <c r="K2908">
        <v>245.46122575296701</v>
      </c>
      <c r="L2908">
        <v>164.009885972143</v>
      </c>
      <c r="M2908">
        <v>68.4245214982612</v>
      </c>
      <c r="N2908">
        <v>1.38248230060773</v>
      </c>
      <c r="O2908">
        <v>4.1264266900790103</v>
      </c>
      <c r="P2908">
        <v>790.67876133875495</v>
      </c>
      <c r="Q2908">
        <v>0.33676836171547497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E2909">
        <v>96.554760299999998</v>
      </c>
      <c r="F2909">
        <v>291</v>
      </c>
      <c r="G2909">
        <v>229.299355918733</v>
      </c>
      <c r="H2909">
        <v>130.10846598250399</v>
      </c>
      <c r="I2909">
        <v>126.742399947455</v>
      </c>
      <c r="J2909">
        <v>1.0361387060631799</v>
      </c>
      <c r="K2909">
        <v>177.13026627015199</v>
      </c>
      <c r="L2909">
        <v>114.40497272613401</v>
      </c>
      <c r="M2909">
        <v>75.185739620996401</v>
      </c>
      <c r="N2909">
        <v>1.56392694063926</v>
      </c>
      <c r="O2909">
        <v>10.9621993127147</v>
      </c>
      <c r="P2909">
        <v>332.39227340267399</v>
      </c>
      <c r="Q2909">
        <v>0.20208287023344701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977</v>
      </c>
      <c r="E2910">
        <v>96.501320000000007</v>
      </c>
      <c r="F2910">
        <v>38.65</v>
      </c>
      <c r="G2910">
        <v>-23.465086520935198</v>
      </c>
      <c r="H2910">
        <v>-1.5261494021113799</v>
      </c>
      <c r="I2910">
        <v>-36.516830176044301</v>
      </c>
      <c r="J2910">
        <v>2.40835139903059</v>
      </c>
      <c r="K2910">
        <v>40.582866902045097</v>
      </c>
      <c r="L2910">
        <v>42.193769776857899</v>
      </c>
      <c r="M2910">
        <v>40.790177185097299</v>
      </c>
      <c r="N2910">
        <v>1.6615384615384601</v>
      </c>
      <c r="O2910">
        <v>49.805950840879603</v>
      </c>
      <c r="P2910">
        <v>20.217729393468101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E2911">
        <v>96.204408000000001</v>
      </c>
      <c r="F2911">
        <v>27.08</v>
      </c>
      <c r="G2911">
        <v>12.4437332340663</v>
      </c>
      <c r="H2911">
        <v>-19.928048136288599</v>
      </c>
      <c r="I2911">
        <v>-29.5328133172214</v>
      </c>
      <c r="J2911">
        <v>-7.0962051405663802</v>
      </c>
      <c r="K2911">
        <v>29.889801105379298</v>
      </c>
      <c r="L2911">
        <v>29.5168468890021</v>
      </c>
      <c r="M2911">
        <v>34.699762046024297</v>
      </c>
      <c r="N2911">
        <v>0.787186158101846</v>
      </c>
      <c r="O2911">
        <v>65.989660265878896</v>
      </c>
      <c r="P2911">
        <v>56.985507246376798</v>
      </c>
      <c r="Q2911">
        <v>0.17538917385202199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257</v>
      </c>
      <c r="E2912">
        <v>96.121374000000003</v>
      </c>
      <c r="F2912">
        <v>156.30000000000001</v>
      </c>
      <c r="G2912">
        <v>23.5625285122915</v>
      </c>
      <c r="H2912">
        <v>-9.2530771495309203</v>
      </c>
      <c r="I2912">
        <v>-27.025523554412601</v>
      </c>
      <c r="J2912">
        <v>-4.91006364897894</v>
      </c>
      <c r="K2912">
        <v>160.98828804577201</v>
      </c>
      <c r="L2912">
        <v>155.33345848762301</v>
      </c>
      <c r="M2912">
        <v>36.838740062962998</v>
      </c>
      <c r="N2912">
        <v>0.51449784927333297</v>
      </c>
      <c r="O2912">
        <v>33.077415227127297</v>
      </c>
      <c r="P2912">
        <v>50.505536831969202</v>
      </c>
      <c r="Q2912">
        <v>4.5325068481579999E-3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D2913" t="s">
        <v>182</v>
      </c>
      <c r="E2913">
        <v>96.109319987999996</v>
      </c>
      <c r="F2913">
        <v>92.18</v>
      </c>
      <c r="G2913">
        <v>105.044274363664</v>
      </c>
      <c r="H2913">
        <v>6.5532530175391202</v>
      </c>
      <c r="I2913">
        <v>-4.7091241352094499</v>
      </c>
      <c r="J2913">
        <v>-2.53758351780575</v>
      </c>
      <c r="K2913">
        <v>88.016809037458302</v>
      </c>
      <c r="L2913">
        <v>75.040850960399496</v>
      </c>
      <c r="M2913">
        <v>48.2668706212446</v>
      </c>
      <c r="N2913">
        <v>1.05988711677127</v>
      </c>
      <c r="O2913">
        <v>12.822738121067401</v>
      </c>
      <c r="P2913">
        <v>156.055555555555</v>
      </c>
      <c r="Q2913">
        <v>0.14056516535524199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1316</v>
      </c>
      <c r="E2914">
        <v>96.080539380000005</v>
      </c>
      <c r="F2914">
        <v>25.71</v>
      </c>
      <c r="G2914">
        <v>-17.7347331302106</v>
      </c>
      <c r="H2914">
        <v>-5.1228926971305402</v>
      </c>
      <c r="I2914">
        <v>-10.8306340652733</v>
      </c>
      <c r="J2914">
        <v>0.475455432718209</v>
      </c>
      <c r="K2914">
        <v>25.490584761824</v>
      </c>
      <c r="L2914">
        <v>24.856223294537902</v>
      </c>
      <c r="M2914">
        <v>53.842876406836702</v>
      </c>
      <c r="N2914">
        <v>1.21044478748804</v>
      </c>
      <c r="O2914">
        <v>8.79035394788019</v>
      </c>
      <c r="P2914">
        <v>11.2987012987012</v>
      </c>
      <c r="Q2914">
        <v>-6.9436672557021004E-2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46</v>
      </c>
      <c r="E2915">
        <v>95.927263740000001</v>
      </c>
      <c r="F2915">
        <v>0.69</v>
      </c>
      <c r="G2915">
        <v>71.564164281102904</v>
      </c>
      <c r="H2915">
        <v>-14.4866757179008</v>
      </c>
      <c r="I2915">
        <v>22.444315018229599</v>
      </c>
      <c r="J2915">
        <v>4.1596818296063001</v>
      </c>
      <c r="K2915">
        <v>0.67521521578046495</v>
      </c>
      <c r="L2915">
        <v>0.58341953551283599</v>
      </c>
      <c r="M2915">
        <v>47.391477260989497</v>
      </c>
      <c r="N2915">
        <v>0.24729244118261001</v>
      </c>
      <c r="O2915">
        <v>37.681159420289802</v>
      </c>
      <c r="P2915">
        <v>129.99999999999901</v>
      </c>
      <c r="Q2915">
        <v>8.8437260264598999E-2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135</v>
      </c>
      <c r="E2916">
        <v>95.820254852999994</v>
      </c>
      <c r="F2916">
        <v>82.77</v>
      </c>
      <c r="G2916">
        <v>73.531242187560096</v>
      </c>
      <c r="H2916">
        <v>104.39894085059601</v>
      </c>
      <c r="I2916">
        <v>64.967761037858907</v>
      </c>
      <c r="J2916">
        <v>-5.6757563640408302</v>
      </c>
      <c r="K2916">
        <v>54.143405973243702</v>
      </c>
      <c r="L2916">
        <v>44.374495203807697</v>
      </c>
      <c r="M2916">
        <v>64.924827186006794</v>
      </c>
      <c r="N2916">
        <v>4.0977711752323804</v>
      </c>
      <c r="O2916">
        <v>22.435665096049298</v>
      </c>
      <c r="P2916">
        <v>142.01754385964901</v>
      </c>
      <c r="Q2916">
        <v>9.1977642554975994E-2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D2917" t="s">
        <v>235</v>
      </c>
      <c r="E2917">
        <v>95.360677199999998</v>
      </c>
      <c r="F2917">
        <v>76.98</v>
      </c>
      <c r="G2917">
        <v>65.675965523338903</v>
      </c>
      <c r="H2917">
        <v>-13.513126395793501</v>
      </c>
      <c r="I2917">
        <v>4.3508570743044501</v>
      </c>
      <c r="J2917">
        <v>0.61847230599210701</v>
      </c>
      <c r="K2917">
        <v>74.735722713962701</v>
      </c>
      <c r="L2917">
        <v>65.537419587093098</v>
      </c>
      <c r="M2917">
        <v>52.4675777378893</v>
      </c>
      <c r="N2917">
        <v>0.62248218485542695</v>
      </c>
      <c r="O2917">
        <v>12.2109638867238</v>
      </c>
      <c r="P2917">
        <v>112.358620689655</v>
      </c>
      <c r="Q2917">
        <v>5.1564597595340003E-2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363</v>
      </c>
      <c r="E2918">
        <v>95.268066384999997</v>
      </c>
      <c r="F2918">
        <v>46.99</v>
      </c>
      <c r="G2918">
        <v>15.3208573631333</v>
      </c>
      <c r="H2918">
        <v>-0.35883958954247902</v>
      </c>
      <c r="I2918">
        <v>-8.8814511565716607</v>
      </c>
      <c r="J2918">
        <v>-0.76012177104835499</v>
      </c>
      <c r="K2918">
        <v>46.123068814973699</v>
      </c>
      <c r="L2918">
        <v>43.466565635632499</v>
      </c>
      <c r="M2918">
        <v>44.871621987772897</v>
      </c>
      <c r="N2918">
        <v>1.3662555624934301</v>
      </c>
      <c r="O2918">
        <v>39.923387954883999</v>
      </c>
      <c r="P2918">
        <v>42.8267477203647</v>
      </c>
      <c r="Q2918">
        <v>8.3061587502253995E-2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553</v>
      </c>
      <c r="E2919">
        <v>95.187023999999994</v>
      </c>
      <c r="F2919">
        <v>139.80000000000001</v>
      </c>
      <c r="G2919">
        <v>87.8564216420625</v>
      </c>
      <c r="H2919">
        <v>6.5896116845845798</v>
      </c>
      <c r="I2919">
        <v>55.662931062320297</v>
      </c>
      <c r="J2919">
        <v>1.6711448205213399</v>
      </c>
      <c r="K2919">
        <v>131.81599334122799</v>
      </c>
      <c r="L2919">
        <v>105.10412653494301</v>
      </c>
      <c r="M2919">
        <v>55.483850299213103</v>
      </c>
      <c r="N2919">
        <v>0.15197076591609901</v>
      </c>
      <c r="O2919">
        <v>21.673819742489201</v>
      </c>
      <c r="P2919">
        <v>139.79416809605399</v>
      </c>
      <c r="Q2919">
        <v>0.115089507336001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1501</v>
      </c>
      <c r="E2920">
        <v>95.173198319999997</v>
      </c>
      <c r="F2920">
        <v>4.9800000000000004</v>
      </c>
      <c r="G2920">
        <v>43.234866460279598</v>
      </c>
      <c r="H2920">
        <v>-1.23574536170733</v>
      </c>
      <c r="I2920">
        <v>1.6207856064649899</v>
      </c>
      <c r="J2920">
        <v>-4.4562855363610501</v>
      </c>
      <c r="K2920">
        <v>5.0252377058156803</v>
      </c>
      <c r="L2920">
        <v>4.6580266120597598</v>
      </c>
      <c r="M2920">
        <v>46.166812649337999</v>
      </c>
      <c r="N2920">
        <v>2.3832838531606999</v>
      </c>
      <c r="O2920">
        <v>29.518072289156599</v>
      </c>
      <c r="P2920">
        <v>71.724137931034406</v>
      </c>
      <c r="Q2920">
        <v>3.0035021402375999E-2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1633</v>
      </c>
      <c r="E2921">
        <v>95.118487040000005</v>
      </c>
      <c r="F2921">
        <v>6818.6</v>
      </c>
      <c r="G2921">
        <v>0.10399457200458</v>
      </c>
      <c r="H2921">
        <v>-2.2061410224358999</v>
      </c>
      <c r="I2921">
        <v>4.9164081647517204</v>
      </c>
      <c r="J2921">
        <v>-0.90330957229722297</v>
      </c>
      <c r="K2921">
        <v>6582.9158840788596</v>
      </c>
      <c r="L2921">
        <v>6125.9634231747696</v>
      </c>
      <c r="M2921">
        <v>55.282251015972101</v>
      </c>
      <c r="N2921">
        <v>0.98419727277046598</v>
      </c>
      <c r="O2921">
        <v>2.4396503681107502</v>
      </c>
      <c r="P2921">
        <v>33.410291528076698</v>
      </c>
      <c r="Q2921">
        <v>-2.1659899071474999E-2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D2922" t="s">
        <v>285</v>
      </c>
      <c r="E2922">
        <v>95.110483650000006</v>
      </c>
      <c r="F2922">
        <v>126.1</v>
      </c>
      <c r="G2922">
        <v>-6.7285514856939104</v>
      </c>
      <c r="H2922">
        <v>-8.0017479288148703</v>
      </c>
      <c r="I2922">
        <v>-27.2194327926284</v>
      </c>
      <c r="J2922">
        <v>0.60878827871277896</v>
      </c>
      <c r="K2922">
        <v>134.178873871478</v>
      </c>
      <c r="L2922">
        <v>130.79151162538301</v>
      </c>
      <c r="M2922">
        <v>41.898804005813801</v>
      </c>
      <c r="N2922">
        <v>1.0308325829834399</v>
      </c>
      <c r="O2922">
        <v>34.099920697858799</v>
      </c>
      <c r="P2922">
        <v>38.191780821917803</v>
      </c>
      <c r="Q2922">
        <v>5.3083057067849999E-2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363</v>
      </c>
      <c r="E2923">
        <v>95.106441524999994</v>
      </c>
      <c r="F2923">
        <v>99.25</v>
      </c>
      <c r="G2923">
        <v>-39.685140287111203</v>
      </c>
      <c r="H2923">
        <v>-5.4741692040915799</v>
      </c>
      <c r="I2923">
        <v>-35.836809479762202</v>
      </c>
      <c r="J2923">
        <v>-4.9310925861560602</v>
      </c>
      <c r="K2923">
        <v>102.20225223034301</v>
      </c>
      <c r="L2923">
        <v>111.165380343697</v>
      </c>
      <c r="M2923">
        <v>35.284217154469303</v>
      </c>
      <c r="N2923">
        <v>0.83183173118276299</v>
      </c>
      <c r="O2923">
        <v>46.095717884130899</v>
      </c>
      <c r="P2923">
        <v>11.516853932584199</v>
      </c>
      <c r="Q2923">
        <v>-2.8390820425282001E-2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D2924" t="s">
        <v>220</v>
      </c>
      <c r="E2924">
        <v>95.072999999999993</v>
      </c>
      <c r="F2924">
        <v>67</v>
      </c>
      <c r="G2924">
        <v>105.45578989686599</v>
      </c>
      <c r="H2924">
        <v>11.2527762177233</v>
      </c>
      <c r="I2924">
        <v>-2.87489117080495</v>
      </c>
      <c r="J2924">
        <v>3.2454236739688498</v>
      </c>
      <c r="K2924">
        <v>62.228495218935002</v>
      </c>
      <c r="L2924">
        <v>57.8280385240407</v>
      </c>
      <c r="M2924">
        <v>52.836120148324198</v>
      </c>
      <c r="N2924">
        <v>0.51949203909735497</v>
      </c>
      <c r="O2924">
        <v>56.567164179104402</v>
      </c>
      <c r="P2924">
        <v>155.23809523809501</v>
      </c>
      <c r="Q2924">
        <v>0.12985584484290399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97</v>
      </c>
      <c r="E2925">
        <v>94.974000000000004</v>
      </c>
      <c r="F2925">
        <v>220</v>
      </c>
      <c r="G2925">
        <v>-30.751106654857601</v>
      </c>
      <c r="H2925">
        <v>-4.8195283975451702</v>
      </c>
      <c r="I2925">
        <v>-19.9035110687268</v>
      </c>
      <c r="J2925">
        <v>-1.9941643242398399</v>
      </c>
      <c r="K2925">
        <v>221.36673539686501</v>
      </c>
      <c r="L2925">
        <v>221.856083288588</v>
      </c>
      <c r="M2925">
        <v>81.146072576643405</v>
      </c>
      <c r="N2925">
        <v>0.31578947368421001</v>
      </c>
      <c r="O2925">
        <v>5.4545454545454399</v>
      </c>
      <c r="P2925">
        <v>2.32558139534884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94.823503000000002</v>
      </c>
      <c r="F2926">
        <v>30.46</v>
      </c>
      <c r="G2926">
        <v>82.339395875447096</v>
      </c>
      <c r="H2926">
        <v>1.48998522661866</v>
      </c>
      <c r="I2926">
        <v>21.2202467649741</v>
      </c>
      <c r="J2926">
        <v>-5.7777790834643596</v>
      </c>
      <c r="K2926">
        <v>28.543605207885101</v>
      </c>
      <c r="L2926">
        <v>24.877879004890001</v>
      </c>
      <c r="M2926">
        <v>52.532023939152403</v>
      </c>
      <c r="N2926">
        <v>1.9187380305245001</v>
      </c>
      <c r="O2926">
        <v>8.3388049901510009</v>
      </c>
      <c r="P2926">
        <v>122.335766423357</v>
      </c>
      <c r="Q2926">
        <v>0.124182465668565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E2927">
        <v>94.766999999999996</v>
      </c>
      <c r="F2927">
        <v>152.85</v>
      </c>
      <c r="G2927">
        <v>256.54630713824503</v>
      </c>
      <c r="H2927">
        <v>-10.835405745598299</v>
      </c>
      <c r="I2927">
        <v>100.364642748135</v>
      </c>
      <c r="J2927">
        <v>-7.8214590102301802</v>
      </c>
      <c r="K2927">
        <v>144.04728487391199</v>
      </c>
      <c r="L2927">
        <v>94.771742480496897</v>
      </c>
      <c r="M2927">
        <v>21.044843216433001</v>
      </c>
      <c r="N2927">
        <v>6.4518540561333701E-2</v>
      </c>
      <c r="O2927">
        <v>37.860647693817398</v>
      </c>
      <c r="P2927">
        <v>323.40720221606603</v>
      </c>
      <c r="Q2927">
        <v>0.15034657905482701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77</v>
      </c>
      <c r="E2928">
        <v>94.717759470000004</v>
      </c>
      <c r="F2928">
        <v>118.15</v>
      </c>
      <c r="G2928">
        <v>-39.337816949345402</v>
      </c>
      <c r="H2928">
        <v>-6.0698001957621699</v>
      </c>
      <c r="I2928">
        <v>-22.156475495604301</v>
      </c>
      <c r="J2928">
        <v>0.88649411197414996</v>
      </c>
      <c r="K2928">
        <v>120.98857918536901</v>
      </c>
      <c r="L2928">
        <v>126.496274171541</v>
      </c>
      <c r="M2928">
        <v>40.815526180525303</v>
      </c>
      <c r="N2928">
        <v>2.8298597194388702</v>
      </c>
      <c r="O2928">
        <v>28.650021159542899</v>
      </c>
      <c r="P2928">
        <v>14.7087378640776</v>
      </c>
      <c r="Q2928">
        <v>-4.5076464283177999E-2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191</v>
      </c>
      <c r="E2929">
        <v>94.640249999999995</v>
      </c>
      <c r="F2929">
        <v>122.75</v>
      </c>
      <c r="G2929">
        <v>-23.287026195087499</v>
      </c>
      <c r="H2929">
        <v>8.9460728201108406</v>
      </c>
      <c r="I2929">
        <v>-23.504691355973499</v>
      </c>
      <c r="J2929">
        <v>-0.41313665625565199</v>
      </c>
      <c r="K2929">
        <v>121.036354331024</v>
      </c>
      <c r="L2929">
        <v>122.696185258661</v>
      </c>
      <c r="M2929">
        <v>47.146379618325902</v>
      </c>
      <c r="N2929">
        <v>1.7348238482384799</v>
      </c>
      <c r="O2929">
        <v>35.804480651731097</v>
      </c>
      <c r="P2929">
        <v>19.174757281553401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49</v>
      </c>
      <c r="E2930">
        <v>94.5</v>
      </c>
      <c r="F2930">
        <v>56.7</v>
      </c>
      <c r="G2930">
        <v>54.790969343472</v>
      </c>
      <c r="H2930">
        <v>3.9388038689166498</v>
      </c>
      <c r="I2930">
        <v>-16.929837008209599</v>
      </c>
      <c r="J2930">
        <v>-0.57080032493416499</v>
      </c>
      <c r="K2930">
        <v>56.793083229630497</v>
      </c>
      <c r="L2930">
        <v>53.958907733600299</v>
      </c>
      <c r="M2930">
        <v>84.278181043154405</v>
      </c>
      <c r="N2930">
        <v>1.07145384587723</v>
      </c>
      <c r="O2930">
        <v>82.980599647266303</v>
      </c>
      <c r="P2930">
        <v>95.517241379310306</v>
      </c>
      <c r="Q2930">
        <v>4.6517478921412003E-2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D2931" t="s">
        <v>407</v>
      </c>
      <c r="E2931">
        <v>94.365757470000005</v>
      </c>
      <c r="F2931">
        <v>90.1</v>
      </c>
      <c r="G2931">
        <v>14.567519612969599</v>
      </c>
      <c r="H2931">
        <v>-10.969218709042</v>
      </c>
      <c r="I2931">
        <v>-21.6819612893343</v>
      </c>
      <c r="J2931">
        <v>-2.7754143242398399</v>
      </c>
      <c r="K2931">
        <v>99.915347806839506</v>
      </c>
      <c r="L2931">
        <v>90.3607835650552</v>
      </c>
      <c r="M2931">
        <v>34.954494009793997</v>
      </c>
      <c r="N2931">
        <v>1.20137188032863</v>
      </c>
      <c r="O2931">
        <v>46.503884572696997</v>
      </c>
      <c r="P2931">
        <v>102.290076335877</v>
      </c>
      <c r="Q2931">
        <v>0.13453129625619301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312</v>
      </c>
      <c r="E2932">
        <v>94.321943200000007</v>
      </c>
      <c r="F2932">
        <v>47.56</v>
      </c>
      <c r="G2932">
        <v>8.5820969830976601</v>
      </c>
      <c r="H2932">
        <v>-1.62048902475288</v>
      </c>
      <c r="I2932">
        <v>21.623432410787998</v>
      </c>
      <c r="J2932">
        <v>-4.1099772418344802</v>
      </c>
      <c r="K2932">
        <v>42.869043666826101</v>
      </c>
      <c r="L2932">
        <v>39.173097538935401</v>
      </c>
      <c r="M2932">
        <v>71.768900264278301</v>
      </c>
      <c r="N2932">
        <v>0.81517257617682204</v>
      </c>
      <c r="O2932">
        <v>7.2329688814129298</v>
      </c>
      <c r="P2932">
        <v>69.857142857142804</v>
      </c>
      <c r="Q2932">
        <v>3.4819270382874003E-2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97</v>
      </c>
      <c r="E2933">
        <v>94.012416360000003</v>
      </c>
      <c r="F2933">
        <v>17.52</v>
      </c>
      <c r="G2933">
        <v>34.421307138245702</v>
      </c>
      <c r="H2933">
        <v>15.5039447471825</v>
      </c>
      <c r="I2933">
        <v>1.6349504697346999</v>
      </c>
      <c r="J2933">
        <v>14.7049909714066</v>
      </c>
      <c r="K2933">
        <v>15.7272270869548</v>
      </c>
      <c r="L2933">
        <v>16.085842692824201</v>
      </c>
      <c r="M2933">
        <v>72.720833017707506</v>
      </c>
      <c r="N2933">
        <v>2.72571770453869</v>
      </c>
      <c r="O2933">
        <v>68.093607305936004</v>
      </c>
      <c r="P2933">
        <v>65.283018867924497</v>
      </c>
      <c r="Q2933">
        <v>-2.6177140296208001E-2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E2934">
        <v>93.842517090000001</v>
      </c>
      <c r="F2934">
        <v>74.900000000000006</v>
      </c>
      <c r="G2934">
        <v>601.60577315766295</v>
      </c>
      <c r="H2934">
        <v>8.0062933459802199</v>
      </c>
      <c r="I2934">
        <v>251.601177763327</v>
      </c>
      <c r="J2934">
        <v>3.1645658344903098</v>
      </c>
      <c r="K2934">
        <v>63.377819849913102</v>
      </c>
      <c r="L2934">
        <v>41.066325589174902</v>
      </c>
      <c r="M2934">
        <v>74.1174999365997</v>
      </c>
      <c r="N2934">
        <v>0.31652436882853702</v>
      </c>
      <c r="O2934">
        <v>2.6702269692924201E-2</v>
      </c>
      <c r="P2934">
        <v>627.18446601941696</v>
      </c>
      <c r="Q2934">
        <v>0.20666481680770599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21</v>
      </c>
      <c r="E2935">
        <v>93.784901000000005</v>
      </c>
      <c r="F2935">
        <v>79.03</v>
      </c>
      <c r="G2935">
        <v>-86.181883290468093</v>
      </c>
      <c r="H2935">
        <v>-17.6226406301815</v>
      </c>
      <c r="I2935">
        <v>-54.434261934593202</v>
      </c>
      <c r="J2935">
        <v>-4.5063594461910599</v>
      </c>
      <c r="K2935">
        <v>88.552235974620203</v>
      </c>
      <c r="L2935">
        <v>123.52825445406999</v>
      </c>
      <c r="M2935">
        <v>30.065576966201199</v>
      </c>
      <c r="N2935">
        <v>0.44135718780689398</v>
      </c>
      <c r="O2935">
        <v>160.660508667594</v>
      </c>
      <c r="P2935">
        <v>1.32051282051282</v>
      </c>
      <c r="Q2935">
        <v>-5.4517289545866002E-2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269</v>
      </c>
      <c r="E2936">
        <v>93.695476325000001</v>
      </c>
      <c r="F2936">
        <v>164.95</v>
      </c>
      <c r="G2936">
        <v>-26.8948759308538</v>
      </c>
      <c r="H2936">
        <v>3.18057978512127</v>
      </c>
      <c r="I2936">
        <v>-7.9562068343469701</v>
      </c>
      <c r="J2936">
        <v>-10.3112714174248</v>
      </c>
      <c r="K2936">
        <v>156.325534617226</v>
      </c>
      <c r="L2936">
        <v>158.929497747932</v>
      </c>
      <c r="M2936">
        <v>58.319669341464099</v>
      </c>
      <c r="N2936">
        <v>1.39200905097287</v>
      </c>
      <c r="O2936">
        <v>21.127614428614699</v>
      </c>
      <c r="P2936">
        <v>23.327102803738299</v>
      </c>
      <c r="Q2936">
        <v>-7.5263204577009996E-2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627</v>
      </c>
      <c r="E2937">
        <v>93.655850000000001</v>
      </c>
      <c r="F2937">
        <v>159.55000000000001</v>
      </c>
      <c r="G2937">
        <v>-17.7382062108586</v>
      </c>
      <c r="H2937">
        <v>-11.8369025648062</v>
      </c>
      <c r="I2937">
        <v>-17.7322637677911</v>
      </c>
      <c r="J2937">
        <v>-10.834577642265</v>
      </c>
      <c r="K2937">
        <v>164.89236543740901</v>
      </c>
      <c r="L2937">
        <v>163.10753173297201</v>
      </c>
      <c r="M2937">
        <v>42.394716105220198</v>
      </c>
      <c r="N2937">
        <v>0.92110243622432997</v>
      </c>
      <c r="O2937">
        <v>34.4406142275148</v>
      </c>
      <c r="P2937">
        <v>19.513108614232198</v>
      </c>
      <c r="Q2937">
        <v>6.5971311148920006E-2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E2938">
        <v>93.335442200000003</v>
      </c>
      <c r="F2938">
        <v>37.31</v>
      </c>
      <c r="G2938">
        <v>95.321247931614593</v>
      </c>
      <c r="H2938">
        <v>-15.2175380405243</v>
      </c>
      <c r="I2938">
        <v>-2.1169498039046899</v>
      </c>
      <c r="J2938">
        <v>-5.0751929511199796</v>
      </c>
      <c r="K2938">
        <v>39.957648142327301</v>
      </c>
      <c r="L2938">
        <v>32.968086586157199</v>
      </c>
      <c r="M2938">
        <v>15.9469072569422</v>
      </c>
      <c r="N2938">
        <v>0.42518311663795799</v>
      </c>
      <c r="O2938">
        <v>25.676762262128101</v>
      </c>
      <c r="P2938">
        <v>127.361365021328</v>
      </c>
      <c r="Q2938">
        <v>4.0429650570052003E-2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926</v>
      </c>
      <c r="E2939">
        <v>93.327250000000006</v>
      </c>
      <c r="F2939">
        <v>60.25</v>
      </c>
      <c r="G2939">
        <v>-52.9445759238398</v>
      </c>
      <c r="H2939">
        <v>45.200041074079103</v>
      </c>
      <c r="I2939">
        <v>-42.921568043855899</v>
      </c>
      <c r="J2939">
        <v>24.405835675760098</v>
      </c>
      <c r="K2939">
        <v>49.214064132871997</v>
      </c>
      <c r="M2939">
        <v>68.5309081726557</v>
      </c>
      <c r="N2939">
        <v>2.8201469687691301</v>
      </c>
      <c r="O2939">
        <v>44.398340248962597</v>
      </c>
      <c r="P2939">
        <v>67.3611111111111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46</v>
      </c>
      <c r="E2940">
        <v>93.302703836999996</v>
      </c>
      <c r="F2940">
        <v>4.41</v>
      </c>
      <c r="G2940">
        <v>-9.5260612828068592</v>
      </c>
      <c r="H2940">
        <v>-16.344110567159898</v>
      </c>
      <c r="I2940">
        <v>-43.848367908599499</v>
      </c>
      <c r="J2940">
        <v>-5.5731116926608903</v>
      </c>
      <c r="K2940">
        <v>4.6470130254435302</v>
      </c>
      <c r="L2940">
        <v>4.7656372589809397</v>
      </c>
      <c r="M2940">
        <v>32.263547350836397</v>
      </c>
      <c r="N2940">
        <v>0.68860604870452402</v>
      </c>
      <c r="O2940">
        <v>60.997732426303799</v>
      </c>
      <c r="P2940">
        <v>52.068965517241303</v>
      </c>
      <c r="Q2940">
        <v>-3.1271373705106E-2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D2941" t="s">
        <v>257</v>
      </c>
      <c r="E2941">
        <v>93.119141432000006</v>
      </c>
      <c r="F2941">
        <v>39.729999999999997</v>
      </c>
      <c r="G2941">
        <v>-48.638450099783398</v>
      </c>
      <c r="H2941">
        <v>31.960465451083699</v>
      </c>
      <c r="I2941">
        <v>-23.267647815684299</v>
      </c>
      <c r="J2941">
        <v>6.1735459943008602</v>
      </c>
      <c r="K2941">
        <v>31.8750107063101</v>
      </c>
      <c r="L2941">
        <v>36.493543952862701</v>
      </c>
      <c r="M2941">
        <v>95.447928120073499</v>
      </c>
      <c r="N2941">
        <v>1.8338170657858099</v>
      </c>
      <c r="O2941">
        <v>54.121012391310103</v>
      </c>
      <c r="P2941">
        <v>78.161434977578395</v>
      </c>
      <c r="Q2941">
        <v>5.1191802362596003E-2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E2942">
        <v>93.039049000000006</v>
      </c>
      <c r="F2942">
        <v>99.8</v>
      </c>
      <c r="G2942">
        <v>24.4964951081705</v>
      </c>
      <c r="H2942">
        <v>-20.232671141241799</v>
      </c>
      <c r="I2942">
        <v>31.0796367931341</v>
      </c>
      <c r="J2942">
        <v>-8.8956398121027593</v>
      </c>
      <c r="K2942">
        <v>110.07469520167599</v>
      </c>
      <c r="L2942">
        <v>95.573200020330404</v>
      </c>
      <c r="M2942">
        <v>39.679951460417399</v>
      </c>
      <c r="N2942">
        <v>1.36394795872588</v>
      </c>
      <c r="O2942">
        <v>29.408817635270498</v>
      </c>
      <c r="P2942">
        <v>83.052090975788701</v>
      </c>
      <c r="Q2942">
        <v>2.4823279494425001E-2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21</v>
      </c>
      <c r="E2943">
        <v>92.712993749999995</v>
      </c>
      <c r="F2943">
        <v>74.099999999999994</v>
      </c>
      <c r="G2943">
        <v>25.8002652587768</v>
      </c>
      <c r="H2943">
        <v>2.9815246143174998</v>
      </c>
      <c r="I2943">
        <v>-15.352845225177999</v>
      </c>
      <c r="J2943">
        <v>-5.5133012366467096</v>
      </c>
      <c r="K2943">
        <v>71.401662803796199</v>
      </c>
      <c r="L2943">
        <v>59.284173274850303</v>
      </c>
      <c r="M2943">
        <v>35.178400461050202</v>
      </c>
      <c r="N2943">
        <v>0.17567403662368999</v>
      </c>
      <c r="O2943">
        <v>38.326585695006699</v>
      </c>
      <c r="P2943">
        <v>86.885245901639294</v>
      </c>
      <c r="Q2943">
        <v>7.2064297189730004E-3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1429</v>
      </c>
      <c r="E2944">
        <v>92.548100000000005</v>
      </c>
      <c r="F2944">
        <v>3.7</v>
      </c>
      <c r="G2944">
        <v>159.03669175363001</v>
      </c>
      <c r="H2944">
        <v>-20.308829140673399</v>
      </c>
      <c r="I2944">
        <v>108.686739260653</v>
      </c>
      <c r="J2944">
        <v>-13.7588702065927</v>
      </c>
      <c r="K2944">
        <v>3.9308803779410399</v>
      </c>
      <c r="L2944">
        <v>2.54744925088223</v>
      </c>
      <c r="M2944">
        <v>15.626283738237399</v>
      </c>
      <c r="N2944">
        <v>0.67333845452584995</v>
      </c>
      <c r="O2944">
        <v>32.702702702702702</v>
      </c>
      <c r="P2944">
        <v>335.29411764705799</v>
      </c>
      <c r="Q2944">
        <v>3.0011016523993999E-2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E2945">
        <v>92.416588649999994</v>
      </c>
      <c r="F2945">
        <v>103.5</v>
      </c>
      <c r="G2945">
        <v>46.921307138245702</v>
      </c>
      <c r="H2945">
        <v>-1.1137650238996599</v>
      </c>
      <c r="I2945">
        <v>-16.0364542125395</v>
      </c>
      <c r="J2945">
        <v>-3.9198465382905501</v>
      </c>
      <c r="K2945">
        <v>103.571272448814</v>
      </c>
      <c r="L2945">
        <v>94.466717120662196</v>
      </c>
      <c r="M2945">
        <v>52.670511447908503</v>
      </c>
      <c r="N2945">
        <v>2.5066720911310001</v>
      </c>
      <c r="O2945">
        <v>32.260869565217298</v>
      </c>
      <c r="P2945">
        <v>88.181818181818102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553</v>
      </c>
      <c r="E2946">
        <v>92.253217328999995</v>
      </c>
      <c r="F2946">
        <v>88.01</v>
      </c>
      <c r="G2946">
        <v>162.31981071664501</v>
      </c>
      <c r="H2946">
        <v>34.587103897300203</v>
      </c>
      <c r="I2946">
        <v>54.6435027962223</v>
      </c>
      <c r="J2946">
        <v>0.284905443202011</v>
      </c>
      <c r="K2946">
        <v>68.250187725643201</v>
      </c>
      <c r="L2946">
        <v>56.820138412125303</v>
      </c>
      <c r="M2946">
        <v>78.927031852992798</v>
      </c>
      <c r="N2946">
        <v>4.6134908847341096</v>
      </c>
      <c r="O2946">
        <v>10.203385978866001</v>
      </c>
      <c r="P2946">
        <v>203.482758620689</v>
      </c>
      <c r="Q2946">
        <v>4.0250257757636E-2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D2947" t="s">
        <v>627</v>
      </c>
      <c r="E2947">
        <v>92.167440099999993</v>
      </c>
      <c r="F2947">
        <v>34.01</v>
      </c>
      <c r="G2947">
        <v>76.141354587830506</v>
      </c>
      <c r="H2947">
        <v>-2.29863910752792</v>
      </c>
      <c r="I2947">
        <v>-5.45532887947184</v>
      </c>
      <c r="J2947">
        <v>6.3725023424268104</v>
      </c>
      <c r="K2947">
        <v>32.085516022553499</v>
      </c>
      <c r="L2947">
        <v>29.753834724619001</v>
      </c>
      <c r="M2947">
        <v>69.883551490582406</v>
      </c>
      <c r="N2947">
        <v>0.83191788931377098</v>
      </c>
      <c r="O2947">
        <v>17.612466921493599</v>
      </c>
      <c r="P2947">
        <v>110.718711276332</v>
      </c>
      <c r="Q2947">
        <v>3.2344594702024998E-2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21</v>
      </c>
      <c r="E2948">
        <v>92.007999999999996</v>
      </c>
      <c r="F2948">
        <v>108.5</v>
      </c>
      <c r="G2948">
        <v>-71.3964207019539</v>
      </c>
      <c r="H2948">
        <v>0.78154290558092399</v>
      </c>
      <c r="I2948">
        <v>-40.024880944178904</v>
      </c>
      <c r="J2948">
        <v>3.00345585662641</v>
      </c>
      <c r="K2948">
        <v>109.43030293782699</v>
      </c>
      <c r="L2948">
        <v>124.380595185095</v>
      </c>
      <c r="M2948">
        <v>52.9478341149389</v>
      </c>
      <c r="N2948">
        <v>0.90227464195450702</v>
      </c>
      <c r="O2948">
        <v>98.156682027649694</v>
      </c>
      <c r="P2948">
        <v>11.855670103092701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E2949">
        <v>91.461299999999994</v>
      </c>
      <c r="F2949">
        <v>44.9</v>
      </c>
      <c r="G2949">
        <v>61.504640471579002</v>
      </c>
      <c r="H2949">
        <v>-5.4983716243335996</v>
      </c>
      <c r="I2949">
        <v>-8.6509230770084091</v>
      </c>
      <c r="J2949">
        <v>-1.9941643242398399</v>
      </c>
      <c r="K2949">
        <v>44.864850360136202</v>
      </c>
      <c r="L2949">
        <v>40.089822509905296</v>
      </c>
      <c r="M2949">
        <v>53.4643951709661</v>
      </c>
      <c r="N2949">
        <v>0.25</v>
      </c>
      <c r="O2949">
        <v>16.4810690423162</v>
      </c>
      <c r="P2949">
        <v>87.0833333333333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D2950" t="s">
        <v>127</v>
      </c>
      <c r="E2950">
        <v>91.414831829999997</v>
      </c>
      <c r="F2950">
        <v>165.9</v>
      </c>
      <c r="G2950">
        <v>132.35041161585701</v>
      </c>
      <c r="H2950">
        <v>-5.3068242487371498</v>
      </c>
      <c r="I2950">
        <v>49.240182704730103</v>
      </c>
      <c r="J2950">
        <v>-4.9712408351061699</v>
      </c>
      <c r="K2950">
        <v>159.11363658138399</v>
      </c>
      <c r="L2950">
        <v>128.06695989430401</v>
      </c>
      <c r="M2950">
        <v>49.968622445803398</v>
      </c>
      <c r="N2950">
        <v>0.50896816015784896</v>
      </c>
      <c r="O2950">
        <v>9.6745027124773806</v>
      </c>
      <c r="P2950">
        <v>176.5</v>
      </c>
      <c r="Q2950">
        <v>7.5987744745171004E-2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E2951">
        <v>91.402055554999905</v>
      </c>
      <c r="F2951">
        <v>128.65</v>
      </c>
      <c r="G2951">
        <v>284.265206469242</v>
      </c>
      <c r="H2951">
        <v>1.9717669240857101</v>
      </c>
      <c r="I2951">
        <v>168.50260603169801</v>
      </c>
      <c r="J2951">
        <v>-7.8068661541644797</v>
      </c>
      <c r="K2951">
        <v>120.81403839698601</v>
      </c>
      <c r="L2951">
        <v>83.080171755926401</v>
      </c>
      <c r="M2951">
        <v>26.246943860320901</v>
      </c>
      <c r="N2951">
        <v>0.37688525255660299</v>
      </c>
      <c r="O2951">
        <v>20.443062572872101</v>
      </c>
      <c r="P2951">
        <v>341.18655692729698</v>
      </c>
      <c r="Q2951">
        <v>0.12360462383524801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244</v>
      </c>
      <c r="E2952">
        <v>91.379199999999997</v>
      </c>
      <c r="F2952">
        <v>14.08</v>
      </c>
      <c r="G2952">
        <v>23.526464397591202</v>
      </c>
      <c r="H2952">
        <v>17.821195730631899</v>
      </c>
      <c r="I2952">
        <v>67.301457875372506</v>
      </c>
      <c r="J2952">
        <v>-3.62075555479147</v>
      </c>
      <c r="K2952">
        <v>12.3787014490986</v>
      </c>
      <c r="L2952">
        <v>9.6401567683742897</v>
      </c>
      <c r="M2952">
        <v>63.475653234933397</v>
      </c>
      <c r="N2952">
        <v>0.99787718601240905</v>
      </c>
      <c r="O2952">
        <v>2.2727272727272698</v>
      </c>
      <c r="P2952">
        <v>131.61704227669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E2953">
        <v>91.332042227999906</v>
      </c>
      <c r="F2953">
        <v>38.78</v>
      </c>
      <c r="G2953">
        <v>9.1910725596184903</v>
      </c>
      <c r="H2953">
        <v>-33.827004487619902</v>
      </c>
      <c r="I2953">
        <v>-9.5994008287648498</v>
      </c>
      <c r="J2953">
        <v>-18.9606915208925</v>
      </c>
      <c r="K2953">
        <v>51.491567353491298</v>
      </c>
      <c r="L2953">
        <v>49.070101069116397</v>
      </c>
      <c r="M2953">
        <v>27.662105041708799</v>
      </c>
      <c r="N2953">
        <v>2.5054219561717899</v>
      </c>
      <c r="O2953">
        <v>93.398659102630205</v>
      </c>
      <c r="P2953">
        <v>60.746113989637301</v>
      </c>
      <c r="Q2953">
        <v>0.20168261902423401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D2954" t="s">
        <v>553</v>
      </c>
      <c r="E2954">
        <v>91.247909359999994</v>
      </c>
      <c r="F2954">
        <v>127.84</v>
      </c>
      <c r="G2954">
        <v>124.597432382864</v>
      </c>
      <c r="H2954">
        <v>21.290870848611799</v>
      </c>
      <c r="I2954">
        <v>41.3032107237511</v>
      </c>
      <c r="J2954">
        <v>-3.2431297895923299</v>
      </c>
      <c r="K2954">
        <v>108.855462900643</v>
      </c>
      <c r="L2954">
        <v>87.614157198374699</v>
      </c>
      <c r="M2954">
        <v>63.064734949873902</v>
      </c>
      <c r="N2954">
        <v>1.83061397042882</v>
      </c>
      <c r="O2954">
        <v>8.1429912390488006</v>
      </c>
      <c r="P2954">
        <v>169.989440337909</v>
      </c>
      <c r="Q2954">
        <v>0.115305325907125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E2955">
        <v>91.208991359999999</v>
      </c>
      <c r="F2955">
        <v>11.04</v>
      </c>
      <c r="G2955">
        <v>-28.120323010746301</v>
      </c>
      <c r="H2955">
        <v>-7.3043680969967397</v>
      </c>
      <c r="I2955">
        <v>-50.538017137247301</v>
      </c>
      <c r="J2955">
        <v>-4.1948685495919502</v>
      </c>
      <c r="K2955">
        <v>11.477205654055499</v>
      </c>
      <c r="L2955">
        <v>11.845626681078199</v>
      </c>
      <c r="M2955">
        <v>34.599563502058999</v>
      </c>
      <c r="N2955">
        <v>1.0895547418619</v>
      </c>
      <c r="O2955">
        <v>78.804347826086897</v>
      </c>
      <c r="P2955">
        <v>16.701902748414302</v>
      </c>
      <c r="Q2955">
        <v>0.132163487315277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D2956" t="s">
        <v>627</v>
      </c>
      <c r="E2956">
        <v>91.097502719999994</v>
      </c>
      <c r="F2956">
        <v>84.56</v>
      </c>
      <c r="G2956">
        <v>-24.114809972385299</v>
      </c>
      <c r="H2956">
        <v>-5.2997065281420097</v>
      </c>
      <c r="I2956">
        <v>-21.912274129057099</v>
      </c>
      <c r="J2956">
        <v>-3.2964899056351902</v>
      </c>
      <c r="K2956">
        <v>84.952810380064605</v>
      </c>
      <c r="L2956">
        <v>85.676623569906994</v>
      </c>
      <c r="M2956">
        <v>46.106177926083298</v>
      </c>
      <c r="N2956">
        <v>0.55796453271164703</v>
      </c>
      <c r="O2956">
        <v>23.8174077578051</v>
      </c>
      <c r="P2956">
        <v>9.8181818181818095</v>
      </c>
      <c r="Q2956">
        <v>-7.3541360446069001E-2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711</v>
      </c>
      <c r="E2957">
        <v>90.884969691999999</v>
      </c>
      <c r="F2957">
        <v>44.11</v>
      </c>
      <c r="G2957">
        <v>10.563282446887699</v>
      </c>
      <c r="H2957">
        <v>-3.8462810407859198</v>
      </c>
      <c r="I2957">
        <v>10.006512570179501</v>
      </c>
      <c r="J2957">
        <v>-1.5671980321050101</v>
      </c>
      <c r="K2957">
        <v>43.447370311095703</v>
      </c>
      <c r="L2957">
        <v>39.144886524843201</v>
      </c>
      <c r="M2957">
        <v>59.271834326705303</v>
      </c>
      <c r="N2957">
        <v>0.736479154224156</v>
      </c>
      <c r="O2957">
        <v>6.3250963500339896</v>
      </c>
      <c r="P2957">
        <v>43.400520156046802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285</v>
      </c>
      <c r="E2958">
        <v>90.52513974</v>
      </c>
      <c r="F2958">
        <v>143.15</v>
      </c>
      <c r="G2958">
        <v>-21.846808803783201</v>
      </c>
      <c r="H2958">
        <v>8.3349617089997299</v>
      </c>
      <c r="I2958">
        <v>-50.605594237668598</v>
      </c>
      <c r="J2958">
        <v>0.25583567576016197</v>
      </c>
      <c r="K2958">
        <v>142.45471657961599</v>
      </c>
      <c r="L2958">
        <v>166.34057257756299</v>
      </c>
      <c r="M2958">
        <v>59.645513688185403</v>
      </c>
      <c r="N2958">
        <v>1.3521531100478399</v>
      </c>
      <c r="O2958">
        <v>91.407614390499404</v>
      </c>
      <c r="P2958">
        <v>36.3333333333333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E2959">
        <v>90.473449729999999</v>
      </c>
      <c r="F2959">
        <v>10.1</v>
      </c>
      <c r="G2959">
        <v>-40.743995888965799</v>
      </c>
      <c r="H2959">
        <v>-12.8642252828701</v>
      </c>
      <c r="I2959">
        <v>-42.543351876719399</v>
      </c>
      <c r="J2959">
        <v>-1.2059869843383599</v>
      </c>
      <c r="K2959">
        <v>11.0177074492429</v>
      </c>
      <c r="L2959">
        <v>12.4176797588017</v>
      </c>
      <c r="M2959">
        <v>44.660628776110798</v>
      </c>
      <c r="N2959">
        <v>0.49917801662574102</v>
      </c>
      <c r="O2959">
        <v>86.395157734396903</v>
      </c>
      <c r="P2959">
        <v>9.07127429805616</v>
      </c>
      <c r="Q2959">
        <v>7.4056341223160002E-2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627</v>
      </c>
      <c r="E2960">
        <v>90.188883629999907</v>
      </c>
      <c r="F2960">
        <v>114.3</v>
      </c>
      <c r="G2960">
        <v>40.855584552915303</v>
      </c>
      <c r="H2960">
        <v>24.575279169317199</v>
      </c>
      <c r="I2960">
        <v>40.315036414656802</v>
      </c>
      <c r="J2960">
        <v>-8.4797610320587609</v>
      </c>
      <c r="K2960">
        <v>97.014180416663393</v>
      </c>
      <c r="L2960">
        <v>84.418040048288702</v>
      </c>
      <c r="M2960">
        <v>61.039371654751697</v>
      </c>
      <c r="N2960">
        <v>3.0687464982427501</v>
      </c>
      <c r="O2960">
        <v>18.9851268591426</v>
      </c>
      <c r="P2960">
        <v>105.945945945945</v>
      </c>
      <c r="Q2960">
        <v>3.3678318216209001E-2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D2961" t="s">
        <v>257</v>
      </c>
      <c r="E2961">
        <v>90.168402599999993</v>
      </c>
      <c r="F2961">
        <v>68.400000000000006</v>
      </c>
      <c r="G2961">
        <v>39.439401227509897</v>
      </c>
      <c r="H2961">
        <v>34.3071839312219</v>
      </c>
      <c r="I2961">
        <v>-14.9674496876526</v>
      </c>
      <c r="J2961">
        <v>0.68782801292490903</v>
      </c>
      <c r="K2961">
        <v>59.124964879830401</v>
      </c>
      <c r="L2961">
        <v>60.864092861609002</v>
      </c>
      <c r="M2961">
        <v>77.824029926264302</v>
      </c>
      <c r="N2961">
        <v>2.5694411414982099</v>
      </c>
      <c r="O2961">
        <v>40.350877192982402</v>
      </c>
      <c r="P2961">
        <v>87.397260273972606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E2962">
        <v>90.117861000000005</v>
      </c>
      <c r="F2962">
        <v>283.55</v>
      </c>
      <c r="G2962">
        <v>85.710427853596002</v>
      </c>
      <c r="H2962">
        <v>24.820299523798301</v>
      </c>
      <c r="I2962">
        <v>28.3783251705139</v>
      </c>
      <c r="J2962">
        <v>-3.0774976575731698</v>
      </c>
      <c r="K2962">
        <v>248.68353067676301</v>
      </c>
      <c r="L2962">
        <v>214.57513434787501</v>
      </c>
      <c r="M2962">
        <v>52.529969338813899</v>
      </c>
      <c r="N2962">
        <v>1.21481757481817</v>
      </c>
      <c r="O2962">
        <v>10.2451066831246</v>
      </c>
      <c r="P2962">
        <v>114.973464746019</v>
      </c>
      <c r="Q2962">
        <v>8.0065479557105995E-2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E2963">
        <v>90</v>
      </c>
      <c r="F2963">
        <v>180</v>
      </c>
      <c r="G2963">
        <v>102.355965869409</v>
      </c>
      <c r="H2963">
        <v>-7.1147948200350003E-2</v>
      </c>
      <c r="I2963">
        <v>58.357358496490498</v>
      </c>
      <c r="J2963">
        <v>-2.4892138291903398</v>
      </c>
      <c r="K2963">
        <v>166.646301343532</v>
      </c>
      <c r="L2963">
        <v>129.68263364748501</v>
      </c>
      <c r="M2963">
        <v>52.622503651796301</v>
      </c>
      <c r="N2963">
        <v>0.64531286442541502</v>
      </c>
      <c r="O2963">
        <v>14.3055555555555</v>
      </c>
      <c r="P2963">
        <v>183.643239836117</v>
      </c>
      <c r="Q2963">
        <v>0.15009655959606399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D2964" t="s">
        <v>627</v>
      </c>
      <c r="E2964">
        <v>89.688500000000005</v>
      </c>
      <c r="F2964">
        <v>7.09</v>
      </c>
      <c r="G2964">
        <v>-48.930044213105496</v>
      </c>
      <c r="H2964">
        <v>4.5851757134510098</v>
      </c>
      <c r="I2964">
        <v>-37.6435970696824</v>
      </c>
      <c r="J2964">
        <v>-12.869164324239801</v>
      </c>
      <c r="K2964">
        <v>7.2212578365447699</v>
      </c>
      <c r="L2964">
        <v>8.90923817436971</v>
      </c>
      <c r="M2964">
        <v>29.099300026383801</v>
      </c>
      <c r="N2964">
        <v>0.72759031919671202</v>
      </c>
      <c r="O2964">
        <v>53.737658674188999</v>
      </c>
      <c r="P2964">
        <v>22.241379310344801</v>
      </c>
      <c r="Q2964">
        <v>-0.18866283899748201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1387</v>
      </c>
      <c r="E2965">
        <v>89.581500000000005</v>
      </c>
      <c r="F2965">
        <v>58.55</v>
      </c>
      <c r="G2965">
        <v>13.4949413425212</v>
      </c>
      <c r="H2965">
        <v>1.7972369816198299</v>
      </c>
      <c r="I2965">
        <v>-18.538286473071</v>
      </c>
      <c r="J2965">
        <v>-1.5295882499076701</v>
      </c>
      <c r="K2965">
        <v>56.691680163250297</v>
      </c>
      <c r="L2965">
        <v>53.315455576245299</v>
      </c>
      <c r="M2965">
        <v>41.3869991298698</v>
      </c>
      <c r="N2965">
        <v>1.3932319397191899</v>
      </c>
      <c r="O2965">
        <v>18.360375747224602</v>
      </c>
      <c r="P2965">
        <v>42.457420924574201</v>
      </c>
      <c r="Q2965">
        <v>-3.7380408987113999E-2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D2966" t="s">
        <v>917</v>
      </c>
      <c r="E2966">
        <v>89.556810197999994</v>
      </c>
      <c r="F2966">
        <v>7.39</v>
      </c>
      <c r="G2966">
        <v>-4.4311518781476797</v>
      </c>
      <c r="H2966">
        <v>-0.41900654496852502</v>
      </c>
      <c r="I2966">
        <v>-25.979927406012699</v>
      </c>
      <c r="J2966">
        <v>11.1029080948664</v>
      </c>
      <c r="K2966">
        <v>6.9496735894579196</v>
      </c>
      <c r="L2966">
        <v>8.0924862999167999</v>
      </c>
      <c r="M2966">
        <v>82.371239513112002</v>
      </c>
      <c r="N2966">
        <v>2.01860263502105</v>
      </c>
      <c r="O2966">
        <v>67.117726657645406</v>
      </c>
      <c r="P2966">
        <v>60.652173913043498</v>
      </c>
      <c r="Q2966">
        <v>-0.12621919861900999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D2967" t="s">
        <v>893</v>
      </c>
      <c r="E2967">
        <v>89.550250919999996</v>
      </c>
      <c r="F2967">
        <v>71.099999999999994</v>
      </c>
      <c r="G2967">
        <v>17.6237240566747</v>
      </c>
      <c r="H2967">
        <v>-1.6173585908230498E-2</v>
      </c>
      <c r="I2967">
        <v>-22.856858384638599</v>
      </c>
      <c r="J2967">
        <v>-2.2805331673097098</v>
      </c>
      <c r="K2967">
        <v>65.478171869971703</v>
      </c>
      <c r="L2967">
        <v>62.731150546509902</v>
      </c>
      <c r="M2967">
        <v>74.249573920135205</v>
      </c>
      <c r="N2967">
        <v>1.09281604763079</v>
      </c>
      <c r="O2967">
        <v>36.990154711673704</v>
      </c>
      <c r="P2967">
        <v>59.775280898876296</v>
      </c>
      <c r="Q2967">
        <v>-1.0686174948821001E-2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D2968" t="s">
        <v>257</v>
      </c>
      <c r="E2968">
        <v>89.538654149999999</v>
      </c>
      <c r="F2968">
        <v>166.7</v>
      </c>
      <c r="G2968">
        <v>116.26085450513899</v>
      </c>
      <c r="H2968">
        <v>63.425773674811602</v>
      </c>
      <c r="I2968">
        <v>93.289216045541096</v>
      </c>
      <c r="J2968">
        <v>14.9725023424268</v>
      </c>
      <c r="K2968">
        <v>121.222212714791</v>
      </c>
      <c r="L2968">
        <v>100.85702435460399</v>
      </c>
      <c r="M2968">
        <v>77.706184449613602</v>
      </c>
      <c r="N2968">
        <v>3.5447419358346499</v>
      </c>
      <c r="O2968">
        <v>10.317936412717399</v>
      </c>
      <c r="P2968">
        <v>182.590269537209</v>
      </c>
      <c r="Q2968">
        <v>0.118178727153315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E2969">
        <v>89.526687210000006</v>
      </c>
      <c r="F2969">
        <v>32.94</v>
      </c>
      <c r="G2969">
        <v>48.155484353435597</v>
      </c>
      <c r="H2969">
        <v>-1.70807428474047</v>
      </c>
      <c r="I2969">
        <v>7.6766382505529096</v>
      </c>
      <c r="J2969">
        <v>1.73624319927114</v>
      </c>
      <c r="K2969">
        <v>30.8531547230542</v>
      </c>
      <c r="L2969">
        <v>27.956742218297801</v>
      </c>
      <c r="M2969">
        <v>75.596630560135793</v>
      </c>
      <c r="N2969">
        <v>2.11480645989896</v>
      </c>
      <c r="O2969">
        <v>10.807528840315699</v>
      </c>
      <c r="P2969">
        <v>93.650793650793602</v>
      </c>
      <c r="Q2969">
        <v>5.2957451360259996E-3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Row],[Ticker]],[1]!Table1[[Symbol]:[Industry]],2,FALSE),"-")</f>
        <v>-</v>
      </c>
      <c r="D2970" t="s">
        <v>269</v>
      </c>
      <c r="E2970">
        <v>89.25994</v>
      </c>
      <c r="F2970">
        <v>81.95</v>
      </c>
      <c r="G2970">
        <v>-18.103283025688601</v>
      </c>
      <c r="H2970">
        <v>-9.0043514466092809</v>
      </c>
      <c r="I2970">
        <v>-30.146617759258501</v>
      </c>
      <c r="J2970">
        <v>-2.6765464582348701</v>
      </c>
      <c r="K2970">
        <v>84.542617812453202</v>
      </c>
      <c r="M2970">
        <v>49.304298655952103</v>
      </c>
      <c r="N2970">
        <v>0.84848484848484795</v>
      </c>
      <c r="O2970">
        <v>52.104942037827897</v>
      </c>
      <c r="P2970">
        <v>16.8210976478973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Row],[Ticker]],[1]!Table1[[Symbol]:[Industry]],2,FALSE),"-")</f>
        <v>-</v>
      </c>
      <c r="D2971" t="s">
        <v>257</v>
      </c>
      <c r="E2971">
        <v>89.193022650000003</v>
      </c>
      <c r="F2971">
        <v>36.81</v>
      </c>
      <c r="G2971">
        <v>48.053382609943803</v>
      </c>
      <c r="H2971">
        <v>-0.54815168066448905</v>
      </c>
      <c r="I2971">
        <v>-23.300045884025899</v>
      </c>
      <c r="J2971">
        <v>-5.2310064295029903</v>
      </c>
      <c r="K2971">
        <v>36.0451647108532</v>
      </c>
      <c r="L2971">
        <v>33.940208760250599</v>
      </c>
      <c r="M2971">
        <v>41.893187817734798</v>
      </c>
      <c r="N2971">
        <v>0.89097770298423995</v>
      </c>
      <c r="O2971">
        <v>38.549307253463702</v>
      </c>
      <c r="P2971">
        <v>82.227722772277204</v>
      </c>
      <c r="Q2971">
        <v>5.9173123347277999E-2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Row],[Ticker]],[1]!Table1[[Symbol]:[Industry]],2,FALSE),"-")</f>
        <v>-</v>
      </c>
      <c r="D2972" t="s">
        <v>553</v>
      </c>
      <c r="E2972">
        <v>88.95016536</v>
      </c>
      <c r="F2972">
        <v>8.2200000000000006</v>
      </c>
      <c r="G2972">
        <v>-45.383570910534701</v>
      </c>
      <c r="H2972">
        <v>-11.4299955559575</v>
      </c>
      <c r="I2972">
        <v>-51.735809205372703</v>
      </c>
      <c r="J2972">
        <v>-1.04853784669849</v>
      </c>
      <c r="K2972">
        <v>8.8859031236871697</v>
      </c>
      <c r="L2972">
        <v>9.3934881086994793</v>
      </c>
      <c r="M2972">
        <v>39.719510811561904</v>
      </c>
      <c r="N2972">
        <v>0.61236253114528705</v>
      </c>
      <c r="O2972">
        <v>74.817518248175105</v>
      </c>
      <c r="P2972">
        <v>8.0157687253613599</v>
      </c>
      <c r="Q2972">
        <v>0.18916487263125201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Row],[Ticker]],[1]!Table1[[Symbol]:[Industry]],2,FALSE),"-")</f>
        <v>-</v>
      </c>
      <c r="E2973">
        <v>88.946882759999994</v>
      </c>
      <c r="F2973">
        <v>5.54</v>
      </c>
      <c r="G2973">
        <v>-91.921341707440703</v>
      </c>
      <c r="H2973">
        <v>1.7049826733603199</v>
      </c>
      <c r="I2973">
        <v>-83.3931305550649</v>
      </c>
      <c r="J2973">
        <v>11.6330901847781</v>
      </c>
      <c r="K2973">
        <v>5.8716910687110904</v>
      </c>
      <c r="L2973">
        <v>10.4575340138641</v>
      </c>
      <c r="M2973">
        <v>63.900466855873901</v>
      </c>
      <c r="N2973">
        <v>2.9537275667357501</v>
      </c>
      <c r="O2973">
        <v>325.99277978339302</v>
      </c>
      <c r="P2973">
        <v>15.4166666666666</v>
      </c>
      <c r="Q2973">
        <v>0.15332790847134201</v>
      </c>
    </row>
    <row r="2974" spans="1:17" hidden="1" x14ac:dyDescent="0.3">
      <c r="A2974" t="s">
        <v>6111</v>
      </c>
      <c r="B2974" t="s">
        <v>6112</v>
      </c>
      <c r="C2974" t="str">
        <f>IFERROR(VLOOKUP(Table1[[#This Row],[Ticker]],[1]!Table1[[Symbol]:[Industry]],2,FALSE),"-")</f>
        <v>-</v>
      </c>
      <c r="D2974" t="s">
        <v>926</v>
      </c>
      <c r="E2974">
        <v>88.897264335000003</v>
      </c>
      <c r="F2974">
        <v>54.45</v>
      </c>
      <c r="G2974">
        <v>-50.163180396380199</v>
      </c>
      <c r="H2974">
        <v>-4.7132976197473901</v>
      </c>
      <c r="I2974">
        <v>-32.993137597388198</v>
      </c>
      <c r="J2974">
        <v>-6.1943430552496697</v>
      </c>
      <c r="K2974">
        <v>54.737011440763098</v>
      </c>
      <c r="M2974">
        <v>50.135995670139998</v>
      </c>
      <c r="N2974">
        <v>1.35302013422818</v>
      </c>
      <c r="O2974">
        <v>48.209366391184503</v>
      </c>
      <c r="P2974">
        <v>12.9668049792531</v>
      </c>
    </row>
    <row r="2975" spans="1:17" hidden="1" x14ac:dyDescent="0.3">
      <c r="A2975" t="s">
        <v>6113</v>
      </c>
      <c r="B2975" t="s">
        <v>6114</v>
      </c>
      <c r="C2975" t="str">
        <f>IFERROR(VLOOKUP(Table1[[#This Row],[Ticker]],[1]!Table1[[Symbol]:[Industry]],2,FALSE),"-")</f>
        <v>-</v>
      </c>
      <c r="D2975" t="s">
        <v>410</v>
      </c>
      <c r="E2975">
        <v>88.783630500000001</v>
      </c>
      <c r="F2975">
        <v>21.1</v>
      </c>
      <c r="G2975">
        <v>-1.8975674221293599</v>
      </c>
      <c r="H2975">
        <v>14.438136312174301</v>
      </c>
      <c r="I2975">
        <v>-19.340454703612501</v>
      </c>
      <c r="J2975">
        <v>5.9955263974096402</v>
      </c>
      <c r="K2975">
        <v>18.856557470092799</v>
      </c>
      <c r="L2975">
        <v>18.968813306212201</v>
      </c>
      <c r="M2975">
        <v>74.162567308270596</v>
      </c>
      <c r="N2975">
        <v>1.69703597093999</v>
      </c>
      <c r="O2975">
        <v>19.905213270142099</v>
      </c>
      <c r="P2975">
        <v>36.3930187459599</v>
      </c>
      <c r="Q2975">
        <v>6.0012620196952998E-2</v>
      </c>
    </row>
    <row r="2976" spans="1:17" hidden="1" x14ac:dyDescent="0.3">
      <c r="A2976" t="s">
        <v>6115</v>
      </c>
      <c r="B2976" t="s">
        <v>6116</v>
      </c>
      <c r="C2976" t="str">
        <f>IFERROR(VLOOKUP(Table1[[#This Row],[Ticker]],[1]!Table1[[Symbol]:[Industry]],2,FALSE),"-")</f>
        <v>-</v>
      </c>
      <c r="D2976" t="s">
        <v>160</v>
      </c>
      <c r="E2976">
        <v>88.704379000000003</v>
      </c>
      <c r="F2976">
        <v>1390</v>
      </c>
      <c r="G2976">
        <v>42.174143247345398</v>
      </c>
      <c r="H2976">
        <v>-1.04137971414704</v>
      </c>
      <c r="I2976">
        <v>-24.420096206527699</v>
      </c>
      <c r="J2976">
        <v>-1.9228376480629501</v>
      </c>
      <c r="K2976">
        <v>1423.2470223677899</v>
      </c>
      <c r="L2976">
        <v>1347.2439850689</v>
      </c>
      <c r="M2976">
        <v>39.355835303399701</v>
      </c>
      <c r="N2976">
        <v>0.294124434188337</v>
      </c>
      <c r="O2976">
        <v>33.9460431654676</v>
      </c>
      <c r="P2976">
        <v>85.456971314209397</v>
      </c>
      <c r="Q2976">
        <v>8.7596032883537997E-2</v>
      </c>
    </row>
    <row r="2977" spans="1:17" hidden="1" x14ac:dyDescent="0.3">
      <c r="A2977" t="s">
        <v>6117</v>
      </c>
      <c r="B2977" t="s">
        <v>6118</v>
      </c>
      <c r="C2977" t="str">
        <f>IFERROR(VLOOKUP(Table1[[#This Row],[Ticker]],[1]!Table1[[Symbol]:[Industry]],2,FALSE),"-")</f>
        <v>-</v>
      </c>
      <c r="E2977">
        <v>88.642399999999995</v>
      </c>
      <c r="F2977">
        <v>123.2</v>
      </c>
      <c r="G2977">
        <v>30.568328684506799</v>
      </c>
      <c r="H2977">
        <v>-14.0034221293841</v>
      </c>
      <c r="I2977">
        <v>-52.8105869425546</v>
      </c>
      <c r="J2977">
        <v>-4.3287946744343904</v>
      </c>
      <c r="K2977">
        <v>138.675069332042</v>
      </c>
      <c r="L2977">
        <v>155.03466171389601</v>
      </c>
      <c r="M2977">
        <v>41.862891414643101</v>
      </c>
      <c r="N2977">
        <v>0.75837922895357901</v>
      </c>
      <c r="O2977">
        <v>111.81006493506401</v>
      </c>
      <c r="P2977">
        <v>60</v>
      </c>
      <c r="Q2977">
        <v>0.103831455431443</v>
      </c>
    </row>
    <row r="2978" spans="1:17" hidden="1" x14ac:dyDescent="0.3">
      <c r="A2978" t="s">
        <v>6119</v>
      </c>
      <c r="B2978" t="s">
        <v>6120</v>
      </c>
      <c r="C2978" t="str">
        <f>IFERROR(VLOOKUP(Table1[[#This Row],[Ticker]],[1]!Table1[[Symbol]:[Industry]],2,FALSE),"-")</f>
        <v>-</v>
      </c>
      <c r="D2978" t="s">
        <v>6121</v>
      </c>
      <c r="E2978">
        <v>88.597482600000006</v>
      </c>
      <c r="F2978">
        <v>114.95</v>
      </c>
      <c r="G2978">
        <v>-47.381413950189597</v>
      </c>
      <c r="H2978">
        <v>-3.9603599284271702</v>
      </c>
      <c r="I2978">
        <v>-54.655022730114602</v>
      </c>
      <c r="J2978">
        <v>-13.1138257324737</v>
      </c>
      <c r="K2978">
        <v>119.583286423167</v>
      </c>
      <c r="M2978">
        <v>42.087392881352599</v>
      </c>
      <c r="N2978">
        <v>1.12117624594233</v>
      </c>
      <c r="O2978">
        <v>82.688125271857302</v>
      </c>
      <c r="P2978">
        <v>27.5097060454797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595</v>
      </c>
      <c r="E2979">
        <v>88.474634820000006</v>
      </c>
      <c r="F2979">
        <v>1.3</v>
      </c>
      <c r="G2979">
        <v>5.1559239086099398E-2</v>
      </c>
      <c r="H2979">
        <v>12.591325456684499</v>
      </c>
      <c r="I2979">
        <v>-95.587962793557196</v>
      </c>
      <c r="J2979">
        <v>12.131485935864101</v>
      </c>
      <c r="K2979">
        <v>1.16386897054813</v>
      </c>
      <c r="L2979">
        <v>2.3569361765344201</v>
      </c>
      <c r="M2979">
        <v>87.892159947422797</v>
      </c>
      <c r="N2979">
        <v>2.9974817811194798</v>
      </c>
      <c r="O2979">
        <v>722.51950947603098</v>
      </c>
      <c r="P2979">
        <v>50.756302521008401</v>
      </c>
      <c r="Q2979">
        <v>6.0147920915801997E-2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D2980" t="s">
        <v>77</v>
      </c>
      <c r="E2980">
        <v>88.449720800999998</v>
      </c>
      <c r="F2980">
        <v>10.06</v>
      </c>
      <c r="G2980">
        <v>108.374795510338</v>
      </c>
      <c r="H2980">
        <v>44.426231550269499</v>
      </c>
      <c r="I2980">
        <v>21.315063317549399</v>
      </c>
      <c r="J2980">
        <v>-9.8696221996977105</v>
      </c>
      <c r="K2980">
        <v>8.3094906249384106</v>
      </c>
      <c r="L2980">
        <v>6.8449997824357904</v>
      </c>
      <c r="M2980">
        <v>50.650063073892198</v>
      </c>
      <c r="N2980">
        <v>0.48963826545397998</v>
      </c>
      <c r="O2980">
        <v>28.926441351888599</v>
      </c>
      <c r="P2980">
        <v>142.409638554216</v>
      </c>
      <c r="Q2980">
        <v>0.11844750545035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711</v>
      </c>
      <c r="E2981">
        <v>88.390709483999998</v>
      </c>
      <c r="F2981">
        <v>99.45</v>
      </c>
      <c r="G2981">
        <v>25.906455653097201</v>
      </c>
      <c r="H2981">
        <v>-2.11496004373892</v>
      </c>
      <c r="I2981">
        <v>23.749539839633201</v>
      </c>
      <c r="J2981">
        <v>-4.3638325706853403</v>
      </c>
      <c r="K2981">
        <v>95.877788871351996</v>
      </c>
      <c r="L2981">
        <v>83.361710084475305</v>
      </c>
      <c r="M2981">
        <v>50.698257281001702</v>
      </c>
      <c r="N2981">
        <v>1.34995075920668</v>
      </c>
      <c r="O2981">
        <v>3.3182503770738898</v>
      </c>
      <c r="P2981">
        <v>68.559322033898297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269</v>
      </c>
      <c r="E2982">
        <v>88.369073139999998</v>
      </c>
      <c r="F2982">
        <v>36.950000000000003</v>
      </c>
      <c r="G2982">
        <v>-65.1040611105267</v>
      </c>
      <c r="H2982">
        <v>-7.2446533391192496</v>
      </c>
      <c r="I2982">
        <v>-39.054649785082901</v>
      </c>
      <c r="J2982">
        <v>-3.5751919922240298</v>
      </c>
      <c r="K2982">
        <v>38.389373414131697</v>
      </c>
      <c r="M2982">
        <v>40.372764486463197</v>
      </c>
      <c r="N2982">
        <v>1.3401888772298001</v>
      </c>
      <c r="O2982">
        <v>70.500676589986398</v>
      </c>
      <c r="P2982">
        <v>18.810289389067499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62</v>
      </c>
      <c r="E2983">
        <v>88.190849999999998</v>
      </c>
      <c r="F2983">
        <v>86</v>
      </c>
      <c r="G2983">
        <v>28.020164076984798</v>
      </c>
      <c r="H2983">
        <v>3.9613505978886199</v>
      </c>
      <c r="I2983">
        <v>2.2363982944931999</v>
      </c>
      <c r="J2983">
        <v>-7.3650360080514199</v>
      </c>
      <c r="K2983">
        <v>84.475387816086197</v>
      </c>
      <c r="L2983">
        <v>72.936375110119698</v>
      </c>
      <c r="M2983">
        <v>31.500101492980299</v>
      </c>
      <c r="N2983">
        <v>0.36950592726310999</v>
      </c>
      <c r="O2983">
        <v>18.3139534883721</v>
      </c>
      <c r="P2983">
        <v>88.389923329682304</v>
      </c>
      <c r="Q2983">
        <v>6.4160117624177004E-2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553</v>
      </c>
      <c r="E2984">
        <v>88.154325</v>
      </c>
      <c r="F2984">
        <v>6.91</v>
      </c>
      <c r="G2984">
        <v>24.638698442593601</v>
      </c>
      <c r="H2984">
        <v>-2.3775986774737099</v>
      </c>
      <c r="I2984">
        <v>-35.763537175765599</v>
      </c>
      <c r="J2984">
        <v>-4.7338903516370996</v>
      </c>
      <c r="K2984">
        <v>6.8533861864842702</v>
      </c>
      <c r="L2984">
        <v>6.6449351761329201</v>
      </c>
      <c r="M2984">
        <v>41.002964347594499</v>
      </c>
      <c r="N2984">
        <v>0.89063417777951603</v>
      </c>
      <c r="O2984">
        <v>65.991316931982595</v>
      </c>
      <c r="P2984">
        <v>64.133016627078405</v>
      </c>
      <c r="Q2984">
        <v>1.595684270548E-3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1429</v>
      </c>
      <c r="E2985">
        <v>88.032150029999997</v>
      </c>
      <c r="F2985">
        <v>20.49</v>
      </c>
      <c r="G2985">
        <v>374.17740469922097</v>
      </c>
      <c r="H2985">
        <v>-0.64073273544471099</v>
      </c>
      <c r="I2985">
        <v>384.20041257920502</v>
      </c>
      <c r="J2985">
        <v>-4.9410242276214804</v>
      </c>
      <c r="K2985">
        <v>18.555422294345501</v>
      </c>
      <c r="M2985">
        <v>67.907779792487204</v>
      </c>
      <c r="N2985">
        <v>0.27658393313723001</v>
      </c>
      <c r="O2985">
        <v>4.8316251830161097</v>
      </c>
      <c r="P2985">
        <v>399.75609756097498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135</v>
      </c>
      <c r="E2986">
        <v>88</v>
      </c>
      <c r="F2986">
        <v>80</v>
      </c>
      <c r="G2986">
        <v>45.361478078416702</v>
      </c>
      <c r="H2986">
        <v>-16.199209195007398</v>
      </c>
      <c r="I2986">
        <v>24.426817205456199</v>
      </c>
      <c r="J2986">
        <v>4.8719858227011104</v>
      </c>
      <c r="K2986">
        <v>85.978421384524296</v>
      </c>
      <c r="L2986">
        <v>71.599860251369904</v>
      </c>
      <c r="M2986">
        <v>38.122188083295903</v>
      </c>
      <c r="N2986">
        <v>1.90975609756097</v>
      </c>
      <c r="O2986">
        <v>28.162500000000001</v>
      </c>
      <c r="P2986">
        <v>70.940170940170901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E2987">
        <v>87.999965304999904</v>
      </c>
      <c r="F2987">
        <v>63.49</v>
      </c>
      <c r="G2987">
        <v>-2.3833126885107401</v>
      </c>
      <c r="H2987">
        <v>23.486129576277602</v>
      </c>
      <c r="I2987">
        <v>-24.3082000723135</v>
      </c>
      <c r="J2987">
        <v>-7.0086570778630204</v>
      </c>
      <c r="K2987">
        <v>53.9788558942886</v>
      </c>
      <c r="L2987">
        <v>56.616907882069597</v>
      </c>
      <c r="M2987">
        <v>64.285761957404304</v>
      </c>
      <c r="N2987">
        <v>3.5968831029213302</v>
      </c>
      <c r="O2987">
        <v>28.083162702787799</v>
      </c>
      <c r="P2987">
        <v>40.776053215077603</v>
      </c>
      <c r="Q2987">
        <v>-1.0092492069677999E-2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72</v>
      </c>
      <c r="E2988">
        <v>87.860653876000001</v>
      </c>
      <c r="F2988">
        <v>17.09</v>
      </c>
      <c r="G2988">
        <v>23.5487067892056</v>
      </c>
      <c r="H2988">
        <v>-3.7329395255681699</v>
      </c>
      <c r="I2988">
        <v>-15.438520365484401</v>
      </c>
      <c r="J2988">
        <v>-3.4911703122637898</v>
      </c>
      <c r="K2988">
        <v>15.781324956300599</v>
      </c>
      <c r="L2988">
        <v>14.658292658508399</v>
      </c>
      <c r="M2988">
        <v>63.256545346521499</v>
      </c>
      <c r="N2988">
        <v>0.34271643820054698</v>
      </c>
      <c r="O2988">
        <v>14.2773551784669</v>
      </c>
      <c r="P2988">
        <v>70.900000000000006</v>
      </c>
      <c r="Q2988">
        <v>7.1118899469211003E-2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550</v>
      </c>
      <c r="E2989">
        <v>87.7599388</v>
      </c>
      <c r="F2989">
        <v>108.05</v>
      </c>
      <c r="G2989">
        <v>6.43108111503257</v>
      </c>
      <c r="H2989">
        <v>9.7088655829036004</v>
      </c>
      <c r="I2989">
        <v>-21.023751473458798</v>
      </c>
      <c r="J2989">
        <v>10.4630901945681</v>
      </c>
      <c r="K2989">
        <v>114.74377447900901</v>
      </c>
      <c r="L2989">
        <v>108.978094817334</v>
      </c>
      <c r="M2989">
        <v>57.132788042083597</v>
      </c>
      <c r="N2989">
        <v>2.5906432748538002</v>
      </c>
      <c r="O2989">
        <v>47.478019435446498</v>
      </c>
      <c r="P2989">
        <v>36.426767676767597</v>
      </c>
      <c r="Q2989">
        <v>-9.5989056901850008E-3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732</v>
      </c>
      <c r="E2990">
        <v>87.062401887999997</v>
      </c>
      <c r="F2990">
        <v>43.12</v>
      </c>
      <c r="G2990">
        <v>-23.0341030876757</v>
      </c>
      <c r="H2990">
        <v>3.9926204682725701</v>
      </c>
      <c r="I2990">
        <v>-2.9708285849034701</v>
      </c>
      <c r="J2990">
        <v>-1.8147921269304199</v>
      </c>
      <c r="K2990">
        <v>42.556184477258</v>
      </c>
      <c r="L2990">
        <v>42.9985438257482</v>
      </c>
      <c r="M2990">
        <v>45.973881501341403</v>
      </c>
      <c r="N2990">
        <v>1.05337263786622</v>
      </c>
      <c r="O2990">
        <v>31.493506493506501</v>
      </c>
      <c r="P2990">
        <v>36.6719492868462</v>
      </c>
      <c r="Q2990">
        <v>0.10141788957095001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711</v>
      </c>
      <c r="E2991">
        <v>86.967899709999998</v>
      </c>
      <c r="F2991">
        <v>53.21</v>
      </c>
      <c r="G2991">
        <v>-9.0944546831202597</v>
      </c>
      <c r="H2991">
        <v>-0.39142880812935599</v>
      </c>
      <c r="I2991">
        <v>-0.38252480861014398</v>
      </c>
      <c r="J2991">
        <v>-0.59635548404338901</v>
      </c>
      <c r="K2991">
        <v>51.424832812460899</v>
      </c>
      <c r="L2991">
        <v>48.205652199035903</v>
      </c>
      <c r="M2991">
        <v>73.635405148885695</v>
      </c>
      <c r="N2991">
        <v>0.338369150979</v>
      </c>
      <c r="O2991">
        <v>4.11576771283592</v>
      </c>
      <c r="P2991">
        <v>33.058264566141503</v>
      </c>
      <c r="Q2991">
        <v>-4.1911912161719999E-3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E2992">
        <v>86.949775000000002</v>
      </c>
      <c r="F2992">
        <v>267.95</v>
      </c>
      <c r="G2992">
        <v>866.82871454565304</v>
      </c>
      <c r="H2992">
        <v>-12.2831916556325</v>
      </c>
      <c r="I2992">
        <v>261.73240288080302</v>
      </c>
      <c r="J2992">
        <v>-4.5402897854944397</v>
      </c>
      <c r="K2992">
        <v>263.23745106508602</v>
      </c>
      <c r="L2992">
        <v>168.556746807471</v>
      </c>
      <c r="M2992">
        <v>38.285524488304297</v>
      </c>
      <c r="N2992">
        <v>0.38081516243789498</v>
      </c>
      <c r="O2992">
        <v>17.167381974248901</v>
      </c>
      <c r="P2992">
        <v>1169.3036475603899</v>
      </c>
      <c r="Q2992">
        <v>0.184813177491266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E2993">
        <v>86.899990000000003</v>
      </c>
      <c r="F2993">
        <v>165.65</v>
      </c>
      <c r="G2993">
        <v>-31.191228474289801</v>
      </c>
      <c r="H2993">
        <v>15.152785530640299</v>
      </c>
      <c r="I2993">
        <v>-31.040378859321301</v>
      </c>
      <c r="J2993">
        <v>-6.9568722989960099</v>
      </c>
      <c r="K2993">
        <v>152.76439367522099</v>
      </c>
      <c r="L2993">
        <v>149.14206323069101</v>
      </c>
      <c r="M2993">
        <v>52.956025292992003</v>
      </c>
      <c r="N2993">
        <v>0.34615384615384598</v>
      </c>
      <c r="O2993">
        <v>21.943857530938701</v>
      </c>
      <c r="P2993">
        <v>57.761904761904702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917</v>
      </c>
      <c r="E2994">
        <v>86.833334239999999</v>
      </c>
      <c r="F2994">
        <v>164.8</v>
      </c>
      <c r="G2994">
        <v>20.780099322970401</v>
      </c>
      <c r="H2994">
        <v>56.340012214050198</v>
      </c>
      <c r="I2994">
        <v>30.803107202954301</v>
      </c>
      <c r="J2994">
        <v>-4.78881803019366</v>
      </c>
      <c r="M2994">
        <v>66.415594085655997</v>
      </c>
      <c r="O2994">
        <v>7.40291262135921</v>
      </c>
      <c r="P2994">
        <v>105.35825545171301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E2995">
        <v>86.715301499999995</v>
      </c>
      <c r="F2995">
        <v>578.70000000000005</v>
      </c>
      <c r="G2995">
        <v>44.0534337687602</v>
      </c>
      <c r="H2995">
        <v>15.887115904011001</v>
      </c>
      <c r="I2995">
        <v>-15.069489461714699</v>
      </c>
      <c r="J2995">
        <v>-7.1417543123954097E-2</v>
      </c>
      <c r="K2995">
        <v>528.63287506787799</v>
      </c>
      <c r="L2995">
        <v>483.32941005706499</v>
      </c>
      <c r="M2995">
        <v>48.336948464268097</v>
      </c>
      <c r="N2995">
        <v>1.69918790514567</v>
      </c>
      <c r="O2995">
        <v>13.1674442716433</v>
      </c>
      <c r="P2995">
        <v>80.84375</v>
      </c>
      <c r="Q2995">
        <v>6.2747725046193997E-2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2884</v>
      </c>
      <c r="E2996">
        <v>86.693302799999998</v>
      </c>
      <c r="F2996">
        <v>123</v>
      </c>
      <c r="G2996">
        <v>-28.075720210149001</v>
      </c>
      <c r="H2996">
        <v>-1.31662454509422</v>
      </c>
      <c r="I2996">
        <v>-18.052712330165001</v>
      </c>
      <c r="J2996">
        <v>-7.1707293322655099</v>
      </c>
      <c r="K2996">
        <v>121.872498386949</v>
      </c>
      <c r="M2996">
        <v>50.912210275501998</v>
      </c>
      <c r="N2996">
        <v>0.45577544426494299</v>
      </c>
      <c r="O2996">
        <v>19.227642276422699</v>
      </c>
      <c r="P2996">
        <v>17.1428571428571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97</v>
      </c>
      <c r="E2997">
        <v>86.548997150000005</v>
      </c>
      <c r="F2997">
        <v>4.51</v>
      </c>
      <c r="G2997">
        <v>97.688633870919006</v>
      </c>
      <c r="H2997">
        <v>-4.3931471946058602</v>
      </c>
      <c r="I2997">
        <v>-15.997186085522999</v>
      </c>
      <c r="J2997">
        <v>-7.57267672093404</v>
      </c>
      <c r="K2997">
        <v>4.5624071914386901</v>
      </c>
      <c r="L2997">
        <v>4.4508841573650697</v>
      </c>
      <c r="M2997">
        <v>46.580291367938798</v>
      </c>
      <c r="N2997">
        <v>1.1188120124632599</v>
      </c>
      <c r="O2997">
        <v>44.7893569844789</v>
      </c>
      <c r="P2997">
        <v>123.267326732673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711</v>
      </c>
      <c r="E2998">
        <v>86.396236028999994</v>
      </c>
      <c r="F2998">
        <v>999.99</v>
      </c>
      <c r="G2998">
        <v>-25.578692861754199</v>
      </c>
      <c r="H2998">
        <v>-5.2761494021113799</v>
      </c>
      <c r="I2998">
        <v>-15.5556849817703</v>
      </c>
      <c r="J2998">
        <v>-1.9941643242398399</v>
      </c>
      <c r="K2998">
        <v>999.99064686682505</v>
      </c>
      <c r="L2998">
        <v>999.98522572559398</v>
      </c>
      <c r="M2998">
        <v>51.871899376974604</v>
      </c>
      <c r="N2998">
        <v>1.2124420610253701</v>
      </c>
      <c r="O2998">
        <v>3.0010300103000902</v>
      </c>
      <c r="P2998">
        <v>3.09175257731959</v>
      </c>
      <c r="Q2998">
        <v>-0.10191571481775601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330</v>
      </c>
      <c r="E2999">
        <v>86.280687499999999</v>
      </c>
      <c r="F2999">
        <v>372.1</v>
      </c>
      <c r="G2999">
        <v>16.254735764127201</v>
      </c>
      <c r="H2999">
        <v>-18.319627662980899</v>
      </c>
      <c r="I2999">
        <v>42.113806543653403</v>
      </c>
      <c r="J2999">
        <v>4.38881439916441</v>
      </c>
      <c r="K2999">
        <v>388.450548168887</v>
      </c>
      <c r="L2999">
        <v>289.98684865371501</v>
      </c>
      <c r="M2999">
        <v>40.044397811340701</v>
      </c>
      <c r="N2999">
        <v>0.60553787396562697</v>
      </c>
      <c r="O2999">
        <v>40.916420317118998</v>
      </c>
      <c r="P2999">
        <v>148.06666666666601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49</v>
      </c>
      <c r="E3000">
        <v>86.2501496</v>
      </c>
      <c r="F3000">
        <v>97</v>
      </c>
      <c r="G3000">
        <v>176.22591199201</v>
      </c>
      <c r="H3000">
        <v>-7.3458111890876499</v>
      </c>
      <c r="I3000">
        <v>-27.052035346733799</v>
      </c>
      <c r="J3000">
        <v>-1.9941643242398399</v>
      </c>
      <c r="K3000">
        <v>97.043819590116797</v>
      </c>
      <c r="L3000">
        <v>88.134875387358903</v>
      </c>
      <c r="M3000">
        <v>58.6281252397022</v>
      </c>
      <c r="N3000">
        <v>0.108742767548667</v>
      </c>
      <c r="O3000">
        <v>22.525773195876202</v>
      </c>
      <c r="P3000">
        <v>201.804604853764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382</v>
      </c>
      <c r="E3001">
        <v>85.874934999999994</v>
      </c>
      <c r="F3001">
        <v>70.75</v>
      </c>
      <c r="G3001">
        <v>-37.196431774933501</v>
      </c>
      <c r="H3001">
        <v>53.351499437444602</v>
      </c>
      <c r="I3001">
        <v>-5.0088099817703098</v>
      </c>
      <c r="J3001">
        <v>43.696289799949199</v>
      </c>
      <c r="K3001">
        <v>55.001916145385998</v>
      </c>
      <c r="M3001">
        <v>59.771243922767603</v>
      </c>
      <c r="N3001">
        <v>4.3021651964715302</v>
      </c>
      <c r="O3001">
        <v>33.427561837455798</v>
      </c>
      <c r="P3001">
        <v>85.939553219448101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85.868684999999999</v>
      </c>
      <c r="F3002">
        <v>134.94999999999999</v>
      </c>
      <c r="G3002">
        <v>2.9451166620552698</v>
      </c>
      <c r="H3002">
        <v>7.46194583598386</v>
      </c>
      <c r="I3002">
        <v>-20.359578886962101</v>
      </c>
      <c r="J3002">
        <v>-2.3099537979240399</v>
      </c>
      <c r="K3002">
        <v>128.24587471787399</v>
      </c>
      <c r="M3002">
        <v>49.146431564014399</v>
      </c>
      <c r="N3002">
        <v>1.4158244680851</v>
      </c>
      <c r="O3002">
        <v>12.782512041496799</v>
      </c>
      <c r="P3002">
        <v>39.844559585492199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1558</v>
      </c>
      <c r="E3003">
        <v>85.834980000000002</v>
      </c>
      <c r="F3003">
        <v>25.41</v>
      </c>
      <c r="G3003">
        <v>-28.593960037326699</v>
      </c>
      <c r="H3003">
        <v>-5.4296413437844304</v>
      </c>
      <c r="I3003">
        <v>-37.2506002360076</v>
      </c>
      <c r="J3003">
        <v>-2.6811872250031898</v>
      </c>
      <c r="K3003">
        <v>26.879374387479601</v>
      </c>
      <c r="L3003">
        <v>28.1502107593628</v>
      </c>
      <c r="M3003">
        <v>41.944116171393397</v>
      </c>
      <c r="N3003">
        <v>1.4520379624170101</v>
      </c>
      <c r="O3003">
        <v>67.256985438803596</v>
      </c>
      <c r="P3003">
        <v>15.5</v>
      </c>
      <c r="Q3003">
        <v>-5.4736356498399997E-3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E3004">
        <v>85.810050000000004</v>
      </c>
      <c r="F3004">
        <v>51</v>
      </c>
      <c r="G3004">
        <v>-17.068054563881802</v>
      </c>
      <c r="H3004">
        <v>-11.387260513222399</v>
      </c>
      <c r="I3004">
        <v>-24.727546068146001</v>
      </c>
      <c r="J3004">
        <v>-7.6685829288909897</v>
      </c>
      <c r="K3004">
        <v>50.889130646820199</v>
      </c>
      <c r="L3004">
        <v>49.638262066387803</v>
      </c>
      <c r="M3004">
        <v>48.6141917011931</v>
      </c>
      <c r="N3004">
        <v>3.6752136752136702</v>
      </c>
      <c r="O3004">
        <v>19.196078431372499</v>
      </c>
      <c r="P3004">
        <v>26.771066368381799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312</v>
      </c>
      <c r="E3005">
        <v>85.749339599999999</v>
      </c>
      <c r="F3005">
        <v>226.4</v>
      </c>
      <c r="G3005">
        <v>14.6504802568583</v>
      </c>
      <c r="H3005">
        <v>6.8945823052056801</v>
      </c>
      <c r="I3005">
        <v>11.9217924957071</v>
      </c>
      <c r="J3005">
        <v>-8.0986967864693291</v>
      </c>
      <c r="K3005">
        <v>208.574182838273</v>
      </c>
      <c r="L3005">
        <v>186.32304811063599</v>
      </c>
      <c r="M3005">
        <v>57.019046968434402</v>
      </c>
      <c r="N3005">
        <v>1.8844586940480701</v>
      </c>
      <c r="O3005">
        <v>10.821554770318</v>
      </c>
      <c r="P3005">
        <v>54.962354551676903</v>
      </c>
      <c r="Q3005">
        <v>-1.2514986504602E-2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E3006">
        <v>85.371750000000006</v>
      </c>
      <c r="F3006">
        <v>99.85</v>
      </c>
      <c r="G3006">
        <v>70.976425248481902</v>
      </c>
      <c r="H3006">
        <v>-6.0057213865471697</v>
      </c>
      <c r="I3006">
        <v>9.69519309148607</v>
      </c>
      <c r="J3006">
        <v>1.9264059405259299</v>
      </c>
      <c r="K3006">
        <v>95.909961976378199</v>
      </c>
      <c r="L3006">
        <v>79.230519872835302</v>
      </c>
      <c r="M3006">
        <v>40.761020208453999</v>
      </c>
      <c r="N3006">
        <v>0.235292219578106</v>
      </c>
      <c r="O3006">
        <v>26.6900350525788</v>
      </c>
      <c r="P3006">
        <v>114.27038626609399</v>
      </c>
      <c r="Q3006">
        <v>0.13776366152117001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E3007">
        <v>85.176256309999999</v>
      </c>
      <c r="F3007">
        <v>16.22</v>
      </c>
      <c r="G3007">
        <v>-28.452944358760199</v>
      </c>
      <c r="H3007">
        <v>-12.056776182738099</v>
      </c>
      <c r="I3007">
        <v>-28.678341650222301</v>
      </c>
      <c r="J3007">
        <v>-7.86297905381406</v>
      </c>
      <c r="K3007">
        <v>17.066344070214299</v>
      </c>
      <c r="L3007">
        <v>18.282220657319801</v>
      </c>
      <c r="M3007">
        <v>42.166193085646697</v>
      </c>
      <c r="N3007">
        <v>0.84193828997342701</v>
      </c>
      <c r="O3007">
        <v>72.009864364981496</v>
      </c>
      <c r="P3007">
        <v>6.0130718954248099</v>
      </c>
      <c r="Q3007">
        <v>6.6670700180570003E-2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77</v>
      </c>
      <c r="E3008">
        <v>84.818615202000004</v>
      </c>
      <c r="F3008">
        <v>26.01</v>
      </c>
      <c r="G3008">
        <v>-46.304081462790499</v>
      </c>
      <c r="H3008">
        <v>7.8697786673388004</v>
      </c>
      <c r="I3008">
        <v>-0.56894758123980604</v>
      </c>
      <c r="J3008">
        <v>-16.221679209855601</v>
      </c>
      <c r="K3008">
        <v>26.820067860747301</v>
      </c>
      <c r="L3008">
        <v>31.0281658648444</v>
      </c>
      <c r="M3008">
        <v>33.0932548676479</v>
      </c>
      <c r="N3008">
        <v>1.66716891216356</v>
      </c>
      <c r="O3008">
        <v>45.9054209919261</v>
      </c>
      <c r="P3008">
        <v>23.857142857142801</v>
      </c>
      <c r="Q3008">
        <v>6.1817070046815997E-2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84.494399999999999</v>
      </c>
      <c r="F3009">
        <v>182.1</v>
      </c>
      <c r="G3009">
        <v>153.80148510694701</v>
      </c>
      <c r="H3009">
        <v>-6.3089405201077602</v>
      </c>
      <c r="I3009">
        <v>-1.2789356877633999</v>
      </c>
      <c r="J3009">
        <v>4.4780578979823797</v>
      </c>
      <c r="K3009">
        <v>189.37121319066699</v>
      </c>
      <c r="L3009">
        <v>179.580333902858</v>
      </c>
      <c r="M3009">
        <v>43.271421002624599</v>
      </c>
      <c r="N3009">
        <v>0.80124813772554204</v>
      </c>
      <c r="O3009">
        <v>50.631521142229502</v>
      </c>
      <c r="P3009">
        <v>202.44145490782199</v>
      </c>
      <c r="Q3009">
        <v>0.121639184326297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130</v>
      </c>
      <c r="E3010">
        <v>83.9980154</v>
      </c>
      <c r="F3010">
        <v>100.75</v>
      </c>
      <c r="G3010">
        <v>-77.533866919932507</v>
      </c>
      <c r="H3010">
        <v>2.7002959940342102</v>
      </c>
      <c r="I3010">
        <v>-67.510859039948599</v>
      </c>
      <c r="J3010">
        <v>-3.21845423609096</v>
      </c>
      <c r="K3010">
        <v>103.546922493888</v>
      </c>
      <c r="M3010">
        <v>44.823509886367297</v>
      </c>
      <c r="N3010">
        <v>0.737307692307692</v>
      </c>
      <c r="O3010">
        <v>108.43672456575599</v>
      </c>
      <c r="P3010">
        <v>22.1212121212121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E3011">
        <v>83.880855999999994</v>
      </c>
      <c r="F3011">
        <v>41.48</v>
      </c>
      <c r="G3011">
        <v>-51.757728277308601</v>
      </c>
      <c r="H3011">
        <v>0.69472438429636996</v>
      </c>
      <c r="I3011">
        <v>-51.295421620035199</v>
      </c>
      <c r="J3011">
        <v>-7.0604830891887502</v>
      </c>
      <c r="K3011">
        <v>42.998029653820097</v>
      </c>
      <c r="L3011">
        <v>45.345038193756501</v>
      </c>
      <c r="M3011">
        <v>41.330234506121201</v>
      </c>
      <c r="N3011">
        <v>0.16699889525807199</v>
      </c>
      <c r="O3011">
        <v>65.115718418514902</v>
      </c>
      <c r="P3011">
        <v>18.514285714285698</v>
      </c>
      <c r="Q3011">
        <v>0.121371313185885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926</v>
      </c>
      <c r="E3012">
        <v>83.841999999999999</v>
      </c>
      <c r="F3012">
        <v>226.6</v>
      </c>
      <c r="G3012">
        <v>-30.027354046658299</v>
      </c>
      <c r="H3012">
        <v>-4.91659884031362</v>
      </c>
      <c r="I3012">
        <v>-28.418595960428199</v>
      </c>
      <c r="J3012">
        <v>-1.4538671607999401</v>
      </c>
      <c r="K3012">
        <v>222.87691635063501</v>
      </c>
      <c r="L3012">
        <v>233.514217048125</v>
      </c>
      <c r="M3012">
        <v>52.951047424991899</v>
      </c>
      <c r="N3012">
        <v>3.4148665048543601</v>
      </c>
      <c r="O3012">
        <v>34.135039717563998</v>
      </c>
      <c r="P3012">
        <v>8.3692013390722195</v>
      </c>
      <c r="Q3012">
        <v>-1.9848773371079001E-2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135</v>
      </c>
      <c r="E3013">
        <v>83.795567789999893</v>
      </c>
      <c r="F3013">
        <v>75.569999999999993</v>
      </c>
      <c r="G3013">
        <v>25.561307138245699</v>
      </c>
      <c r="H3013">
        <v>-10.8652732691808</v>
      </c>
      <c r="I3013">
        <v>-26.429608793540499</v>
      </c>
      <c r="J3013">
        <v>-1.9941643242398399</v>
      </c>
      <c r="K3013">
        <v>81.025745193837395</v>
      </c>
      <c r="L3013">
        <v>78.836303703849595</v>
      </c>
      <c r="M3013">
        <v>46.1531853946396</v>
      </c>
      <c r="N3013">
        <v>0.42693019328026099</v>
      </c>
      <c r="O3013">
        <v>67.195977239645302</v>
      </c>
      <c r="P3013">
        <v>66.087912087912002</v>
      </c>
      <c r="Q3013">
        <v>0.10063821244942001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E3014">
        <v>83.677961999999994</v>
      </c>
      <c r="F3014">
        <v>49.26</v>
      </c>
      <c r="G3014">
        <v>-21.6546422288428</v>
      </c>
      <c r="H3014">
        <v>-3.4635221108690102</v>
      </c>
      <c r="I3014">
        <v>-11.631634348858899</v>
      </c>
      <c r="J3014">
        <v>-4.8884922185677198</v>
      </c>
      <c r="K3014">
        <v>50.005815569831398</v>
      </c>
      <c r="M3014">
        <v>45.661550444451798</v>
      </c>
      <c r="O3014">
        <v>21.538773853024701</v>
      </c>
      <c r="P3014">
        <v>9.2239467849223704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410</v>
      </c>
      <c r="E3015">
        <v>83.530330000000006</v>
      </c>
      <c r="F3015">
        <v>70.459999999999994</v>
      </c>
      <c r="G3015">
        <v>22.676143134881499</v>
      </c>
      <c r="H3015">
        <v>37.617467619165197</v>
      </c>
      <c r="I3015">
        <v>37.751538690988497</v>
      </c>
      <c r="J3015">
        <v>3.437546821757</v>
      </c>
      <c r="K3015">
        <v>50.369394030432701</v>
      </c>
      <c r="L3015">
        <v>44.395555492161201</v>
      </c>
      <c r="M3015">
        <v>73.004077179575006</v>
      </c>
      <c r="N3015">
        <v>3.7403751618834402</v>
      </c>
      <c r="O3015">
        <v>12.049389724666399</v>
      </c>
      <c r="P3015">
        <v>118.819875776397</v>
      </c>
      <c r="Q3015">
        <v>0.156077256118789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926</v>
      </c>
      <c r="E3016">
        <v>83.375</v>
      </c>
      <c r="F3016">
        <v>145</v>
      </c>
      <c r="G3016">
        <v>-57.758299971202298</v>
      </c>
      <c r="H3016">
        <v>-2.8022818062925499</v>
      </c>
      <c r="I3016">
        <v>-34.550098389591497</v>
      </c>
      <c r="J3016">
        <v>-0.92887222801990199</v>
      </c>
      <c r="K3016">
        <v>149.03954898653001</v>
      </c>
      <c r="L3016">
        <v>172.38028861765301</v>
      </c>
      <c r="M3016">
        <v>46.255518891775303</v>
      </c>
      <c r="N3016">
        <v>0.95790638297872299</v>
      </c>
      <c r="O3016">
        <v>47.586206896551701</v>
      </c>
      <c r="P3016">
        <v>5.8394160583941499</v>
      </c>
      <c r="Q3016">
        <v>0.196847003233349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269</v>
      </c>
      <c r="E3017">
        <v>83.232646399999993</v>
      </c>
      <c r="F3017">
        <v>203.3</v>
      </c>
      <c r="G3017">
        <v>-36.8982130362362</v>
      </c>
      <c r="H3017">
        <v>-3.06028092462746</v>
      </c>
      <c r="I3017">
        <v>-42.6883014692255</v>
      </c>
      <c r="J3017">
        <v>-1.2899389721271599</v>
      </c>
      <c r="K3017">
        <v>211.28060127072899</v>
      </c>
      <c r="L3017">
        <v>220.76331839266899</v>
      </c>
      <c r="M3017">
        <v>37.231443611584197</v>
      </c>
      <c r="N3017">
        <v>1.1099476439790501</v>
      </c>
      <c r="O3017">
        <v>66.0354156419085</v>
      </c>
      <c r="P3017">
        <v>8.7165775401069503</v>
      </c>
      <c r="Q3017">
        <v>9.5261641027188995E-2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E3018">
        <v>82.958399999999997</v>
      </c>
      <c r="F3018">
        <v>28</v>
      </c>
      <c r="G3018">
        <v>-96.042827882851199</v>
      </c>
      <c r="H3018">
        <v>5.5042206702940897</v>
      </c>
      <c r="I3018">
        <v>-83.888641326488695</v>
      </c>
      <c r="J3018">
        <v>4.0512727185017798</v>
      </c>
      <c r="K3018">
        <v>31.208774369868902</v>
      </c>
      <c r="L3018">
        <v>53.813900994481799</v>
      </c>
      <c r="M3018">
        <v>58.924847576981698</v>
      </c>
      <c r="N3018">
        <v>0.47265632564513999</v>
      </c>
      <c r="O3018">
        <v>268.21428571428498</v>
      </c>
      <c r="P3018">
        <v>24.333925399644698</v>
      </c>
      <c r="Q3018">
        <v>-4.1340332812687001E-2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553</v>
      </c>
      <c r="E3019">
        <v>82.95</v>
      </c>
      <c r="F3019">
        <v>77.42</v>
      </c>
      <c r="G3019">
        <v>268.41621807972098</v>
      </c>
      <c r="H3019">
        <v>30.8828375834672</v>
      </c>
      <c r="I3019">
        <v>94.539294665448097</v>
      </c>
      <c r="J3019">
        <v>-4.6227645003183202</v>
      </c>
      <c r="K3019">
        <v>62.081580843496802</v>
      </c>
      <c r="L3019">
        <v>45.052131177623799</v>
      </c>
      <c r="M3019">
        <v>80.286483288558898</v>
      </c>
      <c r="N3019">
        <v>0.91174856882576405</v>
      </c>
      <c r="O3019">
        <v>4.7532937225523098</v>
      </c>
      <c r="P3019">
        <v>337.40112994350199</v>
      </c>
      <c r="Q3019">
        <v>0.120350147156851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553</v>
      </c>
      <c r="E3020">
        <v>82.764375999999999</v>
      </c>
      <c r="F3020">
        <v>76.849999999999994</v>
      </c>
      <c r="G3020">
        <v>-43.254107966199797</v>
      </c>
      <c r="H3020">
        <v>-24.223517823163998</v>
      </c>
      <c r="I3020">
        <v>-33.231100086215903</v>
      </c>
      <c r="J3020">
        <v>-9.7785954619643896</v>
      </c>
      <c r="O3020">
        <v>27.5211450878334</v>
      </c>
      <c r="P3020">
        <v>2.1941489361701998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630</v>
      </c>
      <c r="E3021">
        <v>82.589867984999998</v>
      </c>
      <c r="F3021">
        <v>68.69</v>
      </c>
      <c r="G3021">
        <v>89.346213270911505</v>
      </c>
      <c r="H3021">
        <v>-7.1645614192787699</v>
      </c>
      <c r="I3021">
        <v>26.8955800534847</v>
      </c>
      <c r="J3021">
        <v>-4.9927498970828399</v>
      </c>
      <c r="K3021">
        <v>62.622562848086297</v>
      </c>
      <c r="L3021">
        <v>52.122645434855102</v>
      </c>
      <c r="M3021">
        <v>51.1530490481016</v>
      </c>
      <c r="N3021">
        <v>0.74387678770315102</v>
      </c>
      <c r="O3021">
        <v>12.6801572281263</v>
      </c>
      <c r="P3021">
        <v>127.45033112582701</v>
      </c>
      <c r="Q3021">
        <v>5.6149334178658E-2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163</v>
      </c>
      <c r="E3022">
        <v>82.520516610000001</v>
      </c>
      <c r="F3022">
        <v>90.18</v>
      </c>
      <c r="G3022">
        <v>130.61448895642701</v>
      </c>
      <c r="H3022">
        <v>-11.449618789866401</v>
      </c>
      <c r="I3022">
        <v>-19.639922378068899</v>
      </c>
      <c r="J3022">
        <v>-0.64951536579169999</v>
      </c>
      <c r="K3022">
        <v>93.468021831263698</v>
      </c>
      <c r="L3022">
        <v>84.506304276429205</v>
      </c>
      <c r="M3022">
        <v>46.259084340011903</v>
      </c>
      <c r="N3022">
        <v>0.83021761378859904</v>
      </c>
      <c r="O3022">
        <v>40.119760479041901</v>
      </c>
      <c r="P3022">
        <v>171.62650602409599</v>
      </c>
      <c r="Q3022">
        <v>0.16339335114400499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627</v>
      </c>
      <c r="E3023">
        <v>82.071404999999999</v>
      </c>
      <c r="F3023">
        <v>146.75</v>
      </c>
      <c r="G3023">
        <v>193.58181170544799</v>
      </c>
      <c r="H3023">
        <v>46.0888657647237</v>
      </c>
      <c r="I3023">
        <v>68.1573846226363</v>
      </c>
      <c r="J3023">
        <v>-7.0068546795697904</v>
      </c>
      <c r="K3023">
        <v>117.80492967465899</v>
      </c>
      <c r="L3023">
        <v>85.567921623990401</v>
      </c>
      <c r="M3023">
        <v>50.276511868190198</v>
      </c>
      <c r="N3023">
        <v>0.13228451600596</v>
      </c>
      <c r="O3023">
        <v>11.7206132879045</v>
      </c>
      <c r="P3023">
        <v>257.92682926829201</v>
      </c>
      <c r="Q3023">
        <v>7.8502964070101003E-2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1148</v>
      </c>
      <c r="E3024">
        <v>81.965800000000002</v>
      </c>
      <c r="F3024">
        <v>63.5</v>
      </c>
      <c r="G3024">
        <v>-58.025501372392498</v>
      </c>
      <c r="H3024">
        <v>13.052691568239</v>
      </c>
      <c r="I3024">
        <v>-51.2844299210415</v>
      </c>
      <c r="J3024">
        <v>6.0452122139061597</v>
      </c>
      <c r="K3024">
        <v>59.683721177862999</v>
      </c>
      <c r="L3024">
        <v>82.551788451683606</v>
      </c>
      <c r="M3024">
        <v>88.225464367768197</v>
      </c>
      <c r="N3024">
        <v>2.0643939393939301</v>
      </c>
      <c r="O3024">
        <v>158.188976377952</v>
      </c>
      <c r="P3024">
        <v>31.879543094496299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130</v>
      </c>
      <c r="E3025">
        <v>81.928219295999995</v>
      </c>
      <c r="F3025">
        <v>22.67</v>
      </c>
      <c r="G3025">
        <v>-26.278299333114099</v>
      </c>
      <c r="H3025">
        <v>-13.682874782415601</v>
      </c>
      <c r="I3025">
        <v>-49.113715462426804</v>
      </c>
      <c r="J3025">
        <v>-1.15679103204064</v>
      </c>
      <c r="K3025">
        <v>24.5046762538134</v>
      </c>
      <c r="L3025">
        <v>23.597893964460798</v>
      </c>
      <c r="M3025">
        <v>43.357682159916202</v>
      </c>
      <c r="N3025">
        <v>1.4723263050459201</v>
      </c>
      <c r="O3025">
        <v>75.077194530216104</v>
      </c>
      <c r="P3025">
        <v>58.531468531468498</v>
      </c>
      <c r="Q3025">
        <v>-6.0817380528370001E-3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130</v>
      </c>
      <c r="E3026">
        <v>81.583096305999902</v>
      </c>
      <c r="F3026">
        <v>28.69</v>
      </c>
      <c r="G3026">
        <v>-13.813986979401299</v>
      </c>
      <c r="H3026">
        <v>-9.2695487420453695</v>
      </c>
      <c r="I3026">
        <v>-38.556221750422999</v>
      </c>
      <c r="J3026">
        <v>0.25539630844908801</v>
      </c>
      <c r="K3026">
        <v>29.530014859850599</v>
      </c>
      <c r="L3026">
        <v>30.156736325687898</v>
      </c>
      <c r="M3026">
        <v>48.784615317694701</v>
      </c>
      <c r="N3026">
        <v>0.66232727272727199</v>
      </c>
      <c r="O3026">
        <v>52.283025444405702</v>
      </c>
      <c r="P3026">
        <v>23.663793103448199</v>
      </c>
      <c r="Q3026">
        <v>1.8930928357190999E-2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550</v>
      </c>
      <c r="E3027">
        <v>81.36</v>
      </c>
      <c r="F3027">
        <v>135.6</v>
      </c>
      <c r="G3027">
        <v>461.001393718332</v>
      </c>
      <c r="H3027">
        <v>5.8015146556851303</v>
      </c>
      <c r="I3027">
        <v>25.723748233482802</v>
      </c>
      <c r="J3027">
        <v>-9.7770989904304901</v>
      </c>
      <c r="K3027">
        <v>118.578940031892</v>
      </c>
      <c r="L3027">
        <v>90.903125583806698</v>
      </c>
      <c r="M3027">
        <v>49.637123628091402</v>
      </c>
      <c r="N3027">
        <v>1.8165907947475799</v>
      </c>
      <c r="O3027">
        <v>26.438053097345101</v>
      </c>
      <c r="P3027">
        <v>537.81749764816504</v>
      </c>
      <c r="Q3027">
        <v>0.105312302823744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81.356399999999994</v>
      </c>
      <c r="F3028">
        <v>251.1</v>
      </c>
      <c r="G3028">
        <v>283.71226068347801</v>
      </c>
      <c r="H3028">
        <v>0.66485599880262403</v>
      </c>
      <c r="I3028">
        <v>123.815144379526</v>
      </c>
      <c r="J3028">
        <v>-5.7677492299002102</v>
      </c>
      <c r="K3028">
        <v>236.57005039741699</v>
      </c>
      <c r="L3028">
        <v>159.79228936448999</v>
      </c>
      <c r="M3028">
        <v>34.985216810820603</v>
      </c>
      <c r="N3028">
        <v>0.419659775835517</v>
      </c>
      <c r="O3028">
        <v>13.3811230585424</v>
      </c>
      <c r="P3028">
        <v>330.77714873906302</v>
      </c>
      <c r="Q3028">
        <v>0.12528226207204399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1429</v>
      </c>
      <c r="E3029">
        <v>81.245900000000006</v>
      </c>
      <c r="F3029">
        <v>122</v>
      </c>
      <c r="G3029">
        <v>14.651192195717</v>
      </c>
      <c r="H3029">
        <v>-2.4483859059674198</v>
      </c>
      <c r="I3029">
        <v>5.4760610499757201</v>
      </c>
      <c r="J3029">
        <v>5.0531148907467802</v>
      </c>
      <c r="K3029">
        <v>116.982812554375</v>
      </c>
      <c r="L3029">
        <v>105.86134200775901</v>
      </c>
      <c r="M3029">
        <v>58.1300840043588</v>
      </c>
      <c r="N3029">
        <v>0.166404162810595</v>
      </c>
      <c r="O3029">
        <v>47.499999999999901</v>
      </c>
      <c r="P3029">
        <v>62.6666666666666</v>
      </c>
      <c r="Q3029">
        <v>0.122451721739227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295</v>
      </c>
      <c r="E3030">
        <v>81.142600000000002</v>
      </c>
      <c r="F3030">
        <v>119.75</v>
      </c>
      <c r="G3030">
        <v>-48.045510602123201</v>
      </c>
      <c r="H3030">
        <v>-14.6746456427128</v>
      </c>
      <c r="I3030">
        <v>-56.797098131917501</v>
      </c>
      <c r="J3030">
        <v>-12.0687911899114</v>
      </c>
      <c r="K3030">
        <v>138.976886950493</v>
      </c>
      <c r="M3030">
        <v>28.0118100962491</v>
      </c>
      <c r="N3030">
        <v>1.06601941747572</v>
      </c>
      <c r="O3030">
        <v>91.607515657619999</v>
      </c>
      <c r="P3030">
        <v>5.1360842844600398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E3031">
        <v>81.114092432000007</v>
      </c>
      <c r="F3031">
        <v>59.26</v>
      </c>
      <c r="G3031">
        <v>22.6454191942737</v>
      </c>
      <c r="H3031">
        <v>7.9612031273827197</v>
      </c>
      <c r="I3031">
        <v>-5.7742844630596704</v>
      </c>
      <c r="J3031">
        <v>-14.0457251256065</v>
      </c>
      <c r="K3031">
        <v>52.129043154795099</v>
      </c>
      <c r="L3031">
        <v>48.7880562551167</v>
      </c>
      <c r="M3031">
        <v>63.157054891126698</v>
      </c>
      <c r="N3031">
        <v>3.4791479820627802</v>
      </c>
      <c r="O3031">
        <v>11.339858251771799</v>
      </c>
      <c r="P3031">
        <v>66.929577464788693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400</v>
      </c>
      <c r="E3032">
        <v>81.033749999999998</v>
      </c>
      <c r="F3032">
        <v>85.75</v>
      </c>
      <c r="G3032">
        <v>-20.363968935373801</v>
      </c>
      <c r="H3032">
        <v>5.1813669377579004</v>
      </c>
      <c r="I3032">
        <v>-11.6162910423763</v>
      </c>
      <c r="J3032">
        <v>-7.1036533753347202</v>
      </c>
      <c r="K3032">
        <v>74.058528442202999</v>
      </c>
      <c r="L3032">
        <v>68.449986014360306</v>
      </c>
      <c r="M3032">
        <v>70.821108643195103</v>
      </c>
      <c r="N3032">
        <v>2.5837748344370799</v>
      </c>
      <c r="O3032">
        <v>5.42274052478135</v>
      </c>
      <c r="P3032">
        <v>58.796296296296298</v>
      </c>
      <c r="Q3032">
        <v>9.5765493771501994E-2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1387</v>
      </c>
      <c r="E3033">
        <v>80.875084999999999</v>
      </c>
      <c r="F3033">
        <v>272.95</v>
      </c>
      <c r="G3033">
        <v>57.978805457008299</v>
      </c>
      <c r="H3033">
        <v>-15.093539249657001</v>
      </c>
      <c r="I3033">
        <v>-31.944105873177801</v>
      </c>
      <c r="J3033">
        <v>2.1862111354079001</v>
      </c>
      <c r="K3033">
        <v>266.74408548222499</v>
      </c>
      <c r="L3033">
        <v>251.32730167694601</v>
      </c>
      <c r="M3033">
        <v>62.330605358443101</v>
      </c>
      <c r="N3033">
        <v>0.40597691989954998</v>
      </c>
      <c r="O3033">
        <v>33.3577578311045</v>
      </c>
      <c r="P3033">
        <v>86.5686944634312</v>
      </c>
      <c r="Q3033">
        <v>6.1971081665588998E-2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407</v>
      </c>
      <c r="E3034">
        <v>80.742489229999904</v>
      </c>
      <c r="F3034">
        <v>75.010000000000005</v>
      </c>
      <c r="G3034">
        <v>70.372195330513193</v>
      </c>
      <c r="H3034">
        <v>0.17839605243405901</v>
      </c>
      <c r="I3034">
        <v>-34.0585098405273</v>
      </c>
      <c r="J3034">
        <v>-6.9242786825625897</v>
      </c>
      <c r="K3034">
        <v>73.084599753588904</v>
      </c>
      <c r="L3034">
        <v>67.460403091537302</v>
      </c>
      <c r="M3034">
        <v>48.341759875921802</v>
      </c>
      <c r="N3034">
        <v>1.87337981792016</v>
      </c>
      <c r="O3034">
        <v>30.649246767097701</v>
      </c>
      <c r="P3034">
        <v>108.361111111111</v>
      </c>
      <c r="Q3034">
        <v>7.1207531702277005E-2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643</v>
      </c>
      <c r="E3035">
        <v>80.577560000000005</v>
      </c>
      <c r="F3035">
        <v>293.64999999999998</v>
      </c>
      <c r="G3035">
        <v>150.14900666876201</v>
      </c>
      <c r="H3035">
        <v>-15.276149402111299</v>
      </c>
      <c r="I3035">
        <v>17.377769069836699</v>
      </c>
      <c r="J3035">
        <v>-1.8705549299258599</v>
      </c>
      <c r="K3035">
        <v>291.709800853665</v>
      </c>
      <c r="L3035">
        <v>235.26408987603901</v>
      </c>
      <c r="M3035">
        <v>53.918227971236703</v>
      </c>
      <c r="N3035">
        <v>0.58716904276985704</v>
      </c>
      <c r="O3035">
        <v>36.591179976162103</v>
      </c>
      <c r="P3035">
        <v>186.76757812499901</v>
      </c>
      <c r="Q3035">
        <v>0.141646295162487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476</v>
      </c>
      <c r="E3036">
        <v>80.422758900000005</v>
      </c>
      <c r="F3036">
        <v>163.35</v>
      </c>
      <c r="G3036">
        <v>-51.6646657124329</v>
      </c>
      <c r="H3036">
        <v>-12.099678813876</v>
      </c>
      <c r="I3036">
        <v>-24.578241372747701</v>
      </c>
      <c r="J3036">
        <v>-2.9941643242398301</v>
      </c>
      <c r="K3036">
        <v>161.283101003078</v>
      </c>
      <c r="L3036">
        <v>172.726488616636</v>
      </c>
      <c r="M3036">
        <v>47.837343947483298</v>
      </c>
      <c r="N3036">
        <v>0.67486645479748397</v>
      </c>
      <c r="O3036">
        <v>49.617385981022302</v>
      </c>
      <c r="P3036">
        <v>25.6538461538461</v>
      </c>
      <c r="Q3036">
        <v>9.5884439328509E-2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543</v>
      </c>
      <c r="E3037">
        <v>80.304465479999905</v>
      </c>
      <c r="F3037">
        <v>47.83</v>
      </c>
      <c r="G3037">
        <v>54.911873175981597</v>
      </c>
      <c r="H3037">
        <v>0.47407521603775299</v>
      </c>
      <c r="I3037">
        <v>3.4540189246740698</v>
      </c>
      <c r="J3037">
        <v>-5.8929191721679901</v>
      </c>
      <c r="K3037">
        <v>44.9197552576668</v>
      </c>
      <c r="L3037">
        <v>38.562219212506697</v>
      </c>
      <c r="M3037">
        <v>58.855135364213901</v>
      </c>
      <c r="N3037">
        <v>0.57089825347866097</v>
      </c>
      <c r="O3037">
        <v>12.2726322391804</v>
      </c>
      <c r="P3037">
        <v>97.155812036273602</v>
      </c>
      <c r="Q3037">
        <v>7.7759691254508004E-2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643</v>
      </c>
      <c r="E3038">
        <v>80.247299999999996</v>
      </c>
      <c r="F3038">
        <v>129.85</v>
      </c>
      <c r="G3038">
        <v>-13.542454725429799</v>
      </c>
      <c r="H3038">
        <v>4.4250199352640998</v>
      </c>
      <c r="I3038">
        <v>36.493495346098499</v>
      </c>
      <c r="J3038">
        <v>-4.83267602351102</v>
      </c>
      <c r="K3038">
        <v>105.942626455645</v>
      </c>
      <c r="M3038">
        <v>74.741845096310797</v>
      </c>
      <c r="N3038">
        <v>1.59381818181818</v>
      </c>
      <c r="O3038">
        <v>3.0804774740084802</v>
      </c>
      <c r="P3038">
        <v>117.686504610226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1111</v>
      </c>
      <c r="E3039">
        <v>80.065920000000006</v>
      </c>
      <c r="F3039">
        <v>68</v>
      </c>
      <c r="G3039">
        <v>78.421307138245695</v>
      </c>
      <c r="H3039">
        <v>-1.0615900151382001</v>
      </c>
      <c r="I3039">
        <v>-38.326837735887203</v>
      </c>
      <c r="J3039">
        <v>2.70175561417431</v>
      </c>
      <c r="K3039">
        <v>69.279141325278502</v>
      </c>
      <c r="L3039">
        <v>66.738955604347296</v>
      </c>
      <c r="M3039">
        <v>47.676398918098599</v>
      </c>
      <c r="N3039">
        <v>0.65315315315315303</v>
      </c>
      <c r="O3039">
        <v>45.147058823529399</v>
      </c>
      <c r="P3039">
        <v>119.060402684563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E3040">
        <v>80.034300000000002</v>
      </c>
      <c r="F3040">
        <v>2353.9499999999998</v>
      </c>
      <c r="G3040">
        <v>188.28130713824501</v>
      </c>
      <c r="H3040">
        <v>85.695824360559996</v>
      </c>
      <c r="I3040">
        <v>179.05633003700299</v>
      </c>
      <c r="J3040">
        <v>6.05090787224254</v>
      </c>
      <c r="K3040">
        <v>1484.8122676524499</v>
      </c>
      <c r="L3040">
        <v>1053.0075914203501</v>
      </c>
      <c r="M3040">
        <v>82.801111261252103</v>
      </c>
      <c r="N3040">
        <v>2.2717542424861898</v>
      </c>
      <c r="O3040">
        <v>4.1207332356252202</v>
      </c>
      <c r="P3040">
        <v>241.15217391304299</v>
      </c>
      <c r="Q3040">
        <v>0.145046712624088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E3041">
        <v>79.887992400000002</v>
      </c>
      <c r="F3041">
        <v>71.459999999999994</v>
      </c>
      <c r="G3041">
        <v>-34.197618692956297</v>
      </c>
      <c r="H3041">
        <v>-2.8896871516051501</v>
      </c>
      <c r="I3041">
        <v>-17.772433750243199</v>
      </c>
      <c r="J3041">
        <v>-5.0215615845138002</v>
      </c>
      <c r="K3041">
        <v>70.818346271314596</v>
      </c>
      <c r="L3041">
        <v>71.972492288911496</v>
      </c>
      <c r="M3041">
        <v>53.231278750803199</v>
      </c>
      <c r="N3041">
        <v>1.2439189189189099</v>
      </c>
      <c r="O3041">
        <v>46.935348446683399</v>
      </c>
      <c r="P3041">
        <v>19.000832639467099</v>
      </c>
      <c r="Q3041">
        <v>0.210350663085626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62</v>
      </c>
      <c r="E3042">
        <v>79.860952499999996</v>
      </c>
      <c r="F3042">
        <v>106.05</v>
      </c>
      <c r="G3042">
        <v>-11.827754322657301</v>
      </c>
      <c r="H3042">
        <v>0.10656664727133699</v>
      </c>
      <c r="I3042">
        <v>-14.1791435421373</v>
      </c>
      <c r="J3042">
        <v>0.651338321262803</v>
      </c>
      <c r="K3042">
        <v>100.336424415883</v>
      </c>
      <c r="L3042">
        <v>97.270043380527397</v>
      </c>
      <c r="M3042">
        <v>70.535364787842099</v>
      </c>
      <c r="N3042">
        <v>1.6650515683353</v>
      </c>
      <c r="O3042">
        <v>7.4964639321075</v>
      </c>
      <c r="P3042">
        <v>29.171741778319099</v>
      </c>
      <c r="Q3042">
        <v>1.0803700437104E-2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49</v>
      </c>
      <c r="E3043">
        <v>79.78125</v>
      </c>
      <c r="F3043">
        <v>231.25</v>
      </c>
      <c r="G3043">
        <v>53.268948282870603</v>
      </c>
      <c r="H3043">
        <v>-5.2525589326610298</v>
      </c>
      <c r="I3043">
        <v>14.579374106580801</v>
      </c>
      <c r="J3043">
        <v>-5.6305279606034704</v>
      </c>
      <c r="K3043">
        <v>208.64712280923499</v>
      </c>
      <c r="L3043">
        <v>188.342336093124</v>
      </c>
      <c r="M3043">
        <v>67.699598253626306</v>
      </c>
      <c r="N3043">
        <v>0.69742414460942503</v>
      </c>
      <c r="O3043">
        <v>8.1081081081081106</v>
      </c>
      <c r="P3043">
        <v>87.931735067045906</v>
      </c>
      <c r="Q3043">
        <v>6.1818232495763001E-2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140</v>
      </c>
      <c r="E3044">
        <v>79.445932499999998</v>
      </c>
      <c r="F3044">
        <v>367.55</v>
      </c>
      <c r="G3044">
        <v>172.51538661918599</v>
      </c>
      <c r="H3044">
        <v>4.9876455111775103E-2</v>
      </c>
      <c r="I3044">
        <v>55.3183271056309</v>
      </c>
      <c r="J3044">
        <v>3.9122932142651599</v>
      </c>
      <c r="K3044">
        <v>350.269866645501</v>
      </c>
      <c r="L3044">
        <v>281.61362090980299</v>
      </c>
      <c r="M3044">
        <v>43.711364048232802</v>
      </c>
      <c r="N3044">
        <v>0.67485880846898105</v>
      </c>
      <c r="O3044">
        <v>19.0042171133179</v>
      </c>
      <c r="P3044">
        <v>217.949826989619</v>
      </c>
      <c r="Q3044">
        <v>0.12692902163748199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E3045">
        <v>79.417354743999994</v>
      </c>
      <c r="F3045">
        <v>71.44</v>
      </c>
      <c r="G3045">
        <v>4.3122162291548403</v>
      </c>
      <c r="H3045">
        <v>-8.1449461390250395</v>
      </c>
      <c r="I3045">
        <v>12.7719600694242</v>
      </c>
      <c r="J3045">
        <v>-6.9941643242398399</v>
      </c>
      <c r="K3045">
        <v>76.013399295907902</v>
      </c>
      <c r="L3045">
        <v>69.093680747163802</v>
      </c>
      <c r="M3045">
        <v>25.223788617929799</v>
      </c>
      <c r="N3045">
        <v>4.72</v>
      </c>
      <c r="O3045">
        <v>22.4804031354983</v>
      </c>
      <c r="P3045">
        <v>55.948482864003402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79.367999999999995</v>
      </c>
      <c r="F3046">
        <v>160</v>
      </c>
      <c r="G3046">
        <v>124.61677234543799</v>
      </c>
      <c r="H3046">
        <v>35.202111467453797</v>
      </c>
      <c r="I3046">
        <v>151.11098168489599</v>
      </c>
      <c r="J3046">
        <v>-4.8212319934127601</v>
      </c>
      <c r="K3046">
        <v>136.167944042252</v>
      </c>
      <c r="L3046">
        <v>101.810128905287</v>
      </c>
      <c r="M3046">
        <v>54.314906079489496</v>
      </c>
      <c r="N3046">
        <v>0.97894736842105201</v>
      </c>
      <c r="O3046">
        <v>16.374999999999901</v>
      </c>
      <c r="P3046">
        <v>207.692307692307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1429</v>
      </c>
      <c r="E3047">
        <v>79.346379999999996</v>
      </c>
      <c r="F3047">
        <v>35.32</v>
      </c>
      <c r="G3047">
        <v>80.971014740584906</v>
      </c>
      <c r="H3047">
        <v>-15.676149402111299</v>
      </c>
      <c r="I3047">
        <v>0.93508018973364604</v>
      </c>
      <c r="J3047">
        <v>-2.2486172504484898</v>
      </c>
      <c r="K3047">
        <v>29.943540762569398</v>
      </c>
      <c r="L3047">
        <v>27.606310801983799</v>
      </c>
      <c r="M3047">
        <v>66.468371858546803</v>
      </c>
      <c r="N3047">
        <v>1.6586770297851401</v>
      </c>
      <c r="O3047">
        <v>11.5232163080407</v>
      </c>
      <c r="P3047">
        <v>114.06060606060601</v>
      </c>
      <c r="Q3047">
        <v>4.6265539836855003E-2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257</v>
      </c>
      <c r="E3048">
        <v>79.275000000000006</v>
      </c>
      <c r="F3048">
        <v>105.7</v>
      </c>
      <c r="G3048">
        <v>157.148579865518</v>
      </c>
      <c r="H3048">
        <v>2.0549478666955201</v>
      </c>
      <c r="I3048">
        <v>68.912028805315202</v>
      </c>
      <c r="J3048">
        <v>-15.507677837753301</v>
      </c>
      <c r="K3048">
        <v>96.841080045950903</v>
      </c>
      <c r="L3048">
        <v>68.680691066563298</v>
      </c>
      <c r="M3048">
        <v>33.447566299945301</v>
      </c>
      <c r="N3048">
        <v>0.80754393484783504</v>
      </c>
      <c r="O3048">
        <v>32.166508987701</v>
      </c>
      <c r="P3048">
        <v>185.675675675675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627</v>
      </c>
      <c r="E3049">
        <v>79.15896128</v>
      </c>
      <c r="F3049">
        <v>91.6</v>
      </c>
      <c r="G3049">
        <v>5.84168016550543</v>
      </c>
      <c r="H3049">
        <v>-8.3481833004164692</v>
      </c>
      <c r="I3049">
        <v>-19.488563849101102</v>
      </c>
      <c r="J3049">
        <v>-2.9038459356758399</v>
      </c>
      <c r="K3049">
        <v>92.779101956276406</v>
      </c>
      <c r="L3049">
        <v>90.966487129688701</v>
      </c>
      <c r="M3049">
        <v>47.824937051354603</v>
      </c>
      <c r="N3049">
        <v>0.15313860730666401</v>
      </c>
      <c r="O3049">
        <v>30.2947598253275</v>
      </c>
      <c r="P3049">
        <v>34.3108504398826</v>
      </c>
      <c r="Q3049">
        <v>4.7601859655559998E-3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21</v>
      </c>
      <c r="E3050">
        <v>79.130176335000002</v>
      </c>
      <c r="F3050">
        <v>4.7699999999999996</v>
      </c>
      <c r="G3050">
        <v>146.99273570967401</v>
      </c>
      <c r="H3050">
        <v>9.1123398065216996</v>
      </c>
      <c r="I3050">
        <v>75.244315018229599</v>
      </c>
      <c r="J3050">
        <v>-1.9941643242398399</v>
      </c>
      <c r="K3050">
        <v>4.5024940896105097</v>
      </c>
      <c r="L3050">
        <v>3.6495826529428301</v>
      </c>
      <c r="M3050">
        <v>24.771444217131201</v>
      </c>
      <c r="N3050">
        <v>0.118305944082656</v>
      </c>
      <c r="O3050">
        <v>50.943396226415103</v>
      </c>
      <c r="P3050">
        <v>189.09090909090901</v>
      </c>
      <c r="Q3050">
        <v>-3.8329594925432003E-2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173</v>
      </c>
      <c r="E3051">
        <v>79.019060760000002</v>
      </c>
      <c r="F3051">
        <v>48.6</v>
      </c>
      <c r="G3051">
        <v>-4.3816853804574798</v>
      </c>
      <c r="H3051">
        <v>0.55718393122194598</v>
      </c>
      <c r="I3051">
        <v>-5.2265135856295499</v>
      </c>
      <c r="J3051">
        <v>-8.8447172785487194E-2</v>
      </c>
      <c r="K3051">
        <v>48.831750874571703</v>
      </c>
      <c r="L3051">
        <v>46.185766664334899</v>
      </c>
      <c r="M3051">
        <v>39.746128399396497</v>
      </c>
      <c r="N3051">
        <v>0.870394736842105</v>
      </c>
      <c r="O3051">
        <v>42.592592592592503</v>
      </c>
      <c r="P3051">
        <v>44.858420268256303</v>
      </c>
      <c r="Q3051">
        <v>-1.6441247351142E-2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688</v>
      </c>
      <c r="E3052">
        <v>78.640849484</v>
      </c>
      <c r="F3052">
        <v>24.37</v>
      </c>
      <c r="G3052">
        <v>9.4705580984623303</v>
      </c>
      <c r="H3052">
        <v>-11.0980672103305</v>
      </c>
      <c r="I3052">
        <v>-28.631259579510001</v>
      </c>
      <c r="J3052">
        <v>-2.5566392137537002</v>
      </c>
      <c r="K3052">
        <v>25.2273366947258</v>
      </c>
      <c r="L3052">
        <v>24.629180855228999</v>
      </c>
      <c r="M3052">
        <v>39.1024905010594</v>
      </c>
      <c r="N3052">
        <v>0.71342872938027402</v>
      </c>
      <c r="O3052">
        <v>60.577149451777203</v>
      </c>
      <c r="P3052">
        <v>40.991418002466098</v>
      </c>
      <c r="Q3052">
        <v>3.6131287532465001E-2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550</v>
      </c>
      <c r="E3053">
        <v>78.622227859999995</v>
      </c>
      <c r="F3053">
        <v>29.59</v>
      </c>
      <c r="G3053">
        <v>-16.9915368984514</v>
      </c>
      <c r="H3053">
        <v>18.0281984239755</v>
      </c>
      <c r="I3053">
        <v>-2.1840374721917701</v>
      </c>
      <c r="J3053">
        <v>16.1725023424268</v>
      </c>
      <c r="K3053">
        <v>24.499536908645599</v>
      </c>
      <c r="L3053">
        <v>24.292572261898702</v>
      </c>
      <c r="M3053">
        <v>84.087958361835305</v>
      </c>
      <c r="N3053">
        <v>2.34602525212952</v>
      </c>
      <c r="O3053">
        <v>8.1446434606285898</v>
      </c>
      <c r="Q3053">
        <v>-6.9771213656907E-2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119</v>
      </c>
      <c r="E3054">
        <v>78.540000000000006</v>
      </c>
      <c r="F3054">
        <v>1963.5</v>
      </c>
      <c r="G3054">
        <v>135.45560652670599</v>
      </c>
      <c r="H3054">
        <v>-9.1074807334427099</v>
      </c>
      <c r="I3054">
        <v>17.5810115194502</v>
      </c>
      <c r="J3054">
        <v>-1.2918766483403501</v>
      </c>
      <c r="K3054">
        <v>1862.93845594715</v>
      </c>
      <c r="L3054">
        <v>1535.39919688654</v>
      </c>
      <c r="M3054">
        <v>56.200615007022101</v>
      </c>
      <c r="N3054">
        <v>0.22090425817537401</v>
      </c>
      <c r="O3054">
        <v>25.999490705372999</v>
      </c>
      <c r="P3054">
        <v>213.88378227160101</v>
      </c>
      <c r="Q3054">
        <v>8.5352518139566E-2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1487</v>
      </c>
      <c r="E3055">
        <v>78.405109109999998</v>
      </c>
      <c r="F3055">
        <v>76.95</v>
      </c>
      <c r="G3055">
        <v>-22.635549049045199</v>
      </c>
      <c r="H3055">
        <v>16.436848343944199</v>
      </c>
      <c r="I3055">
        <v>-27.763329020560899</v>
      </c>
      <c r="J3055">
        <v>0.53748124538041098</v>
      </c>
      <c r="K3055">
        <v>75.833297016222303</v>
      </c>
      <c r="L3055">
        <v>76.354678568904902</v>
      </c>
      <c r="M3055">
        <v>47.375097101160002</v>
      </c>
      <c r="N3055">
        <v>2.1180395311842899</v>
      </c>
      <c r="O3055">
        <v>82.781026640675705</v>
      </c>
      <c r="P3055">
        <v>35.594713656387597</v>
      </c>
      <c r="Q3055">
        <v>0.106871915183805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46</v>
      </c>
      <c r="E3056">
        <v>78.347588700000003</v>
      </c>
      <c r="F3056">
        <v>101</v>
      </c>
      <c r="G3056">
        <v>51.303969134743099</v>
      </c>
      <c r="H3056">
        <v>-11.818205476877701</v>
      </c>
      <c r="I3056">
        <v>45.786168053373402</v>
      </c>
      <c r="J3056">
        <v>1.09861918091479</v>
      </c>
      <c r="K3056">
        <v>94.833173327955393</v>
      </c>
      <c r="M3056">
        <v>42.954876303556802</v>
      </c>
      <c r="N3056">
        <v>0.36732259988073901</v>
      </c>
      <c r="O3056">
        <v>12.871287128712799</v>
      </c>
      <c r="P3056">
        <v>124.444444444444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1487</v>
      </c>
      <c r="E3057">
        <v>78.112080000000006</v>
      </c>
      <c r="F3057">
        <v>129</v>
      </c>
      <c r="G3057">
        <v>-26.614366049326101</v>
      </c>
      <c r="H3057">
        <v>-9.0275703949116703</v>
      </c>
      <c r="I3057">
        <v>-41.841399267484597</v>
      </c>
      <c r="J3057">
        <v>3.83916900909349</v>
      </c>
      <c r="K3057">
        <v>131.720364549153</v>
      </c>
      <c r="L3057">
        <v>137.250443712129</v>
      </c>
      <c r="M3057">
        <v>63.287204253342601</v>
      </c>
      <c r="N3057">
        <v>1.37203166226912</v>
      </c>
      <c r="O3057">
        <v>55.038759689922401</v>
      </c>
      <c r="P3057">
        <v>22.857142857142801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1387</v>
      </c>
      <c r="E3058">
        <v>78.084487479999893</v>
      </c>
      <c r="F3058">
        <v>76.040000000000006</v>
      </c>
      <c r="G3058">
        <v>-12.491244914104</v>
      </c>
      <c r="H3058">
        <v>2.4994131156898201</v>
      </c>
      <c r="I3058">
        <v>-16.558158618015501</v>
      </c>
      <c r="J3058">
        <v>-2.03378920866724</v>
      </c>
      <c r="K3058">
        <v>76.020006405198203</v>
      </c>
      <c r="L3058">
        <v>75.659987676942507</v>
      </c>
      <c r="M3058">
        <v>47.236310513016299</v>
      </c>
      <c r="N3058">
        <v>0.63222801018886099</v>
      </c>
      <c r="O3058">
        <v>29.274066280904702</v>
      </c>
      <c r="P3058">
        <v>26.207468879667999</v>
      </c>
      <c r="Q3058">
        <v>-1.8303548234869999E-3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77.986498499999996</v>
      </c>
      <c r="F3059">
        <v>199.95</v>
      </c>
      <c r="G3059">
        <v>84.248384320869107</v>
      </c>
      <c r="H3059">
        <v>9.5077122693583593</v>
      </c>
      <c r="I3059">
        <v>0.15612057378522801</v>
      </c>
      <c r="J3059">
        <v>-2.4689269429304899</v>
      </c>
      <c r="K3059">
        <v>188.087204084338</v>
      </c>
      <c r="L3059">
        <v>162.04230505591499</v>
      </c>
      <c r="M3059">
        <v>51.451727462370897</v>
      </c>
      <c r="N3059">
        <v>2.3826912855298699</v>
      </c>
      <c r="O3059">
        <v>13.9284821205301</v>
      </c>
      <c r="P3059">
        <v>121.624916869873</v>
      </c>
      <c r="Q3059">
        <v>0.103396825662327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191</v>
      </c>
      <c r="E3060">
        <v>77.978673599999993</v>
      </c>
      <c r="F3060">
        <v>68.34</v>
      </c>
      <c r="G3060">
        <v>-55.829764509029097</v>
      </c>
      <c r="H3060">
        <v>-12.8145083080486</v>
      </c>
      <c r="I3060">
        <v>-36.704871551517599</v>
      </c>
      <c r="J3060">
        <v>-2.7389365957952601</v>
      </c>
      <c r="K3060">
        <v>71.517693796439204</v>
      </c>
      <c r="L3060">
        <v>78.699656578066495</v>
      </c>
      <c r="M3060">
        <v>45.336030635620197</v>
      </c>
      <c r="N3060">
        <v>1.08546411671542</v>
      </c>
      <c r="O3060">
        <v>65.057067603160604</v>
      </c>
      <c r="P3060">
        <v>4.8159509202453998</v>
      </c>
      <c r="Q3060">
        <v>7.7579858863871004E-2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382</v>
      </c>
      <c r="E3061">
        <v>77.762404799999999</v>
      </c>
      <c r="F3061">
        <v>126.3</v>
      </c>
      <c r="G3061">
        <v>-48.847222630891501</v>
      </c>
      <c r="H3061">
        <v>-5.5911100320326401</v>
      </c>
      <c r="I3061">
        <v>-4.6689422249661003</v>
      </c>
      <c r="J3061">
        <v>-3.8546294405189099</v>
      </c>
      <c r="K3061">
        <v>132.50873976224901</v>
      </c>
      <c r="L3061">
        <v>140.51547749038099</v>
      </c>
      <c r="M3061">
        <v>35.3676155390839</v>
      </c>
      <c r="N3061">
        <v>0.31493032514930303</v>
      </c>
      <c r="O3061">
        <v>85.748218527315899</v>
      </c>
      <c r="P3061">
        <v>70.675675675675606</v>
      </c>
      <c r="Q3061">
        <v>0.12111307065275401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E3062">
        <v>77.618385810000007</v>
      </c>
      <c r="F3062">
        <v>154.35</v>
      </c>
      <c r="G3062">
        <v>237.59777772648101</v>
      </c>
      <c r="H3062">
        <v>70.877235858523704</v>
      </c>
      <c r="I3062">
        <v>226.30478013450801</v>
      </c>
      <c r="J3062">
        <v>-15.953778020464499</v>
      </c>
      <c r="K3062">
        <v>110.499872040592</v>
      </c>
      <c r="L3062">
        <v>70.299915804673006</v>
      </c>
      <c r="M3062">
        <v>53.044269622870097</v>
      </c>
      <c r="N3062">
        <v>1.1308927424534301</v>
      </c>
      <c r="O3062">
        <v>23.971493359248399</v>
      </c>
      <c r="P3062">
        <v>316.03773584905599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213</v>
      </c>
      <c r="E3063">
        <v>77.509436504999996</v>
      </c>
      <c r="F3063">
        <v>50.07</v>
      </c>
      <c r="G3063">
        <v>-40.309619292271897</v>
      </c>
      <c r="H3063">
        <v>-19.220169758345399</v>
      </c>
      <c r="I3063">
        <v>-37.443360488790503</v>
      </c>
      <c r="J3063">
        <v>-5.8235482104957699</v>
      </c>
      <c r="K3063">
        <v>51.384216216839398</v>
      </c>
      <c r="L3063">
        <v>53.950519870926698</v>
      </c>
      <c r="M3063">
        <v>38.166893565766699</v>
      </c>
      <c r="N3063">
        <v>1.18849132670044</v>
      </c>
      <c r="O3063">
        <v>41.681645696025498</v>
      </c>
      <c r="P3063">
        <v>18.761859582542701</v>
      </c>
      <c r="Q3063">
        <v>-4.7294941154347001E-2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312</v>
      </c>
      <c r="E3064">
        <v>77.245000000000005</v>
      </c>
      <c r="F3064">
        <v>110.35</v>
      </c>
      <c r="G3064">
        <v>134.61937363199701</v>
      </c>
      <c r="H3064">
        <v>3.3583887504990702</v>
      </c>
      <c r="I3064">
        <v>50.459058511534899</v>
      </c>
      <c r="J3064">
        <v>-1.8089791390546499</v>
      </c>
      <c r="K3064">
        <v>106.873192515151</v>
      </c>
      <c r="L3064">
        <v>81.406976848513807</v>
      </c>
      <c r="M3064">
        <v>47.080670664755999</v>
      </c>
      <c r="N3064">
        <v>0.41217241337723198</v>
      </c>
      <c r="O3064">
        <v>28.681468056184801</v>
      </c>
      <c r="P3064">
        <v>175.94398599649901</v>
      </c>
      <c r="Q3064">
        <v>0.100984477860235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711</v>
      </c>
      <c r="E3065">
        <v>77.053211959999999</v>
      </c>
      <c r="F3065">
        <v>61.07</v>
      </c>
      <c r="G3065">
        <v>31.292614613200801</v>
      </c>
      <c r="H3065">
        <v>-1.3360921534163199</v>
      </c>
      <c r="I3065">
        <v>5.9041399983410603</v>
      </c>
      <c r="J3065">
        <v>-0.76425287786398</v>
      </c>
      <c r="K3065">
        <v>58.091109590833803</v>
      </c>
      <c r="L3065">
        <v>51.477031103083696</v>
      </c>
      <c r="M3065">
        <v>51.880968766981397</v>
      </c>
      <c r="N3065">
        <v>1.09136630499077</v>
      </c>
      <c r="O3065">
        <v>4.14278696577699</v>
      </c>
      <c r="P3065">
        <v>57.803617571059398</v>
      </c>
      <c r="Q3065">
        <v>6.5320406444950005E-2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E3066">
        <v>76.98</v>
      </c>
      <c r="F3066">
        <v>51.32</v>
      </c>
      <c r="G3066">
        <v>-62.776326963324699</v>
      </c>
      <c r="H3066">
        <v>-21.4983716243336</v>
      </c>
      <c r="I3066">
        <v>-46.110488770674202</v>
      </c>
      <c r="J3066">
        <v>-4.3841264831723299</v>
      </c>
      <c r="K3066">
        <v>54.910489452472703</v>
      </c>
      <c r="L3066">
        <v>63.637079340843897</v>
      </c>
      <c r="M3066">
        <v>47.987441966766198</v>
      </c>
      <c r="N3066">
        <v>0.97057195571955701</v>
      </c>
      <c r="O3066">
        <v>85.502727981293802</v>
      </c>
      <c r="P3066">
        <v>9.1914893617021303</v>
      </c>
      <c r="Q3066">
        <v>1.3118537204588001E-2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E3067">
        <v>76.964690000000004</v>
      </c>
      <c r="F3067">
        <v>103</v>
      </c>
      <c r="G3067">
        <v>14.6527571042089</v>
      </c>
      <c r="H3067">
        <v>-0.72149353166603603</v>
      </c>
      <c r="I3067">
        <v>-3.5991632426398699</v>
      </c>
      <c r="J3067">
        <v>-3.9400589611643699</v>
      </c>
      <c r="K3067">
        <v>101.77178474036501</v>
      </c>
      <c r="L3067">
        <v>93.694411967917603</v>
      </c>
      <c r="M3067">
        <v>44.328529206200102</v>
      </c>
      <c r="N3067">
        <v>1.3156758824172201</v>
      </c>
      <c r="O3067">
        <v>39.805825242718399</v>
      </c>
      <c r="P3067">
        <v>48.201438848920802</v>
      </c>
      <c r="Q3067">
        <v>0.112701160401358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E3068">
        <v>76.932292200000006</v>
      </c>
      <c r="F3068">
        <v>157</v>
      </c>
      <c r="G3068">
        <v>2.3339680474848001</v>
      </c>
      <c r="H3068">
        <v>14.6279273364977</v>
      </c>
      <c r="I3068">
        <v>12.356975927468699</v>
      </c>
      <c r="J3068">
        <v>-1.9941643242398399</v>
      </c>
      <c r="K3068">
        <v>137.74537298212101</v>
      </c>
      <c r="M3068">
        <v>63.129478672377601</v>
      </c>
      <c r="N3068">
        <v>1.33636363636363</v>
      </c>
      <c r="O3068">
        <v>3.8216560509554101</v>
      </c>
      <c r="P3068">
        <v>51.646865642808798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62</v>
      </c>
      <c r="E3069">
        <v>76.911401159999997</v>
      </c>
      <c r="F3069">
        <v>130.35</v>
      </c>
      <c r="G3069">
        <v>-8.1991341044377108</v>
      </c>
      <c r="H3069">
        <v>-4.71956313123939</v>
      </c>
      <c r="I3069">
        <v>-21.575872436708998</v>
      </c>
      <c r="J3069">
        <v>-1.40025192631852</v>
      </c>
      <c r="K3069">
        <v>132.768270803581</v>
      </c>
      <c r="L3069">
        <v>128.23891849412601</v>
      </c>
      <c r="M3069">
        <v>41.034110899164801</v>
      </c>
      <c r="N3069">
        <v>1.170667054655</v>
      </c>
      <c r="O3069">
        <v>20.4449558879938</v>
      </c>
      <c r="P3069">
        <v>32.942376338602699</v>
      </c>
      <c r="Q3069">
        <v>-7.4144155622936997E-2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627</v>
      </c>
      <c r="E3070">
        <v>76.829238000000004</v>
      </c>
      <c r="F3070">
        <v>76.63</v>
      </c>
      <c r="G3070">
        <v>934.31065706908896</v>
      </c>
      <c r="H3070">
        <v>23.665462578369802</v>
      </c>
      <c r="I3070">
        <v>249.696936562557</v>
      </c>
      <c r="J3070">
        <v>2.0378747743211099</v>
      </c>
      <c r="K3070">
        <v>62.121419025172102</v>
      </c>
      <c r="M3070">
        <v>100</v>
      </c>
      <c r="N3070">
        <v>5.6743697478991599</v>
      </c>
      <c r="O3070">
        <v>0</v>
      </c>
      <c r="P3070">
        <v>959.88934993084297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E3071">
        <v>76.441040000000001</v>
      </c>
      <c r="F3071">
        <v>64.48</v>
      </c>
      <c r="G3071">
        <v>-21.410679937683099</v>
      </c>
      <c r="H3071">
        <v>-4.3544184225769502</v>
      </c>
      <c r="I3071">
        <v>-44.101784272550397</v>
      </c>
      <c r="J3071">
        <v>-1.0881974388915101</v>
      </c>
      <c r="K3071">
        <v>64.897811953810503</v>
      </c>
      <c r="L3071">
        <v>65.976372838059703</v>
      </c>
      <c r="M3071">
        <v>46.379627649427199</v>
      </c>
      <c r="N3071">
        <v>0.31613266450046601</v>
      </c>
      <c r="O3071">
        <v>79.869727047146299</v>
      </c>
      <c r="P3071">
        <v>16.579280419453902</v>
      </c>
      <c r="Q3071">
        <v>0.148467440245794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1487</v>
      </c>
      <c r="E3072">
        <v>76.343268100000003</v>
      </c>
      <c r="F3072">
        <v>262.89999999999998</v>
      </c>
      <c r="G3072">
        <v>86.437436170503801</v>
      </c>
      <c r="H3072">
        <v>27.025362885223199</v>
      </c>
      <c r="I3072">
        <v>25.032550312347301</v>
      </c>
      <c r="J3072">
        <v>3.05273999095715</v>
      </c>
      <c r="K3072">
        <v>233.467174664032</v>
      </c>
      <c r="L3072">
        <v>205.23467667127099</v>
      </c>
      <c r="M3072">
        <v>56.485468303593301</v>
      </c>
      <c r="N3072">
        <v>3.6565194825934202</v>
      </c>
      <c r="O3072">
        <v>12.2099657664511</v>
      </c>
      <c r="P3072">
        <v>128.211805555555</v>
      </c>
      <c r="Q3072">
        <v>8.7736098304021001E-2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893</v>
      </c>
      <c r="E3073">
        <v>76.258304999999993</v>
      </c>
      <c r="F3073">
        <v>73.540000000000006</v>
      </c>
      <c r="G3073">
        <v>-16.872114886883502</v>
      </c>
      <c r="H3073">
        <v>-7.8735519995139702</v>
      </c>
      <c r="I3073">
        <v>-11.8321306799367</v>
      </c>
      <c r="J3073">
        <v>-0.64281297288849004</v>
      </c>
      <c r="K3073">
        <v>76.516392642024897</v>
      </c>
      <c r="L3073">
        <v>73.519073694135599</v>
      </c>
      <c r="M3073">
        <v>43.862679452480897</v>
      </c>
      <c r="N3073">
        <v>0.35394750207197601</v>
      </c>
      <c r="O3073">
        <v>55.969540386184299</v>
      </c>
      <c r="P3073">
        <v>27.121866897147701</v>
      </c>
      <c r="Q3073">
        <v>0.135723165581215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E3074">
        <v>76.183808974000002</v>
      </c>
      <c r="F3074">
        <v>44.98</v>
      </c>
      <c r="G3074">
        <v>-20.9740416989635</v>
      </c>
      <c r="H3074">
        <v>0.271469645507663</v>
      </c>
      <c r="I3074">
        <v>-40.488929307538001</v>
      </c>
      <c r="J3074">
        <v>-5.60364464604893</v>
      </c>
      <c r="K3074">
        <v>42.304305082767797</v>
      </c>
      <c r="L3074">
        <v>42.036101181609901</v>
      </c>
      <c r="M3074">
        <v>53.5151777598035</v>
      </c>
      <c r="N3074">
        <v>0.95617788507232804</v>
      </c>
      <c r="O3074">
        <v>36.282792352156498</v>
      </c>
      <c r="P3074">
        <v>44.769874476987397</v>
      </c>
      <c r="Q3074">
        <v>-1.7848742867877E-2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E3075">
        <v>76.151755750000007</v>
      </c>
      <c r="F3075">
        <v>46.45</v>
      </c>
      <c r="G3075">
        <v>-24.797612367069899</v>
      </c>
      <c r="H3075">
        <v>15.7429588781433</v>
      </c>
      <c r="I3075">
        <v>-0.72255766409416999</v>
      </c>
      <c r="J3075">
        <v>1.0203661463739</v>
      </c>
      <c r="K3075">
        <v>43.588020657500998</v>
      </c>
      <c r="L3075">
        <v>42.494125888440301</v>
      </c>
      <c r="M3075">
        <v>51.781245650978498</v>
      </c>
      <c r="N3075">
        <v>1.15508444285586</v>
      </c>
      <c r="O3075">
        <v>16.684607104413299</v>
      </c>
      <c r="P3075">
        <v>44.479004665629802</v>
      </c>
      <c r="Q3075">
        <v>6.9777849473104003E-2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122</v>
      </c>
      <c r="E3076">
        <v>76.144999999999996</v>
      </c>
      <c r="F3076">
        <v>97</v>
      </c>
      <c r="G3076">
        <v>-13.245166515489</v>
      </c>
      <c r="H3076">
        <v>2.4417850787325901</v>
      </c>
      <c r="I3076">
        <v>-35.390395725571899</v>
      </c>
      <c r="J3076">
        <v>-1.9941643242398399</v>
      </c>
      <c r="K3076">
        <v>97.162418789350298</v>
      </c>
      <c r="L3076">
        <v>98.916294388610595</v>
      </c>
      <c r="M3076">
        <v>50.265495953987902</v>
      </c>
      <c r="N3076">
        <v>0.85919117647058796</v>
      </c>
      <c r="O3076">
        <v>47.474226804123703</v>
      </c>
      <c r="P3076">
        <v>27.6315789473684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1844</v>
      </c>
      <c r="E3077">
        <v>76.047359999999998</v>
      </c>
      <c r="F3077">
        <v>51.2</v>
      </c>
      <c r="G3077">
        <v>610.05349104629101</v>
      </c>
      <c r="H3077">
        <v>-7.3896299809385004</v>
      </c>
      <c r="I3077">
        <v>16.915207644361601</v>
      </c>
      <c r="J3077">
        <v>0.82583567576015104</v>
      </c>
      <c r="K3077">
        <v>51.720175304491903</v>
      </c>
      <c r="L3077">
        <v>43.392748100680301</v>
      </c>
      <c r="M3077">
        <v>57.325128623405703</v>
      </c>
      <c r="N3077">
        <v>2.2637275192119399</v>
      </c>
      <c r="O3077">
        <v>37.382812499999901</v>
      </c>
      <c r="P3077">
        <v>652.94117647058795</v>
      </c>
      <c r="Q3077">
        <v>0.20024593092891099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410</v>
      </c>
      <c r="E3078">
        <v>75.962650511999996</v>
      </c>
      <c r="F3078">
        <v>50.68</v>
      </c>
      <c r="G3078">
        <v>-0.28821078511642201</v>
      </c>
      <c r="H3078">
        <v>-10.3687419947039</v>
      </c>
      <c r="I3078">
        <v>-10.0822198412916</v>
      </c>
      <c r="J3078">
        <v>1.16606111859429</v>
      </c>
      <c r="K3078">
        <v>52.9588129371934</v>
      </c>
      <c r="L3078">
        <v>50.614080392912598</v>
      </c>
      <c r="M3078">
        <v>37.062143118128901</v>
      </c>
      <c r="N3078">
        <v>0.14218860347918999</v>
      </c>
      <c r="O3078">
        <v>64.167324388318804</v>
      </c>
      <c r="P3078">
        <v>29.450830140485301</v>
      </c>
      <c r="Q3078">
        <v>-2.0858499207853001E-2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508</v>
      </c>
      <c r="E3079">
        <v>75.77</v>
      </c>
      <c r="F3079">
        <v>10</v>
      </c>
      <c r="G3079">
        <v>130.831563548502</v>
      </c>
      <c r="H3079">
        <v>1.73022002464021</v>
      </c>
      <c r="I3079">
        <v>-22.7913065031061</v>
      </c>
      <c r="J3079">
        <v>1.17881418138964</v>
      </c>
      <c r="K3079">
        <v>8.4763413519488306</v>
      </c>
      <c r="L3079">
        <v>7.7047197351622199</v>
      </c>
      <c r="M3079">
        <v>70.3174228955004</v>
      </c>
      <c r="N3079">
        <v>1.2456669888871601</v>
      </c>
      <c r="O3079">
        <v>24.6</v>
      </c>
      <c r="P3079">
        <v>176.24309392265101</v>
      </c>
      <c r="Q3079">
        <v>6.9081354789795005E-2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43</v>
      </c>
      <c r="E3080">
        <v>75.717848599999996</v>
      </c>
      <c r="F3080">
        <v>43</v>
      </c>
      <c r="G3080">
        <v>-21.588366380496598</v>
      </c>
      <c r="H3080">
        <v>-14.022197874187199</v>
      </c>
      <c r="I3080">
        <v>-34.346997540788202</v>
      </c>
      <c r="J3080">
        <v>-0.13577806218385599</v>
      </c>
      <c r="K3080">
        <v>44.495525865420703</v>
      </c>
      <c r="L3080">
        <v>49.5540540573096</v>
      </c>
      <c r="M3080">
        <v>51.5429356976558</v>
      </c>
      <c r="N3080">
        <v>0.41301055935479802</v>
      </c>
      <c r="O3080">
        <v>47.674418604651102</v>
      </c>
      <c r="P3080">
        <v>16.531165311653101</v>
      </c>
      <c r="Q3080">
        <v>9.5361857671610005E-3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E3081">
        <v>75.694581073999998</v>
      </c>
      <c r="F3081">
        <v>91.37</v>
      </c>
      <c r="G3081">
        <v>-2.10571988878125</v>
      </c>
      <c r="H3081">
        <v>-4.00233110544856</v>
      </c>
      <c r="I3081">
        <v>1.5853406592553301</v>
      </c>
      <c r="J3081">
        <v>-1.4611932718832601</v>
      </c>
      <c r="K3081">
        <v>93.041129415347697</v>
      </c>
      <c r="L3081">
        <v>88.052787012054196</v>
      </c>
      <c r="M3081">
        <v>39.981829713509903</v>
      </c>
      <c r="N3081">
        <v>0.53154640228945205</v>
      </c>
      <c r="O3081">
        <v>20.280179489985699</v>
      </c>
      <c r="P3081">
        <v>35.483392645314296</v>
      </c>
      <c r="Q3081">
        <v>5.4848480098249998E-3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21</v>
      </c>
      <c r="E3082">
        <v>75.553751399999996</v>
      </c>
      <c r="F3082">
        <v>47.4</v>
      </c>
      <c r="G3082">
        <v>-81.059015022947705</v>
      </c>
      <c r="H3082">
        <v>0.58451056750112196</v>
      </c>
      <c r="I3082">
        <v>-51.6379461213685</v>
      </c>
      <c r="J3082">
        <v>0.17233957227820701</v>
      </c>
      <c r="K3082">
        <v>42.9844747356642</v>
      </c>
      <c r="L3082">
        <v>58.663006707647597</v>
      </c>
      <c r="M3082">
        <v>80.927468956731005</v>
      </c>
      <c r="N3082">
        <v>1.7809043534885101</v>
      </c>
      <c r="O3082">
        <v>166.53162487355999</v>
      </c>
      <c r="P3082">
        <v>36.019015715059801</v>
      </c>
      <c r="Q3082">
        <v>4.0825502796056998E-2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130</v>
      </c>
      <c r="E3083">
        <v>75.380927912000004</v>
      </c>
      <c r="F3083">
        <v>46.16</v>
      </c>
      <c r="G3083">
        <v>58.472343820861397</v>
      </c>
      <c r="H3083">
        <v>-18.628639823567301</v>
      </c>
      <c r="I3083">
        <v>4.6526483515630099</v>
      </c>
      <c r="J3083">
        <v>-5.5549319148581802</v>
      </c>
      <c r="K3083">
        <v>44.454731715170297</v>
      </c>
      <c r="L3083">
        <v>38.170401039130198</v>
      </c>
      <c r="M3083">
        <v>49.511933471437899</v>
      </c>
      <c r="N3083">
        <v>0.59526140367506497</v>
      </c>
      <c r="O3083">
        <v>22.227036395147302</v>
      </c>
      <c r="P3083">
        <v>108.868778280542</v>
      </c>
      <c r="Q3083">
        <v>4.3209920837574002E-2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E3084">
        <v>75.346244999999996</v>
      </c>
      <c r="F3084">
        <v>174.05</v>
      </c>
      <c r="G3084">
        <v>187.035384808148</v>
      </c>
      <c r="H3084">
        <v>16.7645308246308</v>
      </c>
      <c r="I3084">
        <v>11.5809110737446</v>
      </c>
      <c r="J3084">
        <v>2.5772642471887202</v>
      </c>
      <c r="K3084">
        <v>160.07512744649699</v>
      </c>
      <c r="L3084">
        <v>137.23032783245699</v>
      </c>
      <c r="M3084">
        <v>51.545406465452899</v>
      </c>
      <c r="N3084">
        <v>1.60899653979238</v>
      </c>
      <c r="O3084">
        <v>19.4771617351335</v>
      </c>
      <c r="P3084">
        <v>246.228494623655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E3085">
        <v>75.180000000000007</v>
      </c>
      <c r="F3085">
        <v>14.32</v>
      </c>
      <c r="G3085">
        <v>-17.503221163641001</v>
      </c>
      <c r="H3085">
        <v>-18.840626287756098</v>
      </c>
      <c r="I3085">
        <v>-19.641418404409201</v>
      </c>
      <c r="J3085">
        <v>-3.45047500385148</v>
      </c>
      <c r="K3085">
        <v>15.5494724929796</v>
      </c>
      <c r="L3085">
        <v>15.269105339196599</v>
      </c>
      <c r="M3085">
        <v>41.685360638467003</v>
      </c>
      <c r="N3085">
        <v>0.74946757223365201</v>
      </c>
      <c r="O3085">
        <v>41.759776536312799</v>
      </c>
      <c r="P3085">
        <v>30.181818181818102</v>
      </c>
      <c r="Q3085">
        <v>-6.9753560883567003E-2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257</v>
      </c>
      <c r="E3086">
        <v>75.155258000000003</v>
      </c>
      <c r="F3086">
        <v>216.1</v>
      </c>
      <c r="G3086">
        <v>-8.1649465971522304</v>
      </c>
      <c r="H3086">
        <v>-5.0942898885855703</v>
      </c>
      <c r="I3086">
        <v>-11.910601048916501</v>
      </c>
      <c r="J3086">
        <v>-2.9827062249363201</v>
      </c>
      <c r="K3086">
        <v>216.323629557168</v>
      </c>
      <c r="L3086">
        <v>198.24930080309099</v>
      </c>
      <c r="M3086">
        <v>34.426553489053099</v>
      </c>
      <c r="N3086">
        <v>0.47537668808025402</v>
      </c>
      <c r="O3086">
        <v>23.924109208699601</v>
      </c>
      <c r="P3086">
        <v>47.357654278895303</v>
      </c>
      <c r="Q3086">
        <v>0.100246201313597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926</v>
      </c>
      <c r="E3087">
        <v>75.0732</v>
      </c>
      <c r="F3087">
        <v>43.8</v>
      </c>
      <c r="G3087">
        <v>-43.170414404557597</v>
      </c>
      <c r="H3087">
        <v>2.6506798661812998</v>
      </c>
      <c r="I3087">
        <v>-24.7784829092314</v>
      </c>
      <c r="J3087">
        <v>-7.2404170008993702</v>
      </c>
      <c r="K3087">
        <v>43.934280204022301</v>
      </c>
      <c r="L3087">
        <v>43.673179961487399</v>
      </c>
      <c r="M3087">
        <v>34.927807526206202</v>
      </c>
      <c r="N3087">
        <v>1.54319180087847</v>
      </c>
      <c r="O3087">
        <v>27.7397260273972</v>
      </c>
      <c r="P3087">
        <v>19.999999999999901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227</v>
      </c>
      <c r="E3088">
        <v>74.984369999999998</v>
      </c>
      <c r="F3088">
        <v>109</v>
      </c>
      <c r="G3088">
        <v>27.511194778695099</v>
      </c>
      <c r="H3088">
        <v>1.39705962634789</v>
      </c>
      <c r="I3088">
        <v>10.3103658265437</v>
      </c>
      <c r="J3088">
        <v>-3.35532584874074</v>
      </c>
      <c r="K3088">
        <v>100.069975714834</v>
      </c>
      <c r="L3088">
        <v>88.276733354602399</v>
      </c>
      <c r="M3088">
        <v>60.714950987235802</v>
      </c>
      <c r="N3088">
        <v>0.62959937279498202</v>
      </c>
      <c r="O3088">
        <v>9.5688073394495294</v>
      </c>
      <c r="P3088">
        <v>68.209876543209802</v>
      </c>
      <c r="Q3088">
        <v>4.6682390064040999E-2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627</v>
      </c>
      <c r="E3089">
        <v>74.915924070000003</v>
      </c>
      <c r="F3089">
        <v>77.61</v>
      </c>
      <c r="G3089">
        <v>24.711779640182201</v>
      </c>
      <c r="H3089">
        <v>-3.7629915073745299</v>
      </c>
      <c r="I3089">
        <v>-16.5001648796643</v>
      </c>
      <c r="J3089">
        <v>-5.5566643242398301</v>
      </c>
      <c r="K3089">
        <v>79.081199916827899</v>
      </c>
      <c r="L3089">
        <v>73.071024123106895</v>
      </c>
      <c r="M3089">
        <v>37.714121359306098</v>
      </c>
      <c r="N3089">
        <v>0.97953674975216198</v>
      </c>
      <c r="O3089">
        <v>22.2780569514237</v>
      </c>
      <c r="P3089">
        <v>65.8333333333333</v>
      </c>
      <c r="Q3089">
        <v>4.5039741192197003E-2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711</v>
      </c>
      <c r="E3090">
        <v>74.910257103000006</v>
      </c>
      <c r="F3090">
        <v>739.1</v>
      </c>
      <c r="G3090">
        <v>41.389183160475</v>
      </c>
      <c r="H3090">
        <v>-5.9472903417086904</v>
      </c>
      <c r="I3090">
        <v>10.53401595823</v>
      </c>
      <c r="J3090">
        <v>-0.33045140058379202</v>
      </c>
      <c r="K3090">
        <v>727.06284766862098</v>
      </c>
      <c r="L3090">
        <v>645.41902482960097</v>
      </c>
      <c r="M3090">
        <v>87.496234820458398</v>
      </c>
      <c r="N3090">
        <v>0.53667928190524805</v>
      </c>
      <c r="O3090">
        <v>21.362467866323801</v>
      </c>
      <c r="P3090">
        <v>72.553872014568199</v>
      </c>
      <c r="Q3090">
        <v>2.3985275242898001E-2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182</v>
      </c>
      <c r="E3091">
        <v>74.821332960000007</v>
      </c>
      <c r="F3091">
        <v>36.72</v>
      </c>
      <c r="G3091">
        <v>10.5221225570745</v>
      </c>
      <c r="H3091">
        <v>4.4003211861239002</v>
      </c>
      <c r="I3091">
        <v>2.85773004564019</v>
      </c>
      <c r="J3091">
        <v>-3.3433706734461799</v>
      </c>
      <c r="K3091">
        <v>31.974550373418499</v>
      </c>
      <c r="L3091">
        <v>29.9988284752882</v>
      </c>
      <c r="M3091">
        <v>54.697442639314403</v>
      </c>
      <c r="N3091">
        <v>0.95882256735315796</v>
      </c>
      <c r="O3091">
        <v>14.3790849673202</v>
      </c>
      <c r="P3091">
        <v>79.121951219512198</v>
      </c>
      <c r="Q3091">
        <v>2.5363728956226E-2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1657</v>
      </c>
      <c r="E3092">
        <v>74.8</v>
      </c>
      <c r="F3092">
        <v>74.8</v>
      </c>
      <c r="G3092">
        <v>-36.105008651227898</v>
      </c>
      <c r="H3092">
        <v>-2.8304972281983201</v>
      </c>
      <c r="I3092">
        <v>-26.082000771243901</v>
      </c>
      <c r="J3092">
        <v>1.22281035064038</v>
      </c>
      <c r="K3092">
        <v>78.176413254301096</v>
      </c>
      <c r="M3092">
        <v>56.985206110799702</v>
      </c>
      <c r="N3092">
        <v>0.53583478766724801</v>
      </c>
      <c r="O3092">
        <v>29.278074866310099</v>
      </c>
      <c r="P3092">
        <v>6.8571428571428497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E3093">
        <v>74.781949749999995</v>
      </c>
      <c r="F3093">
        <v>6.35</v>
      </c>
      <c r="G3093">
        <v>41.526570296140399</v>
      </c>
      <c r="H3093">
        <v>0.96358787210864905</v>
      </c>
      <c r="I3093">
        <v>26.185386446801001</v>
      </c>
      <c r="J3093">
        <v>-7.8165806270054903</v>
      </c>
      <c r="K3093">
        <v>6.1939727800225404</v>
      </c>
      <c r="L3093">
        <v>4.9011814947491397</v>
      </c>
      <c r="M3093">
        <v>22.928470926523499</v>
      </c>
      <c r="N3093">
        <v>0.81852319499237003</v>
      </c>
      <c r="O3093">
        <v>31.4960629921259</v>
      </c>
      <c r="P3093">
        <v>115.986394557823</v>
      </c>
      <c r="Q3093">
        <v>5.1396188141545E-2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627</v>
      </c>
      <c r="E3094">
        <v>74.333775000000003</v>
      </c>
      <c r="F3094">
        <v>43.25</v>
      </c>
      <c r="G3094">
        <v>-38.2049554880168</v>
      </c>
      <c r="H3094">
        <v>10.108465982504001</v>
      </c>
      <c r="I3094">
        <v>-28.1819476080329</v>
      </c>
      <c r="J3094">
        <v>-5.3239172780529396</v>
      </c>
      <c r="K3094">
        <v>44.705112378072997</v>
      </c>
      <c r="M3094">
        <v>42.086590778264501</v>
      </c>
      <c r="N3094">
        <v>0.83673469387755095</v>
      </c>
      <c r="O3094">
        <v>35.028901734103997</v>
      </c>
      <c r="P3094">
        <v>21.830985915492899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550</v>
      </c>
      <c r="E3095">
        <v>74.284800000000004</v>
      </c>
      <c r="F3095">
        <v>64</v>
      </c>
      <c r="G3095">
        <v>-16.549732044037</v>
      </c>
      <c r="H3095">
        <v>10.829401098343499</v>
      </c>
      <c r="I3095">
        <v>-6.5267241640531104</v>
      </c>
      <c r="J3095">
        <v>7.1589580025351598</v>
      </c>
      <c r="M3095">
        <v>58.775720028101297</v>
      </c>
      <c r="O3095">
        <v>17.03125</v>
      </c>
      <c r="P3095">
        <v>38.828633405639899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1633</v>
      </c>
      <c r="E3096">
        <v>74.215319454999999</v>
      </c>
      <c r="F3096">
        <v>6570</v>
      </c>
      <c r="G3096">
        <v>-1.26459636222727</v>
      </c>
      <c r="H3096">
        <v>-1.94754867644487</v>
      </c>
      <c r="I3096">
        <v>4.0075543266919196</v>
      </c>
      <c r="J3096">
        <v>-0.41149076132449303</v>
      </c>
      <c r="K3096">
        <v>6370.0650382498397</v>
      </c>
      <c r="L3096">
        <v>5929.3465080157303</v>
      </c>
      <c r="M3096">
        <v>54.002539861815002</v>
      </c>
      <c r="N3096">
        <v>1.1021280749707101</v>
      </c>
      <c r="O3096">
        <v>1.0806697108066901</v>
      </c>
      <c r="P3096">
        <v>31.268731268731202</v>
      </c>
      <c r="Q3096">
        <v>-2.6802431944266999E-2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553</v>
      </c>
      <c r="E3097">
        <v>73.784199999999998</v>
      </c>
      <c r="F3097">
        <v>245</v>
      </c>
      <c r="G3097">
        <v>26.595220181723999</v>
      </c>
      <c r="H3097">
        <v>1.1530426048391</v>
      </c>
      <c r="I3097">
        <v>-18.294867196935002</v>
      </c>
      <c r="J3097">
        <v>-2.8038809234301199</v>
      </c>
      <c r="K3097">
        <v>240.95153436441501</v>
      </c>
      <c r="L3097">
        <v>222.83353058575901</v>
      </c>
      <c r="M3097">
        <v>55.840076761634698</v>
      </c>
      <c r="N3097">
        <v>0.37986660462230398</v>
      </c>
      <c r="O3097">
        <v>10.999999999999901</v>
      </c>
      <c r="P3097">
        <v>118.068535825545</v>
      </c>
      <c r="Q3097">
        <v>0.15547503576444499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E3098">
        <v>73.545429999999996</v>
      </c>
      <c r="F3098">
        <v>262.85000000000002</v>
      </c>
      <c r="G3098">
        <v>352.33039804733602</v>
      </c>
      <c r="H3098">
        <v>36.164528563990302</v>
      </c>
      <c r="I3098">
        <v>46.697401437982698</v>
      </c>
      <c r="J3098">
        <v>13.747860641086</v>
      </c>
      <c r="K3098">
        <v>195.62669331957099</v>
      </c>
      <c r="L3098">
        <v>159.17455175436399</v>
      </c>
      <c r="M3098">
        <v>87.466028250954096</v>
      </c>
      <c r="N3098">
        <v>3.13846153846153</v>
      </c>
      <c r="O3098">
        <v>0</v>
      </c>
      <c r="P3098">
        <v>499.42987457240599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391</v>
      </c>
      <c r="E3099">
        <v>73.383489999999995</v>
      </c>
      <c r="F3099">
        <v>59.9</v>
      </c>
      <c r="G3099">
        <v>2.2761630614047701</v>
      </c>
      <c r="H3099">
        <v>-0.105246685196388</v>
      </c>
      <c r="I3099">
        <v>-23.259845228303401</v>
      </c>
      <c r="J3099">
        <v>2.2630033560381801</v>
      </c>
      <c r="K3099">
        <v>57.023638754591502</v>
      </c>
      <c r="L3099">
        <v>53.908312922053902</v>
      </c>
      <c r="M3099">
        <v>56.107386472103997</v>
      </c>
      <c r="N3099">
        <v>1.72923728813559</v>
      </c>
      <c r="O3099">
        <v>21.702838063439</v>
      </c>
      <c r="P3099">
        <v>61.021505376344003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407</v>
      </c>
      <c r="E3100">
        <v>73.307883000000004</v>
      </c>
      <c r="F3100">
        <v>34.01</v>
      </c>
      <c r="G3100">
        <v>37.382495446822603</v>
      </c>
      <c r="H3100">
        <v>-8.0769496307481408</v>
      </c>
      <c r="I3100">
        <v>-14.0635930689084</v>
      </c>
      <c r="J3100">
        <v>-6.9941643242398399</v>
      </c>
      <c r="K3100">
        <v>33.699978247782397</v>
      </c>
      <c r="L3100">
        <v>30.622069206474102</v>
      </c>
      <c r="M3100">
        <v>27.071967311283601</v>
      </c>
      <c r="N3100">
        <v>0.665455556585411</v>
      </c>
      <c r="O3100">
        <v>15.230814466333401</v>
      </c>
      <c r="P3100">
        <v>90.318970341354202</v>
      </c>
      <c r="Q3100">
        <v>9.4669027237661005E-2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E3101">
        <v>72.80143812</v>
      </c>
      <c r="F3101">
        <v>15.93</v>
      </c>
      <c r="G3101">
        <v>-40.844650308562699</v>
      </c>
      <c r="H3101">
        <v>12.288426243645</v>
      </c>
      <c r="I3101">
        <v>4.3088748376427803</v>
      </c>
      <c r="J3101">
        <v>0.78002922414725295</v>
      </c>
      <c r="K3101">
        <v>14.251632845440501</v>
      </c>
      <c r="L3101">
        <v>14.7091133485171</v>
      </c>
      <c r="M3101">
        <v>61.871248275370398</v>
      </c>
      <c r="N3101">
        <v>2.1730465202691498</v>
      </c>
      <c r="O3101">
        <v>62.900188323917099</v>
      </c>
      <c r="P3101">
        <v>53.913043478260803</v>
      </c>
      <c r="Q3101">
        <v>0.13231750339112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E3102">
        <v>72.66</v>
      </c>
      <c r="F3102">
        <v>210</v>
      </c>
      <c r="G3102">
        <v>-25.578692861754199</v>
      </c>
      <c r="H3102">
        <v>-18.973694928635499</v>
      </c>
      <c r="I3102">
        <v>-15.5556849817703</v>
      </c>
      <c r="J3102">
        <v>-3.35163038758825</v>
      </c>
      <c r="K3102">
        <v>238.54766023582599</v>
      </c>
      <c r="M3102">
        <v>30.361844761661501</v>
      </c>
      <c r="N3102">
        <v>0.336253776435045</v>
      </c>
      <c r="O3102">
        <v>116.642857142857</v>
      </c>
      <c r="P3102">
        <v>11.3467656415694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529</v>
      </c>
      <c r="E3103">
        <v>72.620159999999998</v>
      </c>
      <c r="F3103">
        <v>1.0900000000000001</v>
      </c>
      <c r="G3103">
        <v>-26.487783770845098</v>
      </c>
      <c r="H3103">
        <v>18.533374407412399</v>
      </c>
      <c r="I3103">
        <v>66.110981684896302</v>
      </c>
      <c r="J3103">
        <v>4.1282846553520001</v>
      </c>
      <c r="K3103">
        <v>0.90432087941126404</v>
      </c>
      <c r="L3103">
        <v>0.908844177998686</v>
      </c>
      <c r="M3103">
        <v>61.651109136204099</v>
      </c>
      <c r="N3103">
        <v>1.4022604754917001</v>
      </c>
      <c r="O3103">
        <v>9.1743119266054904</v>
      </c>
      <c r="P3103">
        <v>142.222222222222</v>
      </c>
      <c r="Q3103">
        <v>2.726401085956E-3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E3104">
        <v>72.612480000000005</v>
      </c>
      <c r="F3104">
        <v>48</v>
      </c>
      <c r="G3104">
        <v>-63.241030524091897</v>
      </c>
      <c r="H3104">
        <v>-18.440333994867402</v>
      </c>
      <c r="I3104">
        <v>-36.867160391606298</v>
      </c>
      <c r="J3104">
        <v>-5.8027182957266099</v>
      </c>
      <c r="K3104">
        <v>52.335021157661103</v>
      </c>
      <c r="L3104">
        <v>56.7965836328409</v>
      </c>
      <c r="M3104">
        <v>32.690825182260099</v>
      </c>
      <c r="N3104">
        <v>1.1256335625406799</v>
      </c>
      <c r="O3104">
        <v>66.6666666666666</v>
      </c>
      <c r="P3104">
        <v>15.495668912415701</v>
      </c>
      <c r="Q3104">
        <v>3.2065616201286999E-2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E3105">
        <v>72.492552000000003</v>
      </c>
      <c r="F3105">
        <v>31.8</v>
      </c>
      <c r="G3105">
        <v>161.166122287028</v>
      </c>
      <c r="H3105">
        <v>-18.4886526855366</v>
      </c>
      <c r="I3105">
        <v>55.320188204688499</v>
      </c>
      <c r="J3105">
        <v>-8.7661733535852093</v>
      </c>
      <c r="K3105">
        <v>32.090494104205497</v>
      </c>
      <c r="L3105">
        <v>24.481889939374199</v>
      </c>
      <c r="M3105">
        <v>27.781552448177099</v>
      </c>
      <c r="N3105">
        <v>0.61272364908736698</v>
      </c>
      <c r="O3105">
        <v>19.7169811320754</v>
      </c>
      <c r="P3105">
        <v>218</v>
      </c>
      <c r="Q3105">
        <v>0.12910270476342001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1148</v>
      </c>
      <c r="E3106">
        <v>72.255598806999998</v>
      </c>
      <c r="F3106">
        <v>0.79</v>
      </c>
      <c r="G3106">
        <v>39.004640471579101</v>
      </c>
      <c r="H3106">
        <v>-1.29915073745339E-2</v>
      </c>
      <c r="I3106">
        <v>-14.273633699718999</v>
      </c>
      <c r="J3106">
        <v>-4.4331887144837303</v>
      </c>
      <c r="K3106">
        <v>0.80568677531055</v>
      </c>
      <c r="L3106">
        <v>0.74350652407095297</v>
      </c>
      <c r="M3106">
        <v>36.216553363457002</v>
      </c>
      <c r="N3106">
        <v>1.4424058590042499</v>
      </c>
      <c r="O3106">
        <v>51.898734177215097</v>
      </c>
      <c r="P3106">
        <v>97.5</v>
      </c>
      <c r="Q3106">
        <v>-2.4318962939870001E-2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550</v>
      </c>
      <c r="E3107">
        <v>72.200124099999996</v>
      </c>
      <c r="F3107">
        <v>10.19</v>
      </c>
      <c r="G3107">
        <v>-14.212572643174999</v>
      </c>
      <c r="H3107">
        <v>-12.330823123451699</v>
      </c>
      <c r="I3107">
        <v>-28.758410705790698</v>
      </c>
      <c r="J3107">
        <v>-4.8513071813827002</v>
      </c>
      <c r="K3107">
        <v>10.981191032740201</v>
      </c>
      <c r="L3107">
        <v>10.9605349213124</v>
      </c>
      <c r="M3107">
        <v>34.394923508502202</v>
      </c>
      <c r="N3107">
        <v>1.1002433957128599</v>
      </c>
      <c r="O3107">
        <v>39.941118743866497</v>
      </c>
      <c r="P3107">
        <v>31.314432989690701</v>
      </c>
      <c r="Q3107">
        <v>5.0327201425218002E-2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E3108">
        <v>72.134264000000002</v>
      </c>
      <c r="F3108">
        <v>90.95</v>
      </c>
      <c r="G3108">
        <v>72.526295158284995</v>
      </c>
      <c r="H3108">
        <v>-15.208188237062799</v>
      </c>
      <c r="I3108">
        <v>-13.730785743077901</v>
      </c>
      <c r="J3108">
        <v>0.79807944307317302</v>
      </c>
      <c r="K3108">
        <v>93.145767631504697</v>
      </c>
      <c r="L3108">
        <v>83.647523096462095</v>
      </c>
      <c r="M3108">
        <v>44.599303224516802</v>
      </c>
      <c r="N3108">
        <v>0.84005445857082095</v>
      </c>
      <c r="O3108">
        <v>27.861462341946101</v>
      </c>
      <c r="P3108">
        <v>116.54761904761899</v>
      </c>
      <c r="Q3108">
        <v>8.4394911396139E-2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553</v>
      </c>
      <c r="E3109">
        <v>71.866573239999994</v>
      </c>
      <c r="F3109">
        <v>51.94</v>
      </c>
      <c r="G3109">
        <v>30.678828197210802</v>
      </c>
      <c r="H3109">
        <v>-8.1893044039435399</v>
      </c>
      <c r="I3109">
        <v>-22.805684981770298</v>
      </c>
      <c r="J3109">
        <v>4.1982204452992402</v>
      </c>
      <c r="K3109">
        <v>49.686778507906297</v>
      </c>
      <c r="L3109">
        <v>46.635519818253002</v>
      </c>
      <c r="M3109">
        <v>54.331787364509999</v>
      </c>
      <c r="N3109">
        <v>0.83216522513387403</v>
      </c>
      <c r="O3109">
        <v>37.466307277627998</v>
      </c>
      <c r="P3109">
        <v>77.572649572649496</v>
      </c>
      <c r="Q3109">
        <v>4.6658391842389998E-2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400</v>
      </c>
      <c r="E3110">
        <v>71.819402675000006</v>
      </c>
      <c r="F3110">
        <v>35.65</v>
      </c>
      <c r="G3110">
        <v>85.786310144860295</v>
      </c>
      <c r="H3110">
        <v>-17.648598381703199</v>
      </c>
      <c r="I3110">
        <v>-5.3547576247378599</v>
      </c>
      <c r="J3110">
        <v>-0.66673069592124901</v>
      </c>
      <c r="K3110">
        <v>35.459370890114798</v>
      </c>
      <c r="L3110">
        <v>30.2455441438922</v>
      </c>
      <c r="M3110">
        <v>57.197170728706702</v>
      </c>
      <c r="N3110">
        <v>1.0715123444755399</v>
      </c>
      <c r="O3110">
        <v>37.166900420757301</v>
      </c>
      <c r="P3110">
        <v>144.17808219177999</v>
      </c>
      <c r="Q3110">
        <v>5.7777726514063002E-2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E3111">
        <v>71.619304679999999</v>
      </c>
      <c r="F3111">
        <v>76.23</v>
      </c>
      <c r="G3111">
        <v>190.728361080154</v>
      </c>
      <c r="H3111">
        <v>-6.3638448473866998</v>
      </c>
      <c r="I3111">
        <v>165.735827933358</v>
      </c>
      <c r="J3111">
        <v>-16.244517931029002</v>
      </c>
      <c r="K3111">
        <v>73.560602846490298</v>
      </c>
      <c r="L3111">
        <v>47.3664233513284</v>
      </c>
      <c r="M3111">
        <v>31.424727681511399</v>
      </c>
      <c r="N3111">
        <v>0.12643504531722</v>
      </c>
      <c r="O3111">
        <v>32.4937688574052</v>
      </c>
      <c r="P3111">
        <v>233.173076923076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476</v>
      </c>
      <c r="E3112">
        <v>71.583880081999993</v>
      </c>
      <c r="F3112">
        <v>40.64</v>
      </c>
      <c r="G3112">
        <v>-72.601510069877094</v>
      </c>
      <c r="H3112">
        <v>-7.8562662368312104</v>
      </c>
      <c r="I3112">
        <v>-55.964747430704399</v>
      </c>
      <c r="J3112">
        <v>-8.9814601500111593</v>
      </c>
      <c r="K3112">
        <v>43.704776598635597</v>
      </c>
      <c r="L3112">
        <v>52.7970072881647</v>
      </c>
      <c r="M3112">
        <v>33.580180028832302</v>
      </c>
      <c r="N3112">
        <v>1.0163806067008601</v>
      </c>
      <c r="O3112">
        <v>104.180381787104</v>
      </c>
      <c r="P3112">
        <v>12.4814586789257</v>
      </c>
      <c r="Q3112">
        <v>1.9582806374363999E-2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71.582216314999997</v>
      </c>
      <c r="F3113">
        <v>98.05</v>
      </c>
      <c r="G3113">
        <v>27.123378466699201</v>
      </c>
      <c r="H3113">
        <v>-10.3222389203096</v>
      </c>
      <c r="I3113">
        <v>-7.9621373026306097</v>
      </c>
      <c r="J3113">
        <v>-4.5112374949715397</v>
      </c>
      <c r="K3113">
        <v>98.708861206104302</v>
      </c>
      <c r="L3113">
        <v>93.557257827269197</v>
      </c>
      <c r="M3113">
        <v>42.883737994914597</v>
      </c>
      <c r="N3113">
        <v>0.64082371808087002</v>
      </c>
      <c r="O3113">
        <v>56.0326364099949</v>
      </c>
      <c r="P3113">
        <v>65.234243343444504</v>
      </c>
      <c r="Q3113">
        <v>3.5422630704588003E-2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111</v>
      </c>
      <c r="E3114">
        <v>71.545043863999993</v>
      </c>
      <c r="F3114">
        <v>63.07</v>
      </c>
      <c r="G3114">
        <v>589.50067221761003</v>
      </c>
      <c r="H3114">
        <v>42.985658317859802</v>
      </c>
      <c r="I3114">
        <v>215.86838228044701</v>
      </c>
      <c r="J3114">
        <v>4.0960741386182802</v>
      </c>
      <c r="K3114">
        <v>42.976717046246797</v>
      </c>
      <c r="L3114">
        <v>26.4524666081075</v>
      </c>
      <c r="M3114">
        <v>99.999103425423996</v>
      </c>
      <c r="N3114">
        <v>1.7333015314379401</v>
      </c>
      <c r="O3114">
        <v>0</v>
      </c>
      <c r="P3114">
        <v>650.83333333333303</v>
      </c>
      <c r="Q3114">
        <v>0.10180254654059601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103</v>
      </c>
      <c r="E3115">
        <v>71.47170448</v>
      </c>
      <c r="F3115">
        <v>173.8</v>
      </c>
      <c r="G3115">
        <v>56.143996213876001</v>
      </c>
      <c r="H3115">
        <v>0.32242117561345801</v>
      </c>
      <c r="I3115">
        <v>-39.427783098283598</v>
      </c>
      <c r="J3115">
        <v>-3.4120125310788598</v>
      </c>
      <c r="K3115">
        <v>172.554693500642</v>
      </c>
      <c r="L3115">
        <v>160.89632777870199</v>
      </c>
      <c r="M3115">
        <v>40.229842206199997</v>
      </c>
      <c r="N3115">
        <v>1.3188239401739199</v>
      </c>
      <c r="O3115">
        <v>78.538550057537407</v>
      </c>
      <c r="P3115">
        <v>84.4031830238726</v>
      </c>
      <c r="Q3115">
        <v>3.917450595409E-2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977</v>
      </c>
      <c r="E3116">
        <v>71.309172000000004</v>
      </c>
      <c r="F3116">
        <v>22.11</v>
      </c>
      <c r="G3116">
        <v>-55.0523770722805</v>
      </c>
      <c r="H3116">
        <v>-13.722364541553601</v>
      </c>
      <c r="I3116">
        <v>-50.0445738706592</v>
      </c>
      <c r="J3116">
        <v>-1.3812046044499899</v>
      </c>
      <c r="K3116">
        <v>23.6248134981075</v>
      </c>
      <c r="M3116">
        <v>41.829049487628303</v>
      </c>
      <c r="N3116">
        <v>0.25240656861772398</v>
      </c>
      <c r="O3116">
        <v>80.461329715060998</v>
      </c>
      <c r="P3116">
        <v>14.5595854922279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E3117">
        <v>71.277837570000003</v>
      </c>
      <c r="F3117">
        <v>72.510000000000005</v>
      </c>
      <c r="G3117">
        <v>166.91828172477199</v>
      </c>
      <c r="H3117">
        <v>64.031440478048395</v>
      </c>
      <c r="I3117">
        <v>79.941753680942</v>
      </c>
      <c r="J3117">
        <v>-2.8905010350738198</v>
      </c>
      <c r="K3117">
        <v>49.433988834936898</v>
      </c>
      <c r="L3117">
        <v>29.319421832617099</v>
      </c>
      <c r="M3117">
        <v>63.332269719632698</v>
      </c>
      <c r="N3117">
        <v>1.77013283119888</v>
      </c>
      <c r="O3117">
        <v>10.191697696869401</v>
      </c>
      <c r="P3117">
        <v>223.56091030789801</v>
      </c>
      <c r="Q3117">
        <v>0.25557791398303997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E3118">
        <v>71.245999999999995</v>
      </c>
      <c r="F3118">
        <v>254.45</v>
      </c>
      <c r="G3118">
        <v>41.822622927719401</v>
      </c>
      <c r="H3118">
        <v>11.0815131184237</v>
      </c>
      <c r="I3118">
        <v>52.675719976907303</v>
      </c>
      <c r="J3118">
        <v>-6.2798786099541202</v>
      </c>
      <c r="K3118">
        <v>211.53129871867799</v>
      </c>
      <c r="M3118">
        <v>57.128364704194297</v>
      </c>
      <c r="N3118">
        <v>0.4320293398533</v>
      </c>
      <c r="O3118">
        <v>10.2377677343289</v>
      </c>
      <c r="P3118">
        <v>148.243902439024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476</v>
      </c>
      <c r="E3119">
        <v>70.942435200000006</v>
      </c>
      <c r="F3119">
        <v>30.24</v>
      </c>
      <c r="G3119">
        <v>-1.3897811574421299</v>
      </c>
      <c r="H3119">
        <v>2.4877146408224302</v>
      </c>
      <c r="I3119">
        <v>-10.919006781078201</v>
      </c>
      <c r="J3119">
        <v>-5.4247510507547503</v>
      </c>
      <c r="K3119">
        <v>27.867408980502901</v>
      </c>
      <c r="L3119">
        <v>27.059740517820799</v>
      </c>
      <c r="M3119">
        <v>55.4820953913338</v>
      </c>
      <c r="N3119">
        <v>1.9829058914134601</v>
      </c>
      <c r="O3119">
        <v>41.203703703703702</v>
      </c>
      <c r="P3119">
        <v>50.447761194029802</v>
      </c>
      <c r="Q3119">
        <v>1.2131719699648E-2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E3120">
        <v>70.912710399999995</v>
      </c>
      <c r="F3120">
        <v>281</v>
      </c>
      <c r="G3120">
        <v>251.34954322141101</v>
      </c>
      <c r="H3120">
        <v>-3.30501247849294</v>
      </c>
      <c r="I3120">
        <v>261.372551101395</v>
      </c>
      <c r="J3120">
        <v>-2.9852784732487301</v>
      </c>
      <c r="K3120">
        <v>267.58668762974702</v>
      </c>
      <c r="M3120">
        <v>25.936211751825098</v>
      </c>
      <c r="N3120">
        <v>0.16553323029366299</v>
      </c>
      <c r="O3120">
        <v>38.2562277580071</v>
      </c>
      <c r="P3120">
        <v>295.774647887323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688</v>
      </c>
      <c r="E3121">
        <v>70.778828250000004</v>
      </c>
      <c r="F3121">
        <v>41.49</v>
      </c>
      <c r="G3121">
        <v>2.6747847271174701</v>
      </c>
      <c r="H3121">
        <v>10.5289926817857</v>
      </c>
      <c r="I3121">
        <v>-28.208316560717599</v>
      </c>
      <c r="J3121">
        <v>2.3971506306271899</v>
      </c>
      <c r="K3121">
        <v>38.632121873998301</v>
      </c>
      <c r="L3121">
        <v>39.853145712708702</v>
      </c>
      <c r="M3121">
        <v>62.319010454408797</v>
      </c>
      <c r="N3121">
        <v>3.5570329788956601</v>
      </c>
      <c r="O3121">
        <v>68.474331164135904</v>
      </c>
      <c r="P3121">
        <v>33.408360128617304</v>
      </c>
      <c r="Q3121">
        <v>-5.4413984214329997E-3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70.772897439999994</v>
      </c>
      <c r="F3122">
        <v>5.6</v>
      </c>
      <c r="G3122">
        <v>-84.097211380272697</v>
      </c>
      <c r="H3122">
        <v>-9.3097628474895302</v>
      </c>
      <c r="I3122">
        <v>-45.203926187800398</v>
      </c>
      <c r="J3122">
        <v>-1.81872572774861</v>
      </c>
      <c r="K3122">
        <v>5.8826772616221001</v>
      </c>
      <c r="L3122">
        <v>6.6334215851445402</v>
      </c>
      <c r="M3122">
        <v>39.190739071683701</v>
      </c>
      <c r="N3122">
        <v>0.84325579511280302</v>
      </c>
      <c r="O3122">
        <v>141.07142857142799</v>
      </c>
      <c r="P3122">
        <v>17.647058823529399</v>
      </c>
      <c r="Q3122">
        <v>8.1343471309718002E-2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711</v>
      </c>
      <c r="E3123">
        <v>70.753706170000001</v>
      </c>
      <c r="F3123">
        <v>24.31</v>
      </c>
      <c r="G3123">
        <v>-7.2818558787858798</v>
      </c>
      <c r="H3123">
        <v>1.2769305454639699</v>
      </c>
      <c r="I3123">
        <v>2.05437791131143</v>
      </c>
      <c r="J3123">
        <v>-1.0003755043640501</v>
      </c>
      <c r="K3123">
        <v>23.209630334991701</v>
      </c>
      <c r="L3123">
        <v>21.673962661547499</v>
      </c>
      <c r="M3123">
        <v>67.469215611950702</v>
      </c>
      <c r="N3123">
        <v>1.04756481970279</v>
      </c>
      <c r="O3123">
        <v>2.6326614561908701</v>
      </c>
      <c r="P3123">
        <v>27.947368421052602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476</v>
      </c>
      <c r="E3124">
        <v>70.549676082000005</v>
      </c>
      <c r="F3124">
        <v>106.31</v>
      </c>
      <c r="G3124">
        <v>-1.23951157520453</v>
      </c>
      <c r="H3124">
        <v>-0.43566535370653597</v>
      </c>
      <c r="I3124">
        <v>-9.9846820026243304</v>
      </c>
      <c r="J3124">
        <v>-3.6545770822135699</v>
      </c>
      <c r="K3124">
        <v>97.842701698072105</v>
      </c>
      <c r="L3124">
        <v>94.404330254080605</v>
      </c>
      <c r="M3124">
        <v>63.403431336227101</v>
      </c>
      <c r="N3124">
        <v>1.8584360105492199</v>
      </c>
      <c r="O3124">
        <v>12.830401655535701</v>
      </c>
      <c r="P3124">
        <v>30.122399020807801</v>
      </c>
      <c r="Q3124">
        <v>5.5489997753240001E-3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E3125">
        <v>70.547906999999995</v>
      </c>
      <c r="F3125">
        <v>156.69999999999999</v>
      </c>
      <c r="G3125">
        <v>-11.848963132024499</v>
      </c>
      <c r="H3125">
        <v>-8.2770871951717009</v>
      </c>
      <c r="I3125">
        <v>-8.8481602967175395</v>
      </c>
      <c r="J3125">
        <v>-1.6059404484714801</v>
      </c>
      <c r="K3125">
        <v>150.92072095289299</v>
      </c>
      <c r="L3125">
        <v>144.267426467419</v>
      </c>
      <c r="M3125">
        <v>71.173073630761905</v>
      </c>
      <c r="N3125">
        <v>1.66265925482623</v>
      </c>
      <c r="O3125">
        <v>19.336311423101399</v>
      </c>
      <c r="P3125">
        <v>32.124789207419902</v>
      </c>
      <c r="Q3125">
        <v>6.5431824631710003E-2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21</v>
      </c>
      <c r="E3126">
        <v>70.274943750000006</v>
      </c>
      <c r="F3126">
        <v>68.099999999999994</v>
      </c>
      <c r="G3126">
        <v>-88.0373477680387</v>
      </c>
      <c r="H3126">
        <v>-8.0910684731880806</v>
      </c>
      <c r="I3126">
        <v>-71.620201110802498</v>
      </c>
      <c r="J3126">
        <v>5.8964606757601503</v>
      </c>
      <c r="K3126">
        <v>70.5555781652684</v>
      </c>
      <c r="L3126">
        <v>116.86707962406101</v>
      </c>
      <c r="M3126">
        <v>58.656765432043102</v>
      </c>
      <c r="N3126">
        <v>0.25936222403924702</v>
      </c>
      <c r="O3126">
        <v>213.95007342143899</v>
      </c>
      <c r="P3126">
        <v>35.253227408142898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893</v>
      </c>
      <c r="E3127">
        <v>70.176000000000002</v>
      </c>
      <c r="F3127">
        <v>68</v>
      </c>
      <c r="G3127">
        <v>-13.5523337184264</v>
      </c>
      <c r="H3127">
        <v>12.3231285762279</v>
      </c>
      <c r="I3127">
        <v>-25.905058745778199</v>
      </c>
      <c r="J3127">
        <v>13.725196244143801</v>
      </c>
      <c r="K3127">
        <v>57.265411144632502</v>
      </c>
      <c r="L3127">
        <v>54.671319022172902</v>
      </c>
      <c r="M3127">
        <v>90.237061217561504</v>
      </c>
      <c r="N3127">
        <v>2.4954076039392299</v>
      </c>
      <c r="O3127">
        <v>23.529411764705799</v>
      </c>
      <c r="P3127">
        <v>47.505422993492402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46</v>
      </c>
      <c r="E3128">
        <v>70.170611003999994</v>
      </c>
      <c r="F3128">
        <v>10.14</v>
      </c>
      <c r="G3128">
        <v>-5.0079437535497098</v>
      </c>
      <c r="H3128">
        <v>-6.6952600927452499</v>
      </c>
      <c r="I3128">
        <v>-43.230435338403602</v>
      </c>
      <c r="J3128">
        <v>-7.2668915969671097</v>
      </c>
      <c r="K3128">
        <v>10.5996780828102</v>
      </c>
      <c r="L3128">
        <v>11.1623502506751</v>
      </c>
      <c r="M3128">
        <v>35.048904331249503</v>
      </c>
      <c r="N3128">
        <v>1.7555693183849499</v>
      </c>
      <c r="O3128">
        <v>67.061143984220905</v>
      </c>
      <c r="P3128">
        <v>31.347150259067298</v>
      </c>
      <c r="Q3128">
        <v>-5.3970613200169999E-2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1558</v>
      </c>
      <c r="E3129">
        <v>69.967513440000005</v>
      </c>
      <c r="F3129">
        <v>39.6</v>
      </c>
      <c r="G3129">
        <v>4.4705682219896099</v>
      </c>
      <c r="H3129">
        <v>-4.1163555876783802</v>
      </c>
      <c r="I3129">
        <v>-34.739358451157997</v>
      </c>
      <c r="J3129">
        <v>1.1595807480334901</v>
      </c>
      <c r="K3129">
        <v>42.352420569636401</v>
      </c>
      <c r="M3129">
        <v>57.838346164485301</v>
      </c>
      <c r="N3129">
        <v>1.5104166666666601</v>
      </c>
      <c r="O3129">
        <v>89.393939393939306</v>
      </c>
      <c r="P3129">
        <v>40.925266903914498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926</v>
      </c>
      <c r="E3130">
        <v>69.881593899999999</v>
      </c>
      <c r="F3130">
        <v>61</v>
      </c>
      <c r="G3130">
        <v>-44.676836097828499</v>
      </c>
      <c r="H3130">
        <v>-3.9472457476263298</v>
      </c>
      <c r="I3130">
        <v>-36.025046129097497</v>
      </c>
      <c r="J3130">
        <v>0.35482896435076</v>
      </c>
      <c r="K3130">
        <v>61.081172644958102</v>
      </c>
      <c r="M3130">
        <v>64.608742499410894</v>
      </c>
      <c r="N3130">
        <v>1.5238267148014399</v>
      </c>
      <c r="O3130">
        <v>50.655737704918003</v>
      </c>
      <c r="P3130">
        <v>10.7078039927404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493</v>
      </c>
      <c r="E3131">
        <v>69.748258410000005</v>
      </c>
      <c r="F3131">
        <v>7.65</v>
      </c>
      <c r="G3131">
        <v>-16.755103076057502</v>
      </c>
      <c r="H3131">
        <v>-2.8665108478944998</v>
      </c>
      <c r="I3131">
        <v>7.8859989542438598</v>
      </c>
      <c r="J3131">
        <v>0.69039943414942195</v>
      </c>
      <c r="K3131">
        <v>6.57269959284812</v>
      </c>
      <c r="L3131">
        <v>7.2991152562485002</v>
      </c>
      <c r="M3131">
        <v>55.935556588741299</v>
      </c>
      <c r="N3131">
        <v>1.4872573228438899</v>
      </c>
      <c r="O3131">
        <v>7.1895424836601203</v>
      </c>
      <c r="P3131">
        <v>85.856018510403302</v>
      </c>
      <c r="Q3131">
        <v>6.4834450959799006E-2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476</v>
      </c>
      <c r="E3132">
        <v>69.721729999999994</v>
      </c>
      <c r="F3132">
        <v>42.23</v>
      </c>
      <c r="G3132">
        <v>87.274129718890904</v>
      </c>
      <c r="H3132">
        <v>14.813637354341999</v>
      </c>
      <c r="I3132">
        <v>2.7356315448403099</v>
      </c>
      <c r="J3132">
        <v>-12.266701011870801</v>
      </c>
      <c r="K3132">
        <v>41.541361201627602</v>
      </c>
      <c r="L3132">
        <v>35.442316546466103</v>
      </c>
      <c r="M3132">
        <v>34.795385486703502</v>
      </c>
      <c r="N3132">
        <v>1.47023372160871</v>
      </c>
      <c r="O3132">
        <v>35.496092825005903</v>
      </c>
      <c r="P3132">
        <v>146.81472822910499</v>
      </c>
      <c r="Q3132">
        <v>0.23410557683435601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269</v>
      </c>
      <c r="E3133">
        <v>69.5848905</v>
      </c>
      <c r="F3133">
        <v>31.47</v>
      </c>
      <c r="G3133">
        <v>27.933502260196899</v>
      </c>
      <c r="H3133">
        <v>5.24826289445281</v>
      </c>
      <c r="I3133">
        <v>-15.9670773868336</v>
      </c>
      <c r="J3133">
        <v>1.0749756420333401</v>
      </c>
      <c r="K3133">
        <v>28.846417459355202</v>
      </c>
      <c r="L3133">
        <v>27.981257169813698</v>
      </c>
      <c r="M3133">
        <v>78.759310593383404</v>
      </c>
      <c r="N3133">
        <v>1.36565793374152</v>
      </c>
      <c r="O3133">
        <v>28.058468382586501</v>
      </c>
      <c r="P3133">
        <v>71.498637602179798</v>
      </c>
      <c r="Q3133">
        <v>2.6662621257530002E-2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269</v>
      </c>
      <c r="E3134">
        <v>69.559701075000007</v>
      </c>
      <c r="F3134">
        <v>137.94999999999999</v>
      </c>
      <c r="G3134">
        <v>32.313031986591803</v>
      </c>
      <c r="H3134">
        <v>-8.1372798975754499</v>
      </c>
      <c r="I3134">
        <v>-3.8552801234707199</v>
      </c>
      <c r="J3134">
        <v>-6.6516985708151903</v>
      </c>
      <c r="K3134">
        <v>140.52433451594101</v>
      </c>
      <c r="L3134">
        <v>128.108024240622</v>
      </c>
      <c r="M3134">
        <v>36.858142257483102</v>
      </c>
      <c r="N3134">
        <v>0.35512576064908702</v>
      </c>
      <c r="O3134">
        <v>34.034070315331597</v>
      </c>
      <c r="P3134">
        <v>67.212121212121104</v>
      </c>
      <c r="Q3134">
        <v>7.6046719946487998E-2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E3135">
        <v>69.535950619999994</v>
      </c>
      <c r="F3135">
        <v>92.36</v>
      </c>
      <c r="G3135">
        <v>-34.223598895384299</v>
      </c>
      <c r="H3135">
        <v>-3.4463621680688199</v>
      </c>
      <c r="I3135">
        <v>-39.850766948983399</v>
      </c>
      <c r="J3135">
        <v>-9.1522632573145195</v>
      </c>
      <c r="K3135">
        <v>98.609381136059895</v>
      </c>
      <c r="L3135">
        <v>113.051984120608</v>
      </c>
      <c r="M3135">
        <v>30.710778552397201</v>
      </c>
      <c r="N3135">
        <v>1.2142114384748699</v>
      </c>
      <c r="O3135">
        <v>89.367691641403198</v>
      </c>
      <c r="P3135">
        <v>36.829629629629601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627</v>
      </c>
      <c r="E3136">
        <v>69.297228000000004</v>
      </c>
      <c r="F3136">
        <v>2.31</v>
      </c>
      <c r="G3136">
        <v>-85.950386928945093</v>
      </c>
      <c r="H3136">
        <v>-13.2006777039981</v>
      </c>
      <c r="I3136">
        <v>-55.9427817559638</v>
      </c>
      <c r="J3136">
        <v>-7.4205209133871302</v>
      </c>
      <c r="K3136">
        <v>2.5903409039508598</v>
      </c>
      <c r="L3136">
        <v>3.55678500765455</v>
      </c>
      <c r="M3136">
        <v>11.210380698638099</v>
      </c>
      <c r="N3136">
        <v>1.8846668274107099</v>
      </c>
      <c r="O3136">
        <v>206.63780663780599</v>
      </c>
      <c r="P3136">
        <v>7.4418604651162701</v>
      </c>
      <c r="Q3136">
        <v>-7.9944120249180003E-2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62</v>
      </c>
      <c r="E3137">
        <v>69.174892200000002</v>
      </c>
      <c r="F3137">
        <v>14.75</v>
      </c>
      <c r="G3137">
        <v>20.172295280538201</v>
      </c>
      <c r="H3137">
        <v>6.0907570727087599</v>
      </c>
      <c r="I3137">
        <v>-27.966611347566001</v>
      </c>
      <c r="J3137">
        <v>-8.6849419010933602</v>
      </c>
      <c r="K3137">
        <v>13.925949368526499</v>
      </c>
      <c r="L3137">
        <v>13.8852207754031</v>
      </c>
      <c r="M3137">
        <v>51.253714673666103</v>
      </c>
      <c r="N3137">
        <v>1.1355856701051401</v>
      </c>
      <c r="O3137">
        <v>33.559322033898297</v>
      </c>
      <c r="P3137">
        <v>81.650246305418705</v>
      </c>
      <c r="Q3137">
        <v>3.4615332580325002E-2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69.083276999999995</v>
      </c>
      <c r="F3138">
        <v>182.1</v>
      </c>
      <c r="G3138">
        <v>213.27504736898601</v>
      </c>
      <c r="H3138">
        <v>-13.073617756541701</v>
      </c>
      <c r="I3138">
        <v>5.2403349187271901</v>
      </c>
      <c r="J3138">
        <v>-3.93277498659848</v>
      </c>
      <c r="K3138">
        <v>164.49192870444</v>
      </c>
      <c r="L3138">
        <v>132.18297397964301</v>
      </c>
      <c r="M3138">
        <v>65.413420793296595</v>
      </c>
      <c r="N3138">
        <v>0.81459854014598498</v>
      </c>
      <c r="O3138">
        <v>16.035145524437102</v>
      </c>
      <c r="P3138">
        <v>238.85374023073999</v>
      </c>
      <c r="Q3138">
        <v>0.16998093882693699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21</v>
      </c>
      <c r="E3139">
        <v>69.048919999999995</v>
      </c>
      <c r="F3139">
        <v>29.65</v>
      </c>
      <c r="G3139">
        <v>-54.983454766516097</v>
      </c>
      <c r="H3139">
        <v>-9.2761494021113808</v>
      </c>
      <c r="I3139">
        <v>-27.703833129918401</v>
      </c>
      <c r="J3139">
        <v>-9.2584610784902299</v>
      </c>
      <c r="K3139">
        <v>30.797452223346301</v>
      </c>
      <c r="L3139">
        <v>34.3444488022242</v>
      </c>
      <c r="M3139">
        <v>35.246995280694101</v>
      </c>
      <c r="N3139">
        <v>0.85816485225505401</v>
      </c>
      <c r="O3139">
        <v>85.497470489038704</v>
      </c>
      <c r="P3139">
        <v>16.046966731898198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476</v>
      </c>
      <c r="E3140">
        <v>68.991</v>
      </c>
      <c r="F3140">
        <v>145</v>
      </c>
      <c r="G3140">
        <v>-20.162480575312902</v>
      </c>
      <c r="H3140">
        <v>6.2623121363501504</v>
      </c>
      <c r="I3140">
        <v>-10.139472695328999</v>
      </c>
      <c r="J3140">
        <v>-4.02119135126686</v>
      </c>
      <c r="K3140">
        <v>146.988070750216</v>
      </c>
      <c r="M3140">
        <v>42.592928201165797</v>
      </c>
      <c r="N3140">
        <v>0.48979591836734698</v>
      </c>
      <c r="O3140">
        <v>36.551724137930997</v>
      </c>
      <c r="P3140">
        <v>27.248793330407999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391</v>
      </c>
      <c r="E3141">
        <v>68.797265529999905</v>
      </c>
      <c r="F3141">
        <v>46.81</v>
      </c>
      <c r="G3141">
        <v>71.019375176885006</v>
      </c>
      <c r="H3141">
        <v>-6.2470231885191501</v>
      </c>
      <c r="I3141">
        <v>19.460178877473901</v>
      </c>
      <c r="J3141">
        <v>0.23300716796505799</v>
      </c>
      <c r="K3141">
        <v>43.797893652973897</v>
      </c>
      <c r="L3141">
        <v>37.387970557397303</v>
      </c>
      <c r="M3141">
        <v>72.581241257348097</v>
      </c>
      <c r="N3141">
        <v>0.40403739508636799</v>
      </c>
      <c r="O3141">
        <v>10.4251228370006</v>
      </c>
      <c r="P3141">
        <v>134.05000000000001</v>
      </c>
      <c r="Q3141">
        <v>7.3834587579911001E-2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49</v>
      </c>
      <c r="E3142">
        <v>68.680000000000007</v>
      </c>
      <c r="F3142">
        <v>68.680000000000007</v>
      </c>
      <c r="G3142">
        <v>102.518284886502</v>
      </c>
      <c r="H3142">
        <v>38.699154322246301</v>
      </c>
      <c r="I3142">
        <v>47.968124542039199</v>
      </c>
      <c r="J3142">
        <v>14.5462193610737</v>
      </c>
      <c r="K3142">
        <v>57.288989186501098</v>
      </c>
      <c r="L3142">
        <v>46.575963898123803</v>
      </c>
      <c r="M3142">
        <v>57.174871243723601</v>
      </c>
      <c r="N3142">
        <v>2.2265706370158398</v>
      </c>
      <c r="O3142">
        <v>27.984857309260299</v>
      </c>
      <c r="P3142">
        <v>142.68551236749099</v>
      </c>
      <c r="Q3142">
        <v>5.6961702105853003E-2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1429</v>
      </c>
      <c r="E3143">
        <v>68.557500000000005</v>
      </c>
      <c r="F3143">
        <v>49.5</v>
      </c>
      <c r="G3143">
        <v>-62.182176468311603</v>
      </c>
      <c r="H3143">
        <v>-10.0552658679748</v>
      </c>
      <c r="I3143">
        <v>-11.999199626121699</v>
      </c>
      <c r="J3143">
        <v>1.8831631675454801</v>
      </c>
      <c r="K3143">
        <v>48.569253568052403</v>
      </c>
      <c r="L3143">
        <v>50.618854470423599</v>
      </c>
      <c r="M3143">
        <v>53.194586624302602</v>
      </c>
      <c r="N3143">
        <v>1.3548687332168801</v>
      </c>
      <c r="O3143">
        <v>63.636363636363598</v>
      </c>
      <c r="P3143">
        <v>17.270788912579899</v>
      </c>
      <c r="Q3143">
        <v>8.3812834625668006E-2</v>
      </c>
    </row>
    <row r="3144" spans="1:17" hidden="1" x14ac:dyDescent="0.3">
      <c r="A3144" t="s">
        <v>6452</v>
      </c>
      <c r="B3144" t="s">
        <v>6329</v>
      </c>
      <c r="C3144" t="str">
        <f>IFERROR(VLOOKUP(Table1[[#This Row],[Ticker]],[1]!Table1[[Symbol]:[Industry]],2,FALSE),"-")</f>
        <v>-</v>
      </c>
      <c r="D3144" t="s">
        <v>21</v>
      </c>
      <c r="E3144">
        <v>68.464647576000004</v>
      </c>
      <c r="F3144">
        <v>19.920000000000002</v>
      </c>
      <c r="G3144">
        <v>2.7980610206045098</v>
      </c>
      <c r="H3144">
        <v>0.71286158689960699</v>
      </c>
      <c r="I3144">
        <v>-29.247192780730401</v>
      </c>
      <c r="J3144">
        <v>5.1725023424268199</v>
      </c>
      <c r="K3144">
        <v>18.6279853795379</v>
      </c>
      <c r="L3144">
        <v>19.4651620518664</v>
      </c>
      <c r="M3144">
        <v>80.442844812942198</v>
      </c>
      <c r="N3144">
        <v>1.8292194826633099</v>
      </c>
      <c r="O3144">
        <v>35.491967871485897</v>
      </c>
      <c r="P3144">
        <v>30.779313218896899</v>
      </c>
      <c r="Q3144">
        <v>-3.4556931150465001E-2</v>
      </c>
    </row>
    <row r="3145" spans="1:17" hidden="1" x14ac:dyDescent="0.3">
      <c r="A3145" t="s">
        <v>6453</v>
      </c>
      <c r="B3145" t="s">
        <v>6454</v>
      </c>
      <c r="C3145" t="str">
        <f>IFERROR(VLOOKUP(Table1[[#This Row],[Ticker]],[1]!Table1[[Symbol]:[Industry]],2,FALSE),"-")</f>
        <v>-</v>
      </c>
      <c r="D3145" t="s">
        <v>1148</v>
      </c>
      <c r="E3145">
        <v>68.407499999999999</v>
      </c>
      <c r="F3145">
        <v>13.03</v>
      </c>
      <c r="G3145">
        <v>-23.141585943515199</v>
      </c>
      <c r="H3145">
        <v>-5.2761494021113799</v>
      </c>
      <c r="I3145">
        <v>-17.141787700803501</v>
      </c>
      <c r="J3145">
        <v>-0.39111088912533098</v>
      </c>
      <c r="K3145">
        <v>13.4447248452698</v>
      </c>
      <c r="L3145">
        <v>13.8008993821439</v>
      </c>
      <c r="M3145">
        <v>35.747886372191203</v>
      </c>
      <c r="N3145">
        <v>0.88855003180204695</v>
      </c>
      <c r="O3145">
        <v>56.868764389869497</v>
      </c>
      <c r="P3145">
        <v>27.745098039215598</v>
      </c>
      <c r="Q3145">
        <v>-4.6231929868212E-2</v>
      </c>
    </row>
    <row r="3146" spans="1:17" hidden="1" x14ac:dyDescent="0.3">
      <c r="A3146" t="s">
        <v>6455</v>
      </c>
      <c r="B3146" t="s">
        <v>6456</v>
      </c>
      <c r="C3146" t="str">
        <f>IFERROR(VLOOKUP(Table1[[#This Row],[Ticker]],[1]!Table1[[Symbol]:[Industry]],2,FALSE),"-")</f>
        <v>-</v>
      </c>
      <c r="D3146" t="s">
        <v>550</v>
      </c>
      <c r="E3146">
        <v>68.383863000000005</v>
      </c>
      <c r="F3146">
        <v>63.9</v>
      </c>
      <c r="G3146">
        <v>-31.608104626460101</v>
      </c>
      <c r="H3146">
        <v>4.9314630546360299</v>
      </c>
      <c r="I3146">
        <v>-14.207548582087499</v>
      </c>
      <c r="J3146">
        <v>-3.0042653343408299</v>
      </c>
      <c r="K3146">
        <v>59.189109674847799</v>
      </c>
      <c r="L3146">
        <v>61.841377620690601</v>
      </c>
      <c r="M3146">
        <v>58.5368806271875</v>
      </c>
      <c r="N3146">
        <v>2.65703971119133</v>
      </c>
      <c r="O3146">
        <v>18.857589984350501</v>
      </c>
      <c r="P3146">
        <v>25.294117647058801</v>
      </c>
      <c r="Q3146">
        <v>1.1730509841574E-2</v>
      </c>
    </row>
    <row r="3147" spans="1:17" hidden="1" x14ac:dyDescent="0.3">
      <c r="A3147" t="s">
        <v>6457</v>
      </c>
      <c r="B3147" t="s">
        <v>6458</v>
      </c>
      <c r="C3147" t="str">
        <f>IFERROR(VLOOKUP(Table1[[#This Row],[Ticker]],[1]!Table1[[Symbol]:[Industry]],2,FALSE),"-")</f>
        <v>-</v>
      </c>
      <c r="D3147" t="s">
        <v>627</v>
      </c>
      <c r="E3147">
        <v>68.360297201999998</v>
      </c>
      <c r="F3147">
        <v>45.62</v>
      </c>
      <c r="G3147">
        <v>-6.7456634270056099</v>
      </c>
      <c r="H3147">
        <v>2.6474782828528198</v>
      </c>
      <c r="I3147">
        <v>-6.6774033588586201</v>
      </c>
      <c r="J3147">
        <v>-11.499867746293001</v>
      </c>
      <c r="K3147">
        <v>43.6430243889113</v>
      </c>
      <c r="L3147">
        <v>42.5282965815395</v>
      </c>
      <c r="M3147">
        <v>52.232709145134699</v>
      </c>
      <c r="N3147">
        <v>0.78256124113717096</v>
      </c>
      <c r="O3147">
        <v>42.459447610696998</v>
      </c>
      <c r="P3147">
        <v>38.116863457462898</v>
      </c>
      <c r="Q3147">
        <v>3.0836385346567002E-2</v>
      </c>
    </row>
    <row r="3148" spans="1:17" hidden="1" x14ac:dyDescent="0.3">
      <c r="A3148" t="s">
        <v>6459</v>
      </c>
      <c r="B3148" t="s">
        <v>6460</v>
      </c>
      <c r="C3148" t="str">
        <f>IFERROR(VLOOKUP(Table1[[#This Row],[Ticker]],[1]!Table1[[Symbol]:[Industry]],2,FALSE),"-")</f>
        <v>-</v>
      </c>
      <c r="D3148" t="s">
        <v>1153</v>
      </c>
      <c r="E3148">
        <v>68.099999999999994</v>
      </c>
      <c r="F3148">
        <v>227</v>
      </c>
      <c r="G3148">
        <v>108.47781571544</v>
      </c>
      <c r="H3148">
        <v>-9.5589362873572696</v>
      </c>
      <c r="I3148">
        <v>-33.561825491071303</v>
      </c>
      <c r="J3148">
        <v>-2.3567923105879598</v>
      </c>
      <c r="K3148">
        <v>237.930929096596</v>
      </c>
      <c r="L3148">
        <v>214.367571761107</v>
      </c>
      <c r="M3148">
        <v>37.441638949597198</v>
      </c>
      <c r="N3148">
        <v>0.87901113002820597</v>
      </c>
      <c r="O3148">
        <v>34.7797356828193</v>
      </c>
      <c r="P3148">
        <v>174.78513497155299</v>
      </c>
      <c r="Q3148">
        <v>0.163534026340968</v>
      </c>
    </row>
    <row r="3149" spans="1:17" hidden="1" x14ac:dyDescent="0.3">
      <c r="A3149" t="s">
        <v>6461</v>
      </c>
      <c r="B3149" t="s">
        <v>6462</v>
      </c>
      <c r="C3149" t="str">
        <f>IFERROR(VLOOKUP(Table1[[#This Row],[Ticker]],[1]!Table1[[Symbol]:[Industry]],2,FALSE),"-")</f>
        <v>-</v>
      </c>
      <c r="D3149" t="s">
        <v>72</v>
      </c>
      <c r="E3149">
        <v>68.085399499999994</v>
      </c>
      <c r="F3149">
        <v>161.94999999999999</v>
      </c>
      <c r="G3149">
        <v>183.95876891194601</v>
      </c>
      <c r="H3149">
        <v>-13.5996091177511</v>
      </c>
      <c r="I3149">
        <v>10.4754434228989</v>
      </c>
      <c r="J3149">
        <v>-0.184953797924052</v>
      </c>
      <c r="K3149">
        <v>164.312149722767</v>
      </c>
      <c r="L3149">
        <v>129.23469447660699</v>
      </c>
      <c r="M3149">
        <v>48.835645170070201</v>
      </c>
      <c r="N3149">
        <v>1.0811952249590999</v>
      </c>
      <c r="O3149">
        <v>18.338993516517402</v>
      </c>
      <c r="P3149">
        <v>209.53746177369999</v>
      </c>
      <c r="Q3149">
        <v>0.27173161494898401</v>
      </c>
    </row>
    <row r="3150" spans="1:17" hidden="1" x14ac:dyDescent="0.3">
      <c r="A3150" t="s">
        <v>6463</v>
      </c>
      <c r="B3150" t="s">
        <v>6464</v>
      </c>
      <c r="C3150" t="str">
        <f>IFERROR(VLOOKUP(Table1[[#This Row],[Ticker]],[1]!Table1[[Symbol]:[Industry]],2,FALSE),"-")</f>
        <v>-</v>
      </c>
      <c r="D3150" t="s">
        <v>1429</v>
      </c>
      <c r="E3150">
        <v>68.020229529999995</v>
      </c>
      <c r="F3150">
        <v>33.549999999999997</v>
      </c>
      <c r="G3150">
        <v>-4.4595592877470196</v>
      </c>
      <c r="H3150">
        <v>24.353480227518201</v>
      </c>
      <c r="I3150">
        <v>-21.8406011828876</v>
      </c>
      <c r="J3150">
        <v>-5.0412557369822197</v>
      </c>
      <c r="K3150">
        <v>29.749189266762599</v>
      </c>
      <c r="L3150">
        <v>29.7953310271891</v>
      </c>
      <c r="M3150">
        <v>51.0090494471889</v>
      </c>
      <c r="N3150">
        <v>3.57734447539461</v>
      </c>
      <c r="O3150">
        <v>39.791356184798801</v>
      </c>
      <c r="P3150">
        <v>39.501039501039401</v>
      </c>
    </row>
    <row r="3151" spans="1:17" hidden="1" x14ac:dyDescent="0.3">
      <c r="A3151" t="s">
        <v>6465</v>
      </c>
      <c r="B3151" t="s">
        <v>6466</v>
      </c>
      <c r="C3151" t="str">
        <f>IFERROR(VLOOKUP(Table1[[#This Row],[Ticker]],[1]!Table1[[Symbol]:[Industry]],2,FALSE),"-")</f>
        <v>-</v>
      </c>
      <c r="D3151" t="s">
        <v>72</v>
      </c>
      <c r="E3151">
        <v>68.001872640000002</v>
      </c>
      <c r="F3151">
        <v>21.4</v>
      </c>
      <c r="G3151">
        <v>-48.738477421897798</v>
      </c>
      <c r="H3151">
        <v>-14.7774391699531</v>
      </c>
      <c r="I3151">
        <v>-25.0694270536519</v>
      </c>
      <c r="J3151">
        <v>-2.9353407948280701</v>
      </c>
      <c r="K3151">
        <v>21.6003672720746</v>
      </c>
      <c r="L3151">
        <v>22.911775369407501</v>
      </c>
      <c r="M3151">
        <v>46.316564654662301</v>
      </c>
      <c r="N3151">
        <v>1.1333015039907099</v>
      </c>
      <c r="O3151">
        <v>52.336448598130801</v>
      </c>
      <c r="P3151">
        <v>21.590909090909001</v>
      </c>
      <c r="Q3151">
        <v>5.7530981544181001E-2</v>
      </c>
    </row>
    <row r="3152" spans="1:17" hidden="1" x14ac:dyDescent="0.3">
      <c r="A3152" t="s">
        <v>6467</v>
      </c>
      <c r="B3152" t="s">
        <v>6468</v>
      </c>
      <c r="C3152" t="str">
        <f>IFERROR(VLOOKUP(Table1[[#This Row],[Ticker]],[1]!Table1[[Symbol]:[Industry]],2,FALSE),"-")</f>
        <v>-</v>
      </c>
      <c r="D3152" t="s">
        <v>191</v>
      </c>
      <c r="E3152">
        <v>67.995500000000007</v>
      </c>
      <c r="F3152">
        <v>113.8</v>
      </c>
      <c r="G3152">
        <v>37.762774053704298</v>
      </c>
      <c r="H3152">
        <v>4.2586271985334898</v>
      </c>
      <c r="I3152">
        <v>-20.8013136245679</v>
      </c>
      <c r="J3152">
        <v>-0.37023270030821198</v>
      </c>
      <c r="K3152">
        <v>107.261775242197</v>
      </c>
      <c r="L3152">
        <v>100.16553856196001</v>
      </c>
      <c r="M3152">
        <v>46.131871560547197</v>
      </c>
      <c r="N3152">
        <v>1.08552984497886</v>
      </c>
      <c r="O3152">
        <v>36.950790861159902</v>
      </c>
      <c r="P3152">
        <v>66.228454572012794</v>
      </c>
      <c r="Q3152">
        <v>3.1978332595322997E-2</v>
      </c>
    </row>
    <row r="3153" spans="1:17" hidden="1" x14ac:dyDescent="0.3">
      <c r="A3153" t="s">
        <v>6469</v>
      </c>
      <c r="B3153" t="s">
        <v>6470</v>
      </c>
      <c r="C3153" t="str">
        <f>IFERROR(VLOOKUP(Table1[[#This Row],[Ticker]],[1]!Table1[[Symbol]:[Industry]],2,FALSE),"-")</f>
        <v>-</v>
      </c>
      <c r="D3153" t="s">
        <v>948</v>
      </c>
      <c r="E3153">
        <v>67.98</v>
      </c>
      <c r="F3153">
        <v>40</v>
      </c>
      <c r="G3153">
        <v>39.030360636188099</v>
      </c>
      <c r="H3153">
        <v>15.9359718100098</v>
      </c>
      <c r="I3153">
        <v>-11.3890183151036</v>
      </c>
      <c r="J3153">
        <v>-6.9822878396792696</v>
      </c>
      <c r="K3153">
        <v>38.0696677106111</v>
      </c>
      <c r="L3153">
        <v>32.403701184315999</v>
      </c>
      <c r="M3153">
        <v>25.197493315218502</v>
      </c>
      <c r="N3153">
        <v>0.50624999999999998</v>
      </c>
      <c r="O3153">
        <v>20.875</v>
      </c>
      <c r="P3153">
        <v>81.405895691609899</v>
      </c>
      <c r="Q3153">
        <v>0.11838659028194901</v>
      </c>
    </row>
    <row r="3154" spans="1:17" hidden="1" x14ac:dyDescent="0.3">
      <c r="A3154" t="s">
        <v>6471</v>
      </c>
      <c r="B3154" t="s">
        <v>6472</v>
      </c>
      <c r="C3154" t="str">
        <f>IFERROR(VLOOKUP(Table1[[#This Row],[Ticker]],[1]!Table1[[Symbol]:[Industry]],2,FALSE),"-")</f>
        <v>-</v>
      </c>
      <c r="D3154" t="s">
        <v>627</v>
      </c>
      <c r="E3154">
        <v>67.887577171000004</v>
      </c>
      <c r="F3154">
        <v>42.61</v>
      </c>
      <c r="G3154">
        <v>21.072454884511799</v>
      </c>
      <c r="H3154">
        <v>-7.83163023600512</v>
      </c>
      <c r="I3154">
        <v>-17.098130102708499</v>
      </c>
      <c r="J3154">
        <v>1.01531434874593</v>
      </c>
      <c r="K3154">
        <v>44.719294720053902</v>
      </c>
      <c r="L3154">
        <v>43.599586428215197</v>
      </c>
      <c r="M3154">
        <v>44.260072864805402</v>
      </c>
      <c r="N3154">
        <v>0.49425892860191101</v>
      </c>
      <c r="O3154">
        <v>63.9755925839005</v>
      </c>
      <c r="P3154">
        <v>52.115580091855499</v>
      </c>
      <c r="Q3154">
        <v>3.5032166221774998E-2</v>
      </c>
    </row>
    <row r="3155" spans="1:17" hidden="1" x14ac:dyDescent="0.3">
      <c r="A3155" t="s">
        <v>6473</v>
      </c>
      <c r="B3155" t="s">
        <v>6474</v>
      </c>
      <c r="C3155" t="str">
        <f>IFERROR(VLOOKUP(Table1[[#This Row],[Ticker]],[1]!Table1[[Symbol]:[Industry]],2,FALSE),"-")</f>
        <v>-</v>
      </c>
      <c r="D3155" t="s">
        <v>476</v>
      </c>
      <c r="E3155">
        <v>67.86</v>
      </c>
      <c r="F3155">
        <v>7.54</v>
      </c>
      <c r="G3155">
        <v>5.7256549643327102</v>
      </c>
      <c r="H3155">
        <v>-0.31988118053703901</v>
      </c>
      <c r="I3155">
        <v>-22.9266923527776</v>
      </c>
      <c r="J3155">
        <v>0.13349525022824801</v>
      </c>
      <c r="K3155">
        <v>7.2333976754160503</v>
      </c>
      <c r="L3155">
        <v>7.2060433740993197</v>
      </c>
      <c r="M3155">
        <v>69.869754273912093</v>
      </c>
      <c r="N3155">
        <v>1.6631961679634</v>
      </c>
      <c r="O3155">
        <v>40.583554376657801</v>
      </c>
      <c r="P3155">
        <v>50.8</v>
      </c>
      <c r="Q3155">
        <v>2.6753545590988002E-2</v>
      </c>
    </row>
    <row r="3156" spans="1:17" hidden="1" x14ac:dyDescent="0.3">
      <c r="A3156" t="s">
        <v>6475</v>
      </c>
      <c r="B3156" t="s">
        <v>6476</v>
      </c>
      <c r="C3156" t="str">
        <f>IFERROR(VLOOKUP(Table1[[#This Row],[Ticker]],[1]!Table1[[Symbol]:[Industry]],2,FALSE),"-")</f>
        <v>-</v>
      </c>
      <c r="E3156">
        <v>67.859617799999995</v>
      </c>
      <c r="F3156">
        <v>6.76</v>
      </c>
      <c r="G3156">
        <v>13.2303420458432</v>
      </c>
      <c r="H3156">
        <v>4.15198042787316</v>
      </c>
      <c r="I3156">
        <v>3.4583995252719402</v>
      </c>
      <c r="J3156">
        <v>-4.60764437926046</v>
      </c>
      <c r="K3156">
        <v>6.3994762210638001</v>
      </c>
      <c r="L3156">
        <v>6.0163291631813101</v>
      </c>
      <c r="M3156">
        <v>47.388936937284498</v>
      </c>
      <c r="N3156">
        <v>3.7101339778662199</v>
      </c>
      <c r="O3156">
        <v>36.390532544378701</v>
      </c>
      <c r="P3156">
        <v>78.835978835978807</v>
      </c>
      <c r="Q3156">
        <v>-4.1217125773709E-2</v>
      </c>
    </row>
    <row r="3157" spans="1:17" hidden="1" x14ac:dyDescent="0.3">
      <c r="A3157" t="s">
        <v>6477</v>
      </c>
      <c r="B3157" t="s">
        <v>6478</v>
      </c>
      <c r="C3157" t="str">
        <f>IFERROR(VLOOKUP(Table1[[#This Row],[Ticker]],[1]!Table1[[Symbol]:[Industry]],2,FALSE),"-")</f>
        <v>-</v>
      </c>
      <c r="D3157" t="s">
        <v>476</v>
      </c>
      <c r="E3157">
        <v>67.840680000000006</v>
      </c>
      <c r="F3157">
        <v>50.03</v>
      </c>
      <c r="G3157">
        <v>-1.895132911198</v>
      </c>
      <c r="H3157">
        <v>0.94384642339478497</v>
      </c>
      <c r="I3157">
        <v>-35.507684981770304</v>
      </c>
      <c r="J3157">
        <v>10.5943312509813</v>
      </c>
      <c r="K3157">
        <v>48.1635463524579</v>
      </c>
      <c r="L3157">
        <v>49.429878445141703</v>
      </c>
      <c r="M3157">
        <v>61.334790887684598</v>
      </c>
      <c r="N3157">
        <v>2.5333531875212598</v>
      </c>
      <c r="O3157">
        <v>51.509094543274003</v>
      </c>
      <c r="P3157">
        <v>25.7035175879397</v>
      </c>
      <c r="Q3157">
        <v>2.3011582213147998E-2</v>
      </c>
    </row>
    <row r="3158" spans="1:17" hidden="1" x14ac:dyDescent="0.3">
      <c r="A3158" t="s">
        <v>6479</v>
      </c>
      <c r="B3158" t="s">
        <v>6480</v>
      </c>
      <c r="C3158" t="str">
        <f>IFERROR(VLOOKUP(Table1[[#This Row],[Ticker]],[1]!Table1[[Symbol]:[Industry]],2,FALSE),"-")</f>
        <v>-</v>
      </c>
      <c r="D3158" t="s">
        <v>627</v>
      </c>
      <c r="E3158">
        <v>67.807140000000004</v>
      </c>
      <c r="F3158">
        <v>159</v>
      </c>
      <c r="G3158">
        <v>-15.923520447961099</v>
      </c>
      <c r="H3158">
        <v>-1.9317785411842201</v>
      </c>
      <c r="I3158">
        <v>-23.381771938292001</v>
      </c>
      <c r="J3158">
        <v>-5.1288632689946398</v>
      </c>
      <c r="K3158">
        <v>157.59480061322299</v>
      </c>
      <c r="L3158">
        <v>160.65346078300701</v>
      </c>
      <c r="M3158">
        <v>48.5211667247804</v>
      </c>
      <c r="N3158">
        <v>1.58597301765365</v>
      </c>
      <c r="O3158">
        <v>30.7232704402515</v>
      </c>
      <c r="P3158">
        <v>15.1339608979</v>
      </c>
      <c r="Q3158">
        <v>-9.0868790550219999E-2</v>
      </c>
    </row>
    <row r="3159" spans="1:17" hidden="1" x14ac:dyDescent="0.3">
      <c r="A3159" t="s">
        <v>6481</v>
      </c>
      <c r="B3159" t="s">
        <v>6482</v>
      </c>
      <c r="C3159" t="str">
        <f>IFERROR(VLOOKUP(Table1[[#This Row],[Ticker]],[1]!Table1[[Symbol]:[Industry]],2,FALSE),"-")</f>
        <v>-</v>
      </c>
      <c r="D3159" t="s">
        <v>168</v>
      </c>
      <c r="E3159">
        <v>67.763126400000004</v>
      </c>
      <c r="F3159">
        <v>96</v>
      </c>
      <c r="G3159">
        <v>-53.2895362352482</v>
      </c>
      <c r="H3159">
        <v>-11.1585023432878</v>
      </c>
      <c r="I3159">
        <v>-41.137080330607503</v>
      </c>
      <c r="J3159">
        <v>-4.03498065077045</v>
      </c>
      <c r="K3159">
        <v>110.547507019539</v>
      </c>
      <c r="L3159">
        <v>112.89057996081399</v>
      </c>
      <c r="M3159">
        <v>36.751135858951301</v>
      </c>
      <c r="N3159">
        <v>0.66702127659574395</v>
      </c>
      <c r="O3159">
        <v>69.7916666666666</v>
      </c>
      <c r="P3159">
        <v>2.89389067524115</v>
      </c>
    </row>
    <row r="3160" spans="1:17" hidden="1" x14ac:dyDescent="0.3">
      <c r="A3160" t="s">
        <v>6483</v>
      </c>
      <c r="B3160" t="s">
        <v>6484</v>
      </c>
      <c r="C3160" t="str">
        <f>IFERROR(VLOOKUP(Table1[[#This Row],[Ticker]],[1]!Table1[[Symbol]:[Industry]],2,FALSE),"-")</f>
        <v>-</v>
      </c>
      <c r="E3160">
        <v>67.6871048</v>
      </c>
      <c r="F3160">
        <v>78.2</v>
      </c>
      <c r="G3160">
        <v>-54.306363295585797</v>
      </c>
      <c r="H3160">
        <v>-14.591802846318499</v>
      </c>
      <c r="I3160">
        <v>-44.283355415601797</v>
      </c>
      <c r="J3160">
        <v>4.7659891352124601</v>
      </c>
      <c r="K3160">
        <v>80.944599999999994</v>
      </c>
      <c r="M3160">
        <v>51.582308645442602</v>
      </c>
      <c r="O3160">
        <v>54.680306905370799</v>
      </c>
      <c r="P3160">
        <v>35.7638888888888</v>
      </c>
    </row>
    <row r="3161" spans="1:17" hidden="1" x14ac:dyDescent="0.3">
      <c r="A3161" t="s">
        <v>6485</v>
      </c>
      <c r="B3161" t="s">
        <v>6486</v>
      </c>
      <c r="C3161" t="str">
        <f>IFERROR(VLOOKUP(Table1[[#This Row],[Ticker]],[1]!Table1[[Symbol]:[Industry]],2,FALSE),"-")</f>
        <v>-</v>
      </c>
      <c r="D3161" t="s">
        <v>407</v>
      </c>
      <c r="E3161">
        <v>67.499701344000002</v>
      </c>
      <c r="F3161">
        <v>0.96</v>
      </c>
      <c r="G3161">
        <v>184.098726493084</v>
      </c>
      <c r="H3161">
        <v>-11.1013921205579</v>
      </c>
      <c r="I3161">
        <v>7.52123809515275</v>
      </c>
      <c r="J3161">
        <v>-6.8961251085535702</v>
      </c>
      <c r="K3161">
        <v>0.94572575157741301</v>
      </c>
      <c r="L3161">
        <v>0.75258771776717404</v>
      </c>
      <c r="M3161">
        <v>34.136653233745101</v>
      </c>
      <c r="N3161">
        <v>0.57010726770938602</v>
      </c>
      <c r="O3161">
        <v>16.6666666666666</v>
      </c>
      <c r="P3161">
        <v>405.26315789473603</v>
      </c>
      <c r="Q3161">
        <v>0.130872119589418</v>
      </c>
    </row>
    <row r="3162" spans="1:17" hidden="1" x14ac:dyDescent="0.3">
      <c r="A3162" t="s">
        <v>6487</v>
      </c>
      <c r="B3162" t="s">
        <v>6488</v>
      </c>
      <c r="C3162" t="str">
        <f>IFERROR(VLOOKUP(Table1[[#This Row],[Ticker]],[1]!Table1[[Symbol]:[Industry]],2,FALSE),"-")</f>
        <v>-</v>
      </c>
      <c r="D3162" t="s">
        <v>627</v>
      </c>
      <c r="E3162">
        <v>67.290573639999906</v>
      </c>
      <c r="F3162">
        <v>97.82</v>
      </c>
      <c r="G3162">
        <v>-16.4898114075332</v>
      </c>
      <c r="H3162">
        <v>1.73496170899973</v>
      </c>
      <c r="I3162">
        <v>-12.0424574685428</v>
      </c>
      <c r="J3162">
        <v>-2.5003626713472702</v>
      </c>
      <c r="K3162">
        <v>90.234825462759105</v>
      </c>
      <c r="L3162">
        <v>91.575994958947206</v>
      </c>
      <c r="M3162">
        <v>59.780517170482703</v>
      </c>
      <c r="N3162">
        <v>1.01928820182782</v>
      </c>
      <c r="O3162">
        <v>16.898384788386799</v>
      </c>
      <c r="P3162">
        <v>36.429567642956698</v>
      </c>
      <c r="Q3162">
        <v>-2.1326635521719001E-2</v>
      </c>
    </row>
    <row r="3163" spans="1:17" hidden="1" x14ac:dyDescent="0.3">
      <c r="A3163" t="s">
        <v>6489</v>
      </c>
      <c r="B3163" t="s">
        <v>6490</v>
      </c>
      <c r="C3163" t="str">
        <f>IFERROR(VLOOKUP(Table1[[#This Row],[Ticker]],[1]!Table1[[Symbol]:[Industry]],2,FALSE),"-")</f>
        <v>-</v>
      </c>
      <c r="E3163">
        <v>67.279702999999998</v>
      </c>
      <c r="F3163">
        <v>110.9</v>
      </c>
      <c r="G3163">
        <v>1799.76852936046</v>
      </c>
      <c r="H3163">
        <v>-5.5238558241297202</v>
      </c>
      <c r="I3163">
        <v>31.1762546848081</v>
      </c>
      <c r="J3163">
        <v>-3.4299357998278199E-2</v>
      </c>
      <c r="K3163">
        <v>111.16592768770199</v>
      </c>
      <c r="L3163">
        <v>87.125689422607195</v>
      </c>
      <c r="M3163">
        <v>55.5261265603447</v>
      </c>
      <c r="N3163">
        <v>1.4625523563478</v>
      </c>
      <c r="O3163">
        <v>33.273219116321002</v>
      </c>
      <c r="P3163">
        <v>1825.3472222222199</v>
      </c>
      <c r="Q3163">
        <v>0.245934787808226</v>
      </c>
    </row>
    <row r="3164" spans="1:17" hidden="1" x14ac:dyDescent="0.3">
      <c r="A3164" t="s">
        <v>6491</v>
      </c>
      <c r="B3164" t="s">
        <v>6492</v>
      </c>
      <c r="C3164" t="str">
        <f>IFERROR(VLOOKUP(Table1[[#This Row],[Ticker]],[1]!Table1[[Symbol]:[Industry]],2,FALSE),"-")</f>
        <v>-</v>
      </c>
      <c r="D3164" t="s">
        <v>135</v>
      </c>
      <c r="E3164">
        <v>67.212000000000003</v>
      </c>
      <c r="F3164">
        <v>37.340000000000003</v>
      </c>
      <c r="G3164">
        <v>65.908486625425198</v>
      </c>
      <c r="H3164">
        <v>16.0443014835569</v>
      </c>
      <c r="I3164">
        <v>-6.8511726091356602</v>
      </c>
      <c r="J3164">
        <v>-0.67625146786544099</v>
      </c>
      <c r="K3164">
        <v>33.942196417628502</v>
      </c>
      <c r="L3164">
        <v>30.403249403674302</v>
      </c>
      <c r="M3164">
        <v>56.596718972282503</v>
      </c>
      <c r="N3164">
        <v>0.97799978096425599</v>
      </c>
      <c r="O3164">
        <v>11.1944295661489</v>
      </c>
      <c r="P3164">
        <v>103.487738419618</v>
      </c>
      <c r="Q3164">
        <v>6.8783771005928002E-2</v>
      </c>
    </row>
    <row r="3165" spans="1:17" hidden="1" x14ac:dyDescent="0.3">
      <c r="A3165" t="s">
        <v>6493</v>
      </c>
      <c r="B3165" t="s">
        <v>6494</v>
      </c>
      <c r="C3165" t="str">
        <f>IFERROR(VLOOKUP(Table1[[#This Row],[Ticker]],[1]!Table1[[Symbol]:[Industry]],2,FALSE),"-")</f>
        <v>-</v>
      </c>
      <c r="D3165" t="s">
        <v>1778</v>
      </c>
      <c r="E3165">
        <v>67.148146295999993</v>
      </c>
      <c r="F3165">
        <v>0.77</v>
      </c>
      <c r="G3165">
        <v>-22.912026195087499</v>
      </c>
      <c r="H3165">
        <v>13.4738505978886</v>
      </c>
      <c r="I3165">
        <v>-45.555684981770298</v>
      </c>
      <c r="J3165">
        <v>2.11542471685605</v>
      </c>
      <c r="K3165">
        <v>0.69092785641874299</v>
      </c>
      <c r="L3165">
        <v>0.825596449345539</v>
      </c>
      <c r="M3165">
        <v>97.325571156977404</v>
      </c>
      <c r="N3165">
        <v>0.48619159661323402</v>
      </c>
      <c r="O3165">
        <v>49.350649350649299</v>
      </c>
      <c r="P3165">
        <v>54</v>
      </c>
      <c r="Q3165">
        <v>-1.4816694537899E-2</v>
      </c>
    </row>
    <row r="3166" spans="1:17" hidden="1" x14ac:dyDescent="0.3">
      <c r="A3166" t="s">
        <v>6495</v>
      </c>
      <c r="B3166" t="s">
        <v>6496</v>
      </c>
      <c r="C3166" t="str">
        <f>IFERROR(VLOOKUP(Table1[[#This Row],[Ticker]],[1]!Table1[[Symbol]:[Industry]],2,FALSE),"-")</f>
        <v>-</v>
      </c>
      <c r="D3166" t="s">
        <v>97</v>
      </c>
      <c r="E3166">
        <v>67.017794871999996</v>
      </c>
      <c r="F3166">
        <v>8.86</v>
      </c>
      <c r="G3166">
        <v>-27.132521940555499</v>
      </c>
      <c r="H3166">
        <v>-6.1650382910002701</v>
      </c>
      <c r="I3166">
        <v>-18.5129686619455</v>
      </c>
      <c r="J3166">
        <v>-2.7728072608360601</v>
      </c>
      <c r="K3166">
        <v>9.0197168230365001</v>
      </c>
      <c r="L3166">
        <v>9.3793389377326299</v>
      </c>
      <c r="M3166">
        <v>39.017209537917303</v>
      </c>
      <c r="N3166">
        <v>0.48639836732698599</v>
      </c>
      <c r="O3166">
        <v>31.4898419864559</v>
      </c>
      <c r="P3166">
        <v>22.0385674931129</v>
      </c>
      <c r="Q3166">
        <v>2.8277506170115999E-2</v>
      </c>
    </row>
    <row r="3167" spans="1:17" hidden="1" x14ac:dyDescent="0.3">
      <c r="A3167" t="s">
        <v>6497</v>
      </c>
      <c r="B3167" t="s">
        <v>6498</v>
      </c>
      <c r="C3167" t="str">
        <f>IFERROR(VLOOKUP(Table1[[#This Row],[Ticker]],[1]!Table1[[Symbol]:[Industry]],2,FALSE),"-")</f>
        <v>-</v>
      </c>
      <c r="D3167" t="s">
        <v>407</v>
      </c>
      <c r="E3167">
        <v>66.909644999999998</v>
      </c>
      <c r="F3167">
        <v>66</v>
      </c>
      <c r="G3167">
        <v>-44.795339128584096</v>
      </c>
      <c r="H3167">
        <v>-5.1209903640974197</v>
      </c>
      <c r="I3167">
        <v>-19.889646425457698</v>
      </c>
      <c r="J3167">
        <v>-0.26051578208067</v>
      </c>
      <c r="K3167">
        <v>65.493497148367297</v>
      </c>
      <c r="L3167">
        <v>69.405498897030199</v>
      </c>
      <c r="M3167">
        <v>55.745248405548303</v>
      </c>
      <c r="N3167">
        <v>4.5652329513082603E-2</v>
      </c>
      <c r="O3167">
        <v>50.969696969696898</v>
      </c>
      <c r="P3167">
        <v>17.647058823529399</v>
      </c>
      <c r="Q3167">
        <v>-1.9478154449592E-2</v>
      </c>
    </row>
    <row r="3168" spans="1:17" hidden="1" x14ac:dyDescent="0.3">
      <c r="A3168" t="s">
        <v>6499</v>
      </c>
      <c r="B3168" t="s">
        <v>6500</v>
      </c>
      <c r="C3168" t="str">
        <f>IFERROR(VLOOKUP(Table1[[#This Row],[Ticker]],[1]!Table1[[Symbol]:[Industry]],2,FALSE),"-")</f>
        <v>-</v>
      </c>
      <c r="D3168" t="s">
        <v>62</v>
      </c>
      <c r="E3168">
        <v>66.793138004999904</v>
      </c>
      <c r="F3168">
        <v>51.15</v>
      </c>
      <c r="G3168">
        <v>-48.742280063196297</v>
      </c>
      <c r="H3168">
        <v>-9.2237639951890191</v>
      </c>
      <c r="I3168">
        <v>-43.258865193784402</v>
      </c>
      <c r="J3168">
        <v>-3.2633950934706002</v>
      </c>
      <c r="K3168">
        <v>53.287342674967597</v>
      </c>
      <c r="L3168">
        <v>62.695353421252499</v>
      </c>
      <c r="M3168">
        <v>34.121727897051102</v>
      </c>
      <c r="N3168">
        <v>1.03803244467161</v>
      </c>
      <c r="O3168">
        <v>68.250244379276594</v>
      </c>
      <c r="P3168">
        <v>14.9696561024949</v>
      </c>
      <c r="Q3168">
        <v>-2.5651542237359999E-2</v>
      </c>
    </row>
    <row r="3169" spans="1:17" hidden="1" x14ac:dyDescent="0.3">
      <c r="A3169" t="s">
        <v>6501</v>
      </c>
      <c r="B3169" t="s">
        <v>6502</v>
      </c>
      <c r="C3169" t="str">
        <f>IFERROR(VLOOKUP(Table1[[#This Row],[Ticker]],[1]!Table1[[Symbol]:[Industry]],2,FALSE),"-")</f>
        <v>-</v>
      </c>
      <c r="D3169" t="s">
        <v>553</v>
      </c>
      <c r="E3169">
        <v>66.7788015</v>
      </c>
      <c r="F3169">
        <v>1.42</v>
      </c>
      <c r="G3169">
        <v>29.602508814199201</v>
      </c>
      <c r="H3169">
        <v>-5.9853692602674098</v>
      </c>
      <c r="I3169">
        <v>-12.978280484106101</v>
      </c>
      <c r="J3169">
        <v>0.94701214634837905</v>
      </c>
      <c r="K3169">
        <v>1.2863804318210901</v>
      </c>
      <c r="L3169">
        <v>1.16023925153576</v>
      </c>
      <c r="M3169">
        <v>61.792088667189397</v>
      </c>
      <c r="N3169">
        <v>3.8372792061354599</v>
      </c>
      <c r="O3169">
        <v>15.1121893007992</v>
      </c>
      <c r="P3169">
        <v>93.151070171133597</v>
      </c>
      <c r="Q3169">
        <v>0.117265761598303</v>
      </c>
    </row>
    <row r="3170" spans="1:17" hidden="1" x14ac:dyDescent="0.3">
      <c r="A3170" t="s">
        <v>6503</v>
      </c>
      <c r="B3170" t="s">
        <v>6504</v>
      </c>
      <c r="C3170" t="str">
        <f>IFERROR(VLOOKUP(Table1[[#This Row],[Ticker]],[1]!Table1[[Symbol]:[Industry]],2,FALSE),"-")</f>
        <v>-</v>
      </c>
      <c r="E3170">
        <v>66.739999999999995</v>
      </c>
      <c r="F3170">
        <v>33.369999999999997</v>
      </c>
      <c r="G3170">
        <v>-2.2145523811627501</v>
      </c>
      <c r="H3170">
        <v>-2.9945522841287899</v>
      </c>
      <c r="I3170">
        <v>-3.3876177548795599</v>
      </c>
      <c r="J3170">
        <v>-4.3723878199418396</v>
      </c>
      <c r="K3170">
        <v>33.760511731883497</v>
      </c>
      <c r="L3170">
        <v>32.410992173521599</v>
      </c>
      <c r="M3170">
        <v>41.287034054447297</v>
      </c>
      <c r="N3170">
        <v>1.01672613898002</v>
      </c>
      <c r="O3170">
        <v>31.525322145639802</v>
      </c>
      <c r="P3170">
        <v>68.535353535353494</v>
      </c>
      <c r="Q3170">
        <v>8.8071959645474998E-2</v>
      </c>
    </row>
    <row r="3171" spans="1:17" hidden="1" x14ac:dyDescent="0.3">
      <c r="A3171" t="s">
        <v>6505</v>
      </c>
      <c r="B3171" t="s">
        <v>6506</v>
      </c>
      <c r="C3171" t="str">
        <f>IFERROR(VLOOKUP(Table1[[#This Row],[Ticker]],[1]!Table1[[Symbol]:[Industry]],2,FALSE),"-")</f>
        <v>-</v>
      </c>
      <c r="D3171" t="s">
        <v>343</v>
      </c>
      <c r="E3171">
        <v>66.627528999999996</v>
      </c>
      <c r="F3171">
        <v>136.30000000000001</v>
      </c>
      <c r="G3171">
        <v>59.134682934424099</v>
      </c>
      <c r="H3171">
        <v>18.0381905788952</v>
      </c>
      <c r="I3171">
        <v>-5.4142708403561599</v>
      </c>
      <c r="J3171">
        <v>1.0205123913492</v>
      </c>
      <c r="K3171">
        <v>116.562430195101</v>
      </c>
      <c r="L3171">
        <v>111.925029631751</v>
      </c>
      <c r="M3171">
        <v>87.829141479913204</v>
      </c>
      <c r="N3171">
        <v>2.81100299191902</v>
      </c>
      <c r="O3171">
        <v>32.795304475421801</v>
      </c>
      <c r="P3171">
        <v>94.575303354746595</v>
      </c>
      <c r="Q3171">
        <v>5.7517520251349999E-2</v>
      </c>
    </row>
    <row r="3172" spans="1:17" hidden="1" x14ac:dyDescent="0.3">
      <c r="A3172" t="s">
        <v>6507</v>
      </c>
      <c r="B3172" t="s">
        <v>6508</v>
      </c>
      <c r="C3172" t="str">
        <f>IFERROR(VLOOKUP(Table1[[#This Row],[Ticker]],[1]!Table1[[Symbol]:[Industry]],2,FALSE),"-")</f>
        <v>-</v>
      </c>
      <c r="D3172" t="s">
        <v>21</v>
      </c>
      <c r="E3172">
        <v>66.538381999999999</v>
      </c>
      <c r="F3172">
        <v>11.93</v>
      </c>
      <c r="G3172">
        <v>16.944671624226999</v>
      </c>
      <c r="H3172">
        <v>-1.35091575725156</v>
      </c>
      <c r="I3172">
        <v>-12.7994403650605</v>
      </c>
      <c r="J3172">
        <v>-0.53431030964131598</v>
      </c>
      <c r="K3172">
        <v>10.767800633326599</v>
      </c>
      <c r="L3172">
        <v>10.0343471764872</v>
      </c>
      <c r="M3172">
        <v>70.872113730339393</v>
      </c>
      <c r="N3172">
        <v>1.9657044550251099</v>
      </c>
      <c r="O3172">
        <v>26.571668063704902</v>
      </c>
      <c r="P3172">
        <v>75.441176470588204</v>
      </c>
      <c r="Q3172">
        <v>7.9949337646410004E-2</v>
      </c>
    </row>
    <row r="3173" spans="1:17" hidden="1" x14ac:dyDescent="0.3">
      <c r="A3173" t="s">
        <v>6509</v>
      </c>
      <c r="B3173" t="s">
        <v>6510</v>
      </c>
      <c r="C3173" t="str">
        <f>IFERROR(VLOOKUP(Table1[[#This Row],[Ticker]],[1]!Table1[[Symbol]:[Industry]],2,FALSE),"-")</f>
        <v>-</v>
      </c>
      <c r="D3173" t="s">
        <v>179</v>
      </c>
      <c r="E3173">
        <v>66.394326000000007</v>
      </c>
      <c r="F3173">
        <v>38.020000000000003</v>
      </c>
      <c r="G3173">
        <v>235.48493486853999</v>
      </c>
      <c r="H3173">
        <v>33.280964826345503</v>
      </c>
      <c r="I3173">
        <v>82.259091292943495</v>
      </c>
      <c r="J3173">
        <v>44.924662705084401</v>
      </c>
      <c r="K3173">
        <v>24.205006566408201</v>
      </c>
      <c r="L3173">
        <v>19.899997234494599</v>
      </c>
      <c r="M3173">
        <v>91.946075824922403</v>
      </c>
      <c r="N3173">
        <v>1.73587315739995</v>
      </c>
      <c r="O3173">
        <v>0</v>
      </c>
      <c r="P3173">
        <v>299.789695057833</v>
      </c>
      <c r="Q3173">
        <v>0.11417025595128</v>
      </c>
    </row>
    <row r="3174" spans="1:17" hidden="1" x14ac:dyDescent="0.3">
      <c r="A3174" t="s">
        <v>6511</v>
      </c>
      <c r="B3174" t="s">
        <v>6512</v>
      </c>
      <c r="C3174" t="str">
        <f>IFERROR(VLOOKUP(Table1[[#This Row],[Ticker]],[1]!Table1[[Symbol]:[Industry]],2,FALSE),"-")</f>
        <v>-</v>
      </c>
      <c r="D3174" t="s">
        <v>148</v>
      </c>
      <c r="E3174">
        <v>66.328500000000005</v>
      </c>
      <c r="F3174">
        <v>315.85000000000002</v>
      </c>
      <c r="G3174">
        <v>-58.732132015193301</v>
      </c>
      <c r="H3174">
        <v>8.1529349784990206</v>
      </c>
      <c r="I3174">
        <v>-34.130059820646302</v>
      </c>
      <c r="J3174">
        <v>6.6371974364203901</v>
      </c>
      <c r="K3174">
        <v>303.84318498213503</v>
      </c>
      <c r="M3174">
        <v>89.369650512495596</v>
      </c>
      <c r="N3174">
        <v>0.57387057387057305</v>
      </c>
      <c r="O3174">
        <v>58.302991926547399</v>
      </c>
      <c r="P3174">
        <v>27.8486136409633</v>
      </c>
    </row>
    <row r="3175" spans="1:17" hidden="1" x14ac:dyDescent="0.3">
      <c r="A3175" t="s">
        <v>6513</v>
      </c>
      <c r="B3175" t="s">
        <v>6514</v>
      </c>
      <c r="C3175" t="str">
        <f>IFERROR(VLOOKUP(Table1[[#This Row],[Ticker]],[1]!Table1[[Symbol]:[Industry]],2,FALSE),"-")</f>
        <v>-</v>
      </c>
      <c r="E3175">
        <v>66.124025000000003</v>
      </c>
      <c r="F3175">
        <v>144.85</v>
      </c>
      <c r="G3175">
        <v>1294.0291502754999</v>
      </c>
      <c r="H3175">
        <v>-5.55210662874123</v>
      </c>
      <c r="I3175">
        <v>131.62861535952601</v>
      </c>
      <c r="J3175">
        <v>3.5167845808696501</v>
      </c>
      <c r="K3175">
        <v>136.66889737850701</v>
      </c>
      <c r="L3175">
        <v>95.952896330199593</v>
      </c>
      <c r="M3175">
        <v>53.194450227413597</v>
      </c>
      <c r="N3175">
        <v>0.40224587944156498</v>
      </c>
      <c r="O3175">
        <v>9.4580600621332493</v>
      </c>
      <c r="P3175">
        <v>1327.09359605911</v>
      </c>
      <c r="Q3175">
        <v>0.15927533453627399</v>
      </c>
    </row>
    <row r="3176" spans="1:17" hidden="1" x14ac:dyDescent="0.3">
      <c r="A3176" t="s">
        <v>6515</v>
      </c>
      <c r="B3176" t="s">
        <v>6516</v>
      </c>
      <c r="C3176" t="str">
        <f>IFERROR(VLOOKUP(Table1[[#This Row],[Ticker]],[1]!Table1[[Symbol]:[Industry]],2,FALSE),"-")</f>
        <v>-</v>
      </c>
      <c r="D3176" t="s">
        <v>1558</v>
      </c>
      <c r="E3176">
        <v>66.053595999999999</v>
      </c>
      <c r="F3176">
        <v>35.35</v>
      </c>
      <c r="G3176">
        <v>-49.557187485410097</v>
      </c>
      <c r="H3176">
        <v>0.74967556202061703</v>
      </c>
      <c r="I3176">
        <v>-42.518494899125599</v>
      </c>
      <c r="J3176">
        <v>-4.3719714576612301</v>
      </c>
      <c r="K3176">
        <v>36.3939351347056</v>
      </c>
      <c r="L3176">
        <v>42.786544253827898</v>
      </c>
      <c r="M3176">
        <v>39.311227383776199</v>
      </c>
      <c r="N3176">
        <v>1.4258660508083101</v>
      </c>
      <c r="O3176">
        <v>80.480905233380398</v>
      </c>
      <c r="P3176">
        <v>17.4418604651162</v>
      </c>
    </row>
    <row r="3177" spans="1:17" hidden="1" x14ac:dyDescent="0.3">
      <c r="A3177" t="s">
        <v>6517</v>
      </c>
      <c r="B3177" t="s">
        <v>6518</v>
      </c>
      <c r="C3177" t="str">
        <f>IFERROR(VLOOKUP(Table1[[#This Row],[Ticker]],[1]!Table1[[Symbol]:[Industry]],2,FALSE),"-")</f>
        <v>-</v>
      </c>
      <c r="E3177">
        <v>66</v>
      </c>
      <c r="F3177">
        <v>1.2</v>
      </c>
      <c r="G3177">
        <v>119.319266321919</v>
      </c>
      <c r="H3177">
        <v>30.2794061534441</v>
      </c>
      <c r="I3177">
        <v>0.94916938716171995</v>
      </c>
      <c r="J3177">
        <v>-6.6816643242398399</v>
      </c>
      <c r="K3177">
        <v>1.0489368008640201</v>
      </c>
      <c r="L3177">
        <v>0.86702037560678902</v>
      </c>
      <c r="M3177">
        <v>55.6747514366321</v>
      </c>
      <c r="N3177">
        <v>2.5697089936124899</v>
      </c>
      <c r="O3177">
        <v>14.999999999999901</v>
      </c>
      <c r="P3177">
        <v>166.666666666666</v>
      </c>
      <c r="Q3177">
        <v>0.123227749745842</v>
      </c>
    </row>
    <row r="3178" spans="1:17" hidden="1" x14ac:dyDescent="0.3">
      <c r="A3178" t="s">
        <v>6519</v>
      </c>
      <c r="B3178" t="s">
        <v>6520</v>
      </c>
      <c r="C3178" t="str">
        <f>IFERROR(VLOOKUP(Table1[[#This Row],[Ticker]],[1]!Table1[[Symbol]:[Industry]],2,FALSE),"-")</f>
        <v>-</v>
      </c>
      <c r="E3178">
        <v>65.968159999999997</v>
      </c>
      <c r="F3178">
        <v>307</v>
      </c>
      <c r="G3178">
        <v>141.447487881048</v>
      </c>
      <c r="H3178">
        <v>-2.9428160687780398</v>
      </c>
      <c r="I3178">
        <v>54.057574686737901</v>
      </c>
      <c r="J3178">
        <v>-0.169952052266375</v>
      </c>
      <c r="K3178">
        <v>310.40411135391798</v>
      </c>
      <c r="L3178">
        <v>262.288614503318</v>
      </c>
      <c r="M3178">
        <v>48.5249387253685</v>
      </c>
      <c r="N3178">
        <v>0.92788732394366102</v>
      </c>
      <c r="O3178">
        <v>31.905537459283298</v>
      </c>
      <c r="P3178">
        <v>180.365296803652</v>
      </c>
    </row>
    <row r="3179" spans="1:17" hidden="1" x14ac:dyDescent="0.3">
      <c r="A3179" t="s">
        <v>6521</v>
      </c>
      <c r="B3179" t="s">
        <v>6522</v>
      </c>
      <c r="C3179" t="str">
        <f>IFERROR(VLOOKUP(Table1[[#This Row],[Ticker]],[1]!Table1[[Symbol]:[Industry]],2,FALSE),"-")</f>
        <v>-</v>
      </c>
      <c r="D3179" t="s">
        <v>1148</v>
      </c>
      <c r="E3179">
        <v>65.949996971000004</v>
      </c>
      <c r="F3179">
        <v>0.67</v>
      </c>
      <c r="G3179">
        <v>11.156001015796701</v>
      </c>
      <c r="H3179">
        <v>4.40126995272733</v>
      </c>
      <c r="I3179">
        <v>-14.040533466618699</v>
      </c>
      <c r="J3179">
        <v>-6.21951643691588</v>
      </c>
      <c r="K3179">
        <v>0.63715242808957295</v>
      </c>
      <c r="L3179">
        <v>0.56737531303737199</v>
      </c>
      <c r="M3179">
        <v>30.456163696737999</v>
      </c>
      <c r="N3179">
        <v>1.13606375702955</v>
      </c>
      <c r="O3179">
        <v>13.4328358208955</v>
      </c>
      <c r="P3179">
        <v>36.734693877551003</v>
      </c>
      <c r="Q3179">
        <v>1.798434218665E-3</v>
      </c>
    </row>
    <row r="3180" spans="1:17" hidden="1" x14ac:dyDescent="0.3">
      <c r="A3180" t="s">
        <v>6523</v>
      </c>
      <c r="B3180" t="s">
        <v>6524</v>
      </c>
      <c r="C3180" t="str">
        <f>IFERROR(VLOOKUP(Table1[[#This Row],[Ticker]],[1]!Table1[[Symbol]:[Industry]],2,FALSE),"-")</f>
        <v>-</v>
      </c>
      <c r="D3180" t="s">
        <v>46</v>
      </c>
      <c r="E3180">
        <v>65.928226420000001</v>
      </c>
      <c r="F3180">
        <v>0.7</v>
      </c>
      <c r="G3180">
        <v>1.6940344109730101</v>
      </c>
      <c r="K3180">
        <v>0.813046339516308</v>
      </c>
      <c r="L3180">
        <v>1.2524745064316301</v>
      </c>
      <c r="M3180">
        <v>70.989730741565694</v>
      </c>
      <c r="N3180">
        <v>1</v>
      </c>
      <c r="O3180">
        <v>7.1428571428571397</v>
      </c>
      <c r="P3180">
        <v>39.999999999999901</v>
      </c>
      <c r="Q3180">
        <v>3.7666979515126001E-2</v>
      </c>
    </row>
    <row r="3181" spans="1:17" hidden="1" x14ac:dyDescent="0.3">
      <c r="A3181" t="s">
        <v>6525</v>
      </c>
      <c r="B3181" t="s">
        <v>6526</v>
      </c>
      <c r="C3181" t="str">
        <f>IFERROR(VLOOKUP(Table1[[#This Row],[Ticker]],[1]!Table1[[Symbol]:[Industry]],2,FALSE),"-")</f>
        <v>-</v>
      </c>
      <c r="D3181" t="s">
        <v>410</v>
      </c>
      <c r="E3181">
        <v>65.768656100000001</v>
      </c>
      <c r="F3181">
        <v>14.59</v>
      </c>
      <c r="G3181">
        <v>70.523457675880096</v>
      </c>
      <c r="H3181">
        <v>-15.114256500492401</v>
      </c>
      <c r="I3181">
        <v>122.06646485536299</v>
      </c>
      <c r="J3181">
        <v>-4.09017514236018</v>
      </c>
      <c r="K3181">
        <v>14.911037685983599</v>
      </c>
      <c r="L3181">
        <v>11.676963786828001</v>
      </c>
      <c r="M3181">
        <v>49.075117241742198</v>
      </c>
      <c r="N3181">
        <v>0.34911761716610301</v>
      </c>
      <c r="O3181">
        <v>24.400274160383798</v>
      </c>
      <c r="P3181">
        <v>191.8</v>
      </c>
    </row>
    <row r="3182" spans="1:17" hidden="1" x14ac:dyDescent="0.3">
      <c r="A3182" t="s">
        <v>6527</v>
      </c>
      <c r="B3182" t="s">
        <v>6528</v>
      </c>
      <c r="C3182" t="str">
        <f>IFERROR(VLOOKUP(Table1[[#This Row],[Ticker]],[1]!Table1[[Symbol]:[Industry]],2,FALSE),"-")</f>
        <v>-</v>
      </c>
      <c r="D3182" t="s">
        <v>135</v>
      </c>
      <c r="E3182">
        <v>65.757608012999995</v>
      </c>
      <c r="F3182">
        <v>90.49</v>
      </c>
      <c r="G3182">
        <v>-33.241958167876597</v>
      </c>
      <c r="H3182">
        <v>-7.9150087338841004</v>
      </c>
      <c r="I3182">
        <v>-33.552966359205698</v>
      </c>
      <c r="J3182">
        <v>-0.30490004328852299</v>
      </c>
      <c r="K3182">
        <v>93.926669738413395</v>
      </c>
      <c r="L3182">
        <v>106.259192450863</v>
      </c>
      <c r="M3182">
        <v>51.2840190284263</v>
      </c>
      <c r="N3182">
        <v>0.52064056939501702</v>
      </c>
      <c r="O3182">
        <v>77.920212178141199</v>
      </c>
      <c r="P3182">
        <v>9.6184130829800107</v>
      </c>
      <c r="Q3182">
        <v>-4.5018907393013001E-2</v>
      </c>
    </row>
    <row r="3183" spans="1:17" hidden="1" x14ac:dyDescent="0.3">
      <c r="A3183" t="s">
        <v>6529</v>
      </c>
      <c r="B3183" t="s">
        <v>6530</v>
      </c>
      <c r="C3183" t="str">
        <f>IFERROR(VLOOKUP(Table1[[#This Row],[Ticker]],[1]!Table1[[Symbol]:[Industry]],2,FALSE),"-")</f>
        <v>-</v>
      </c>
      <c r="D3183" t="s">
        <v>6531</v>
      </c>
      <c r="E3183">
        <v>65.751000000000005</v>
      </c>
      <c r="F3183">
        <v>303</v>
      </c>
      <c r="G3183">
        <v>-5.3405976236589998</v>
      </c>
      <c r="H3183">
        <v>24.9321839312219</v>
      </c>
      <c r="I3183">
        <v>4.6824102563249204</v>
      </c>
      <c r="J3183">
        <v>3.5801600000844802</v>
      </c>
      <c r="M3183">
        <v>60.933442667157898</v>
      </c>
      <c r="O3183">
        <v>19.801980198019798</v>
      </c>
      <c r="P3183">
        <v>40.1156069364161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627</v>
      </c>
      <c r="E3184">
        <v>65.721000000000004</v>
      </c>
      <c r="F3184">
        <v>230.6</v>
      </c>
      <c r="G3184">
        <v>-34.161448064925601</v>
      </c>
      <c r="H3184">
        <v>1.3905172645552799</v>
      </c>
      <c r="I3184">
        <v>-16.2874972934362</v>
      </c>
      <c r="J3184">
        <v>-1.1538281897860601</v>
      </c>
      <c r="K3184">
        <v>237.13099306574</v>
      </c>
      <c r="L3184">
        <v>242.458112425894</v>
      </c>
      <c r="M3184">
        <v>43.075862912208898</v>
      </c>
      <c r="N3184">
        <v>1.0876846663270501</v>
      </c>
      <c r="O3184">
        <v>29.618386816999099</v>
      </c>
      <c r="P3184">
        <v>14.1584158415841</v>
      </c>
      <c r="Q3184">
        <v>0.17549778538896499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288</v>
      </c>
      <c r="E3185">
        <v>65.567999999999998</v>
      </c>
      <c r="F3185">
        <v>27.32</v>
      </c>
      <c r="G3185">
        <v>119.443728662909</v>
      </c>
      <c r="H3185">
        <v>1.29101477699308</v>
      </c>
      <c r="I3185">
        <v>-9.0449637342069504</v>
      </c>
      <c r="J3185">
        <v>-11.899527100265001</v>
      </c>
      <c r="K3185">
        <v>27.391983978181798</v>
      </c>
      <c r="L3185">
        <v>23.549291567866501</v>
      </c>
      <c r="M3185">
        <v>23.265119045292401</v>
      </c>
      <c r="N3185">
        <v>0.71832335646506695</v>
      </c>
      <c r="O3185">
        <v>21.083455344070199</v>
      </c>
      <c r="P3185">
        <v>157.735849056603</v>
      </c>
      <c r="Q3185">
        <v>3.7496040861882997E-2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D3186" t="s">
        <v>1235</v>
      </c>
      <c r="E3186">
        <v>65.541449999999998</v>
      </c>
      <c r="F3186">
        <v>57</v>
      </c>
      <c r="G3186">
        <v>-41.196753557535096</v>
      </c>
      <c r="H3186">
        <v>0.27940615344417402</v>
      </c>
      <c r="I3186">
        <v>-25.079494505579799</v>
      </c>
      <c r="J3186">
        <v>-6.9941643242398399</v>
      </c>
      <c r="K3186">
        <v>58.402159850681798</v>
      </c>
      <c r="M3186">
        <v>43.124739756100396</v>
      </c>
      <c r="N3186">
        <v>0.43390052356020897</v>
      </c>
      <c r="O3186">
        <v>29.824561403508699</v>
      </c>
      <c r="P3186">
        <v>15.736040609137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1387</v>
      </c>
      <c r="E3187">
        <v>65.453400000000002</v>
      </c>
      <c r="F3187">
        <v>35.19</v>
      </c>
      <c r="G3187">
        <v>50.371307138245697</v>
      </c>
      <c r="H3187">
        <v>-5.4984951497489503</v>
      </c>
      <c r="I3187">
        <v>44.398860472775098</v>
      </c>
      <c r="J3187">
        <v>-3.4493776100115101E-2</v>
      </c>
      <c r="K3187">
        <v>30.347992475880002</v>
      </c>
      <c r="L3187">
        <v>25.110303526521001</v>
      </c>
      <c r="M3187">
        <v>55.071686552871597</v>
      </c>
      <c r="N3187">
        <v>0.76122153797800596</v>
      </c>
      <c r="O3187">
        <v>8.63881784597897</v>
      </c>
      <c r="P3187">
        <v>95.499999999999901</v>
      </c>
      <c r="Q3187">
        <v>5.188676066976E-3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D3188" t="s">
        <v>627</v>
      </c>
      <c r="E3188">
        <v>65.453367224999994</v>
      </c>
      <c r="F3188">
        <v>25.53</v>
      </c>
      <c r="G3188">
        <v>-34.204319203916</v>
      </c>
      <c r="H3188">
        <v>-10.1100977415947</v>
      </c>
      <c r="I3188">
        <v>-45.667921499700697</v>
      </c>
      <c r="J3188">
        <v>-2.8018566319321501</v>
      </c>
      <c r="K3188">
        <v>26.885630021542099</v>
      </c>
      <c r="L3188">
        <v>29.154986878654</v>
      </c>
      <c r="M3188">
        <v>31.6494303071559</v>
      </c>
      <c r="N3188">
        <v>1.0002096428812099</v>
      </c>
      <c r="O3188">
        <v>64.1206423815119</v>
      </c>
      <c r="P3188">
        <v>12.9646017699115</v>
      </c>
      <c r="Q3188">
        <v>-8.6040396145296003E-2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257</v>
      </c>
      <c r="E3189">
        <v>65.392381150000006</v>
      </c>
      <c r="F3189">
        <v>21.5</v>
      </c>
      <c r="G3189">
        <v>-15.6042683093245</v>
      </c>
      <c r="H3189">
        <v>-11.0587580977635</v>
      </c>
      <c r="I3189">
        <v>-21.4637812618578</v>
      </c>
      <c r="J3189">
        <v>-1.1096205626011</v>
      </c>
      <c r="K3189">
        <v>22.2306074568891</v>
      </c>
      <c r="L3189">
        <v>22.404108011696401</v>
      </c>
      <c r="M3189">
        <v>43.840530963164099</v>
      </c>
      <c r="N3189">
        <v>0.87638209663202304</v>
      </c>
      <c r="O3189">
        <v>63.720930232558104</v>
      </c>
      <c r="Q3189">
        <v>3.8959114645467002E-2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363</v>
      </c>
      <c r="E3190">
        <v>65.354879999999994</v>
      </c>
      <c r="F3190">
        <v>96</v>
      </c>
      <c r="G3190">
        <v>34.421307138245702</v>
      </c>
      <c r="H3190">
        <v>21.194438833182701</v>
      </c>
      <c r="I3190">
        <v>18.335528407350999</v>
      </c>
      <c r="J3190">
        <v>-6.0678791642010301</v>
      </c>
      <c r="K3190">
        <v>87.7619669468761</v>
      </c>
      <c r="L3190">
        <v>78.125385262774202</v>
      </c>
      <c r="M3190">
        <v>46.941813880891502</v>
      </c>
      <c r="N3190">
        <v>2.3481481481481401</v>
      </c>
      <c r="O3190">
        <v>29.8958333333333</v>
      </c>
      <c r="P3190">
        <v>80.790960451977398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1148</v>
      </c>
      <c r="E3191">
        <v>65.121279999999999</v>
      </c>
      <c r="F3191">
        <v>44.24</v>
      </c>
      <c r="G3191">
        <v>-37.116385323261902</v>
      </c>
      <c r="H3191">
        <v>9.5259614158305705</v>
      </c>
      <c r="I3191">
        <v>-14.8041477465163</v>
      </c>
      <c r="J3191">
        <v>0.33415176230765298</v>
      </c>
      <c r="K3191">
        <v>41.504154091678899</v>
      </c>
      <c r="L3191">
        <v>39.925637158548902</v>
      </c>
      <c r="M3191">
        <v>60.3831031626125</v>
      </c>
      <c r="N3191">
        <v>1.93141526669834</v>
      </c>
      <c r="O3191">
        <v>47.219710669077699</v>
      </c>
      <c r="P3191">
        <v>34.060606060605998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627</v>
      </c>
      <c r="E3192">
        <v>65</v>
      </c>
      <c r="F3192">
        <v>26</v>
      </c>
      <c r="G3192">
        <v>-1.41441396968165</v>
      </c>
      <c r="H3192">
        <v>0.84629957748045503</v>
      </c>
      <c r="I3192">
        <v>-4.91738710942988</v>
      </c>
      <c r="J3192">
        <v>2.0058356757601499</v>
      </c>
      <c r="K3192">
        <v>24.333523411299598</v>
      </c>
      <c r="L3192">
        <v>23.908455005424099</v>
      </c>
      <c r="M3192">
        <v>65.987775196242296</v>
      </c>
      <c r="N3192">
        <v>0.94736842105263097</v>
      </c>
      <c r="O3192">
        <v>23.076923076922998</v>
      </c>
      <c r="P3192">
        <v>40.388768898488102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269</v>
      </c>
      <c r="E3193">
        <v>64.906753850000001</v>
      </c>
      <c r="F3193">
        <v>955.25</v>
      </c>
      <c r="G3193">
        <v>120.461229868445</v>
      </c>
      <c r="H3193">
        <v>21.4788174853058</v>
      </c>
      <c r="I3193">
        <v>82.362060796744103</v>
      </c>
      <c r="J3193">
        <v>-2.7203054030780098</v>
      </c>
      <c r="K3193">
        <v>867.21606647833198</v>
      </c>
      <c r="L3193">
        <v>673.09401328548495</v>
      </c>
      <c r="M3193">
        <v>47.607595218679997</v>
      </c>
      <c r="N3193">
        <v>0.65630198843381105</v>
      </c>
      <c r="O3193">
        <v>41.821512693012302</v>
      </c>
      <c r="P3193">
        <v>158.87533875338701</v>
      </c>
      <c r="Q3193">
        <v>0.10394418647364199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E3194">
        <v>64.491569999999996</v>
      </c>
      <c r="F3194">
        <v>71.5</v>
      </c>
      <c r="G3194">
        <v>130.41844283462899</v>
      </c>
      <c r="H3194">
        <v>-2.7943975772938501</v>
      </c>
      <c r="I3194">
        <v>43.333203907118502</v>
      </c>
      <c r="J3194">
        <v>2.84454535317952</v>
      </c>
      <c r="K3194">
        <v>71.454528086160593</v>
      </c>
      <c r="L3194">
        <v>62.171052818645002</v>
      </c>
      <c r="M3194">
        <v>68.235497305798702</v>
      </c>
      <c r="N3194">
        <v>0.96226415094339601</v>
      </c>
      <c r="O3194">
        <v>265.73426573426502</v>
      </c>
      <c r="P3194">
        <v>190.61102831594599</v>
      </c>
      <c r="Q3194">
        <v>0.144101829931189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E3195">
        <v>64.468372110000004</v>
      </c>
      <c r="F3195">
        <v>28.61</v>
      </c>
      <c r="G3195">
        <v>25.238386737613101</v>
      </c>
      <c r="H3195">
        <v>-1.7205938465558199</v>
      </c>
      <c r="I3195">
        <v>-17.910633787230999</v>
      </c>
      <c r="J3195">
        <v>-8.79416432423983</v>
      </c>
      <c r="K3195">
        <v>27.5160898412317</v>
      </c>
      <c r="L3195">
        <v>25.104884920822101</v>
      </c>
      <c r="M3195">
        <v>42.535947985560597</v>
      </c>
      <c r="N3195">
        <v>1.1776582709326</v>
      </c>
      <c r="O3195">
        <v>25.061167423977601</v>
      </c>
      <c r="P3195">
        <v>81.075949367088597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97</v>
      </c>
      <c r="E3196">
        <v>64.424361365999999</v>
      </c>
      <c r="F3196">
        <v>34.83</v>
      </c>
      <c r="G3196">
        <v>60.606874148555001</v>
      </c>
      <c r="H3196">
        <v>-0.80737165721644699</v>
      </c>
      <c r="I3196">
        <v>54.821673508795698</v>
      </c>
      <c r="J3196">
        <v>-5.01614234621786</v>
      </c>
      <c r="K3196">
        <v>34.767316624682699</v>
      </c>
      <c r="L3196">
        <v>27.611562097776599</v>
      </c>
      <c r="M3196">
        <v>36.389497804369903</v>
      </c>
      <c r="N3196">
        <v>1.05003958435435</v>
      </c>
      <c r="O3196">
        <v>17.714613838644802</v>
      </c>
      <c r="P3196">
        <v>156.777251184834</v>
      </c>
      <c r="Q3196">
        <v>-8.8157762499949995E-3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191</v>
      </c>
      <c r="E3197">
        <v>64.405079619999995</v>
      </c>
      <c r="F3197">
        <v>62.3</v>
      </c>
      <c r="G3197">
        <v>-30.2458696023816</v>
      </c>
      <c r="H3197">
        <v>-6.0723277460604201</v>
      </c>
      <c r="I3197">
        <v>-20.222861722397699</v>
      </c>
      <c r="J3197">
        <v>-6.8796605074459496</v>
      </c>
      <c r="M3197">
        <v>44.159554929692398</v>
      </c>
      <c r="O3197">
        <v>19.422150882825001</v>
      </c>
      <c r="P3197">
        <v>26.497461928934001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285</v>
      </c>
      <c r="E3198">
        <v>64.389600000000002</v>
      </c>
      <c r="F3198">
        <v>162.6</v>
      </c>
      <c r="G3198">
        <v>98.851948960191905</v>
      </c>
      <c r="H3198">
        <v>37.3488505978886</v>
      </c>
      <c r="I3198">
        <v>43.856079724112</v>
      </c>
      <c r="J3198">
        <v>-7.5144513791666903</v>
      </c>
      <c r="K3198">
        <v>133.315117114478</v>
      </c>
      <c r="L3198">
        <v>106.489705518649</v>
      </c>
      <c r="M3198">
        <v>53.7936605041454</v>
      </c>
      <c r="N3198">
        <v>2.7719055189643398</v>
      </c>
      <c r="O3198">
        <v>16.758917589175802</v>
      </c>
      <c r="P3198">
        <v>147.67707539984701</v>
      </c>
      <c r="Q3198">
        <v>0.135751439503694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627</v>
      </c>
      <c r="E3199">
        <v>64.217645450000006</v>
      </c>
      <c r="F3199">
        <v>2.17</v>
      </c>
      <c r="G3199">
        <v>30.536415051914801</v>
      </c>
      <c r="H3199">
        <v>-8.3329179610633393</v>
      </c>
      <c r="I3199">
        <v>-19.111240537325799</v>
      </c>
      <c r="J3199">
        <v>1.26164962924854</v>
      </c>
      <c r="K3199">
        <v>2.0547570451921202</v>
      </c>
      <c r="L3199">
        <v>1.92207826981289</v>
      </c>
      <c r="M3199">
        <v>53.166483138218602</v>
      </c>
      <c r="N3199">
        <v>1.4562874024486101</v>
      </c>
      <c r="O3199">
        <v>49.769585253456199</v>
      </c>
      <c r="P3199">
        <v>1154.3352601156</v>
      </c>
      <c r="Q3199">
        <v>6.0184350156704002E-2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E3200">
        <v>64.156845599999997</v>
      </c>
      <c r="F3200">
        <v>55.5</v>
      </c>
      <c r="G3200">
        <v>6.6901345929645402</v>
      </c>
      <c r="H3200">
        <v>3.6106780561446401</v>
      </c>
      <c r="I3200">
        <v>-30.537302628829099</v>
      </c>
      <c r="J3200">
        <v>5.3001683997089604</v>
      </c>
      <c r="K3200">
        <v>53.369728501111801</v>
      </c>
      <c r="L3200">
        <v>53.698415294806203</v>
      </c>
      <c r="M3200">
        <v>59.284967286610602</v>
      </c>
      <c r="N3200">
        <v>1.81558044806517</v>
      </c>
      <c r="O3200">
        <v>45.7657657657657</v>
      </c>
      <c r="P3200">
        <v>48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1111</v>
      </c>
      <c r="E3201">
        <v>63.93089106</v>
      </c>
      <c r="F3201">
        <v>102.6</v>
      </c>
      <c r="G3201">
        <v>-28.235239351317801</v>
      </c>
      <c r="H3201">
        <v>10.1794061534441</v>
      </c>
      <c r="I3201">
        <v>-20.993473000203402</v>
      </c>
      <c r="J3201">
        <v>-12.192072888754501</v>
      </c>
      <c r="K3201">
        <v>101.588968363356</v>
      </c>
      <c r="L3201">
        <v>105.65784712855201</v>
      </c>
      <c r="M3201">
        <v>39.0460112874418</v>
      </c>
      <c r="N3201">
        <v>3.3408212051933002</v>
      </c>
      <c r="O3201">
        <v>51.461988304093502</v>
      </c>
      <c r="P3201">
        <v>20.564042303172702</v>
      </c>
      <c r="Q3201">
        <v>5.4299676758382001E-2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550</v>
      </c>
      <c r="E3202">
        <v>63.91375</v>
      </c>
      <c r="F3202">
        <v>50</v>
      </c>
      <c r="G3202">
        <v>-11.942329225390599</v>
      </c>
      <c r="H3202">
        <v>0.59341581527993004</v>
      </c>
      <c r="I3202">
        <v>-0.87678589920150696</v>
      </c>
      <c r="J3202">
        <v>2.9627322274843002</v>
      </c>
      <c r="K3202">
        <v>44.293160305596203</v>
      </c>
      <c r="L3202">
        <v>38.894224769168297</v>
      </c>
      <c r="M3202">
        <v>47.921315028560102</v>
      </c>
      <c r="N3202">
        <v>0.90730643402399103</v>
      </c>
      <c r="O3202">
        <v>25.7</v>
      </c>
      <c r="P3202">
        <v>82.481751824817493</v>
      </c>
      <c r="Q3202">
        <v>0.155835558578307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21</v>
      </c>
      <c r="E3203">
        <v>63.893999999999998</v>
      </c>
      <c r="F3203">
        <v>37.11</v>
      </c>
      <c r="G3203">
        <v>-25.550320932564301</v>
      </c>
      <c r="H3203">
        <v>-21.419940251784499</v>
      </c>
      <c r="I3203">
        <v>-38.563983736956999</v>
      </c>
      <c r="J3203">
        <v>-6.8866772968121097</v>
      </c>
      <c r="K3203">
        <v>41.545817224377203</v>
      </c>
      <c r="L3203">
        <v>41.433920113663902</v>
      </c>
      <c r="M3203">
        <v>27.667085689762299</v>
      </c>
      <c r="N3203">
        <v>0.72769911637488105</v>
      </c>
      <c r="O3203">
        <v>61.843168957154397</v>
      </c>
      <c r="P3203">
        <v>38.735002806137302</v>
      </c>
      <c r="Q3203">
        <v>0.23287668971831901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781</v>
      </c>
      <c r="E3204">
        <v>63.727376999999997</v>
      </c>
      <c r="F3204">
        <v>177.05</v>
      </c>
      <c r="G3204">
        <v>-40.906287314169298</v>
      </c>
      <c r="H3204">
        <v>-19.102667955644801</v>
      </c>
      <c r="I3204">
        <v>-32.375041336010298</v>
      </c>
      <c r="J3204">
        <v>-12.5437227148188</v>
      </c>
      <c r="K3204">
        <v>204.99969053319501</v>
      </c>
      <c r="L3204">
        <v>207.10822277210801</v>
      </c>
      <c r="M3204">
        <v>28.622391533822199</v>
      </c>
      <c r="N3204">
        <v>1.0992465544555901</v>
      </c>
      <c r="O3204">
        <v>121.349901157864</v>
      </c>
      <c r="P3204">
        <v>28.297101449275299</v>
      </c>
      <c r="Q3204">
        <v>0.15575322421898299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72</v>
      </c>
      <c r="E3205">
        <v>63.662813999999997</v>
      </c>
      <c r="F3205">
        <v>63.5</v>
      </c>
      <c r="G3205">
        <v>58.799936638826402</v>
      </c>
      <c r="H3205">
        <v>-20.609482735444701</v>
      </c>
      <c r="I3205">
        <v>-11.200713741014299</v>
      </c>
      <c r="J3205">
        <v>-5.2396313362770099</v>
      </c>
      <c r="K3205">
        <v>71.016995686590704</v>
      </c>
      <c r="L3205">
        <v>67.247913977810498</v>
      </c>
      <c r="M3205">
        <v>40.999240305458301</v>
      </c>
      <c r="N3205">
        <v>0.69422297245348896</v>
      </c>
      <c r="O3205">
        <v>41.732283464566898</v>
      </c>
      <c r="P3205">
        <v>95.384615384615302</v>
      </c>
      <c r="Q3205">
        <v>1.0076696128532001E-2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E3206">
        <v>63.574083408</v>
      </c>
      <c r="F3206">
        <v>14.52</v>
      </c>
      <c r="G3206">
        <v>14.4405935413315</v>
      </c>
      <c r="H3206">
        <v>15.3638505978886</v>
      </c>
      <c r="I3206">
        <v>-1.5839424385992</v>
      </c>
      <c r="J3206">
        <v>-2.5218688097279598</v>
      </c>
      <c r="K3206">
        <v>13.808499649419501</v>
      </c>
      <c r="L3206">
        <v>12.2783195888988</v>
      </c>
      <c r="M3206">
        <v>45.887952134769797</v>
      </c>
      <c r="N3206">
        <v>0.80912986851906499</v>
      </c>
      <c r="O3206">
        <v>13.2920110192837</v>
      </c>
      <c r="P3206">
        <v>56.972972972972897</v>
      </c>
      <c r="Q3206">
        <v>6.6025380967605005E-2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550</v>
      </c>
      <c r="E3207">
        <v>63.46278349</v>
      </c>
      <c r="F3207">
        <v>26.14</v>
      </c>
      <c r="G3207">
        <v>5.1213071382457596</v>
      </c>
      <c r="H3207">
        <v>-19.376149402111299</v>
      </c>
      <c r="I3207">
        <v>-21.594505973862301</v>
      </c>
      <c r="J3207">
        <v>-9.9255683971230102</v>
      </c>
      <c r="K3207">
        <v>27.744941577605701</v>
      </c>
      <c r="L3207">
        <v>26.562911147905002</v>
      </c>
      <c r="M3207">
        <v>32.465984026923799</v>
      </c>
      <c r="N3207">
        <v>0.445594388401644</v>
      </c>
      <c r="O3207">
        <v>37.7582249426166</v>
      </c>
      <c r="P3207">
        <v>35.440414507771997</v>
      </c>
      <c r="Q3207">
        <v>7.6882335496850002E-2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1501</v>
      </c>
      <c r="E3208">
        <v>63.444621701999999</v>
      </c>
      <c r="F3208">
        <v>5.39</v>
      </c>
      <c r="G3208">
        <v>60.283376103762997</v>
      </c>
      <c r="H3208">
        <v>-8.3670584930204708</v>
      </c>
      <c r="I3208">
        <v>-4.4216643632136101</v>
      </c>
      <c r="J3208">
        <v>-4.9085541238755397</v>
      </c>
      <c r="K3208">
        <v>5.0271492713030996</v>
      </c>
      <c r="L3208">
        <v>4.6305502931576399</v>
      </c>
      <c r="M3208">
        <v>56.118918504758298</v>
      </c>
      <c r="N3208">
        <v>1.30860492279642</v>
      </c>
      <c r="O3208">
        <v>26.159554730983299</v>
      </c>
      <c r="P3208">
        <v>96</v>
      </c>
      <c r="Q3208">
        <v>6.5565596053536998E-2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E3209">
        <v>63.393000000000001</v>
      </c>
      <c r="F3209">
        <v>113</v>
      </c>
      <c r="G3209">
        <v>124.53197557560701</v>
      </c>
      <c r="H3209">
        <v>-24.0039390254233</v>
      </c>
      <c r="I3209">
        <v>11.382081812208501</v>
      </c>
      <c r="J3209">
        <v>-0.70984191502815996</v>
      </c>
      <c r="K3209">
        <v>110.268602855022</v>
      </c>
      <c r="L3209">
        <v>97.230519650122403</v>
      </c>
      <c r="M3209">
        <v>37.647323358508302</v>
      </c>
      <c r="N3209">
        <v>0.42658911982814701</v>
      </c>
      <c r="O3209">
        <v>41.575221238937999</v>
      </c>
      <c r="P3209">
        <v>150.110668437361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D3210" t="s">
        <v>627</v>
      </c>
      <c r="E3210">
        <v>63.180441555999899</v>
      </c>
      <c r="F3210">
        <v>36.020000000000003</v>
      </c>
      <c r="G3210">
        <v>-34.157373064799899</v>
      </c>
      <c r="H3210">
        <v>5.3321814339689197</v>
      </c>
      <c r="I3210">
        <v>-41.348845261951503</v>
      </c>
      <c r="J3210">
        <v>-1.96706405323713</v>
      </c>
      <c r="K3210">
        <v>34.367695848157403</v>
      </c>
      <c r="L3210">
        <v>36.3591296268077</v>
      </c>
      <c r="M3210">
        <v>52.148404915984798</v>
      </c>
      <c r="N3210">
        <v>1.6945763317025699</v>
      </c>
      <c r="O3210">
        <v>74.902831760133196</v>
      </c>
      <c r="P3210">
        <v>22.392116887529699</v>
      </c>
      <c r="Q3210">
        <v>5.3306753731933998E-2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62</v>
      </c>
      <c r="E3211">
        <v>63.172797095999996</v>
      </c>
      <c r="F3211">
        <v>50.66</v>
      </c>
      <c r="G3211">
        <v>8.47793587600707</v>
      </c>
      <c r="H3211">
        <v>-3.3582281812410901</v>
      </c>
      <c r="I3211">
        <v>-16.1443819990387</v>
      </c>
      <c r="J3211">
        <v>-3.8022310836278699</v>
      </c>
      <c r="K3211">
        <v>49.3993050556386</v>
      </c>
      <c r="L3211">
        <v>47.993802405288598</v>
      </c>
      <c r="M3211">
        <v>60.133090384634997</v>
      </c>
      <c r="N3211">
        <v>2.0291634804679202</v>
      </c>
      <c r="O3211">
        <v>25.325700750098701</v>
      </c>
      <c r="P3211">
        <v>40.293547493768997</v>
      </c>
      <c r="Q3211">
        <v>-1.2734287285868E-2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D3212" t="s">
        <v>407</v>
      </c>
      <c r="E3212">
        <v>63.116999999999997</v>
      </c>
      <c r="F3212">
        <v>210.39</v>
      </c>
      <c r="G3212">
        <v>39.303752279311503</v>
      </c>
      <c r="H3212">
        <v>-6.1717277769413998</v>
      </c>
      <c r="I3212">
        <v>7.1922730112285</v>
      </c>
      <c r="J3212">
        <v>-1.7094803234806699</v>
      </c>
      <c r="K3212">
        <v>207.85983234183101</v>
      </c>
      <c r="L3212">
        <v>184.21296712026401</v>
      </c>
      <c r="M3212">
        <v>42.9750769480722</v>
      </c>
      <c r="N3212">
        <v>0.431862996892657</v>
      </c>
      <c r="O3212">
        <v>18.161509577451302</v>
      </c>
      <c r="P3212">
        <v>74.887780548628399</v>
      </c>
      <c r="Q3212">
        <v>7.8321346560649999E-2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77</v>
      </c>
      <c r="E3213">
        <v>63.018160000000002</v>
      </c>
      <c r="F3213">
        <v>94.48</v>
      </c>
      <c r="G3213">
        <v>72.576056561604901</v>
      </c>
      <c r="H3213">
        <v>-6.1434963408868803</v>
      </c>
      <c r="I3213">
        <v>-42.524843210107598</v>
      </c>
      <c r="J3213">
        <v>1.0827587526832401</v>
      </c>
      <c r="K3213">
        <v>99.970457765236205</v>
      </c>
      <c r="L3213">
        <v>89.162841440776006</v>
      </c>
      <c r="M3213">
        <v>37.928664484071803</v>
      </c>
      <c r="N3213">
        <v>0.94537460585335498</v>
      </c>
      <c r="O3213">
        <v>66.807790008467293</v>
      </c>
      <c r="P3213">
        <v>155.90465872156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553</v>
      </c>
      <c r="E3214">
        <v>62.957098500000001</v>
      </c>
      <c r="F3214">
        <v>209.85</v>
      </c>
      <c r="G3214">
        <v>231.612796499947</v>
      </c>
      <c r="H3214">
        <v>-1.7430110005519199</v>
      </c>
      <c r="I3214">
        <v>92.628838827753498</v>
      </c>
      <c r="J3214">
        <v>-0.82749765757317995</v>
      </c>
      <c r="K3214">
        <v>187.042625541315</v>
      </c>
      <c r="L3214">
        <v>141.49530845071899</v>
      </c>
      <c r="M3214">
        <v>46.690772174239399</v>
      </c>
      <c r="N3214">
        <v>1.58611291304478</v>
      </c>
      <c r="O3214">
        <v>26.923993328567999</v>
      </c>
      <c r="P3214">
        <v>279.75027144408199</v>
      </c>
      <c r="Q3214">
        <v>0.111742751154115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269</v>
      </c>
      <c r="E3215">
        <v>62.906047362000002</v>
      </c>
      <c r="F3215">
        <v>3.87</v>
      </c>
      <c r="G3215">
        <v>26.7835118626552</v>
      </c>
      <c r="H3215">
        <v>-10.818318076810099</v>
      </c>
      <c r="I3215">
        <v>-21.851084497508801</v>
      </c>
      <c r="J3215">
        <v>-10.8313736265654</v>
      </c>
      <c r="K3215">
        <v>4.0755134460473199</v>
      </c>
      <c r="L3215">
        <v>3.7926877998033302</v>
      </c>
      <c r="M3215">
        <v>26.865830024829599</v>
      </c>
      <c r="N3215">
        <v>0.59903806403019999</v>
      </c>
      <c r="O3215">
        <v>36.692506459948298</v>
      </c>
      <c r="P3215">
        <v>58.6065573770491</v>
      </c>
      <c r="Q3215">
        <v>3.073501684741E-2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D3216" t="s">
        <v>295</v>
      </c>
      <c r="E3216">
        <v>62.685304500000001</v>
      </c>
      <c r="F3216">
        <v>45.5</v>
      </c>
      <c r="G3216">
        <v>-16.857068011097098</v>
      </c>
      <c r="H3216">
        <v>-3.0539271798891501</v>
      </c>
      <c r="I3216">
        <v>0.51574358965825295</v>
      </c>
      <c r="J3216">
        <v>4.8583327721596996</v>
      </c>
      <c r="K3216">
        <v>45.006529896579202</v>
      </c>
      <c r="M3216">
        <v>51.993885901902097</v>
      </c>
      <c r="N3216">
        <v>0.472943722943722</v>
      </c>
      <c r="O3216">
        <v>9.1208791208791098</v>
      </c>
      <c r="P3216">
        <v>26.3888888888888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E3217">
        <v>62.565750000000001</v>
      </c>
      <c r="F3217">
        <v>69.75</v>
      </c>
      <c r="G3217">
        <v>-35.158677305622497</v>
      </c>
      <c r="H3217">
        <v>1.10785059788861</v>
      </c>
      <c r="I3217">
        <v>-34.403852521037301</v>
      </c>
      <c r="J3217">
        <v>-9.6084480535715109</v>
      </c>
      <c r="K3217">
        <v>65.594364504517301</v>
      </c>
      <c r="L3217">
        <v>70.660842817902804</v>
      </c>
      <c r="M3217">
        <v>53.562947479852703</v>
      </c>
      <c r="N3217">
        <v>1.17049599756332</v>
      </c>
      <c r="O3217">
        <v>42.408602150537597</v>
      </c>
      <c r="P3217">
        <v>49.838882921589601</v>
      </c>
      <c r="Q3217">
        <v>0.115677372174775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E3218">
        <v>62.392125</v>
      </c>
      <c r="F3218">
        <v>51</v>
      </c>
      <c r="G3218">
        <v>-6.9740416989635303</v>
      </c>
      <c r="H3218">
        <v>2.0922716505201899</v>
      </c>
      <c r="I3218">
        <v>-22.828412254497501</v>
      </c>
      <c r="J3218">
        <v>5.8356757601583098E-3</v>
      </c>
      <c r="K3218">
        <v>49.261148791911097</v>
      </c>
      <c r="L3218">
        <v>50.854866646507297</v>
      </c>
      <c r="M3218">
        <v>65.061030531138002</v>
      </c>
      <c r="N3218">
        <v>0.32485029940119697</v>
      </c>
      <c r="O3218">
        <v>23.529411764705799</v>
      </c>
      <c r="P3218">
        <v>18.632240055826902</v>
      </c>
      <c r="Q3218">
        <v>1.7811651340857999E-2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688</v>
      </c>
      <c r="E3219">
        <v>62.384</v>
      </c>
      <c r="F3219">
        <v>44.56</v>
      </c>
      <c r="G3219">
        <v>101.420797713895</v>
      </c>
      <c r="H3219">
        <v>63.782674127300297</v>
      </c>
      <c r="I3219">
        <v>29.354884123920701</v>
      </c>
      <c r="J3219">
        <v>-6.1941643242398401</v>
      </c>
      <c r="K3219">
        <v>35.345519182003898</v>
      </c>
      <c r="L3219">
        <v>30.706402256935799</v>
      </c>
      <c r="M3219">
        <v>69.232773788380698</v>
      </c>
      <c r="N3219">
        <v>3.2137706458976698</v>
      </c>
      <c r="O3219">
        <v>9.2908438061041192</v>
      </c>
      <c r="P3219">
        <v>129.100257069408</v>
      </c>
      <c r="Q3219">
        <v>0.118874268434221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E3220">
        <v>62.211840000000002</v>
      </c>
      <c r="F3220">
        <v>5.44</v>
      </c>
      <c r="G3220">
        <v>-80.805030310313896</v>
      </c>
      <c r="H3220">
        <v>-17.116149402111301</v>
      </c>
      <c r="I3220">
        <v>-19.949358092490801</v>
      </c>
      <c r="J3220">
        <v>-10.7689987613259</v>
      </c>
      <c r="K3220">
        <v>5.7886819325206798</v>
      </c>
      <c r="L3220">
        <v>6.5931249754691601</v>
      </c>
      <c r="M3220">
        <v>35.638485840977502</v>
      </c>
      <c r="N3220">
        <v>3.31845428818567</v>
      </c>
      <c r="O3220">
        <v>180.14705882352899</v>
      </c>
      <c r="P3220">
        <v>35.323383084577102</v>
      </c>
      <c r="Q3220">
        <v>6.9694170770564001E-2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407</v>
      </c>
      <c r="E3221">
        <v>62.196474689999903</v>
      </c>
      <c r="F3221">
        <v>203.7</v>
      </c>
      <c r="G3221">
        <v>-33.863249367832502</v>
      </c>
      <c r="H3221">
        <v>-6.7240924037202001</v>
      </c>
      <c r="I3221">
        <v>-15.4574048834902</v>
      </c>
      <c r="J3221">
        <v>-23.170634912475101</v>
      </c>
      <c r="K3221">
        <v>219.47442301207099</v>
      </c>
      <c r="L3221">
        <v>210.84324551142899</v>
      </c>
      <c r="M3221">
        <v>28.475984277564098</v>
      </c>
      <c r="N3221">
        <v>4.2677967510075199</v>
      </c>
      <c r="O3221">
        <v>34.216985763377501</v>
      </c>
      <c r="P3221">
        <v>46.546762589928001</v>
      </c>
      <c r="Q3221">
        <v>3.8469700400103002E-2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D3222" t="s">
        <v>62</v>
      </c>
      <c r="E3222">
        <v>62.141191650000003</v>
      </c>
      <c r="F3222">
        <v>56.5</v>
      </c>
      <c r="G3222">
        <v>2.2493614368882802</v>
      </c>
      <c r="H3222">
        <v>29.7057565086244</v>
      </c>
      <c r="I3222">
        <v>7.5379969354410203</v>
      </c>
      <c r="J3222">
        <v>-8.1596018228904804E-2</v>
      </c>
      <c r="K3222">
        <v>45.6985413387496</v>
      </c>
      <c r="L3222">
        <v>44.265949700198</v>
      </c>
      <c r="M3222">
        <v>68.475209064816397</v>
      </c>
      <c r="N3222">
        <v>3.6771929824561398</v>
      </c>
      <c r="O3222">
        <v>13.008849557522099</v>
      </c>
      <c r="P3222">
        <v>56.726768377253798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D3223" t="s">
        <v>926</v>
      </c>
      <c r="E3223">
        <v>62.021250000000002</v>
      </c>
      <c r="F3223">
        <v>55.13</v>
      </c>
      <c r="G3223">
        <v>93.451899112818595</v>
      </c>
      <c r="H3223">
        <v>68.310627457392698</v>
      </c>
      <c r="I3223">
        <v>-5.3177325722521998</v>
      </c>
      <c r="J3223">
        <v>71.592612535264195</v>
      </c>
      <c r="K3223">
        <v>31.234392041461302</v>
      </c>
      <c r="L3223">
        <v>37.852524754848197</v>
      </c>
      <c r="M3223">
        <v>100</v>
      </c>
      <c r="N3223">
        <v>1</v>
      </c>
      <c r="O3223">
        <v>0</v>
      </c>
      <c r="P3223">
        <v>130.47658862876199</v>
      </c>
      <c r="Q3223">
        <v>-3.0344437995362999E-2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553</v>
      </c>
      <c r="E3224">
        <v>61.991999999999997</v>
      </c>
      <c r="F3224">
        <v>258.3</v>
      </c>
      <c r="G3224">
        <v>267.27301816486101</v>
      </c>
      <c r="H3224">
        <v>-2.61354777609511</v>
      </c>
      <c r="I3224">
        <v>45.128607397700897</v>
      </c>
      <c r="J3224">
        <v>1.59484305886106</v>
      </c>
      <c r="K3224">
        <v>247.56037575234299</v>
      </c>
      <c r="L3224">
        <v>202.98598700684099</v>
      </c>
      <c r="M3224">
        <v>56.450434529882997</v>
      </c>
      <c r="N3224">
        <v>1.8152206865804701</v>
      </c>
      <c r="O3224">
        <v>14.905149051490501</v>
      </c>
      <c r="P3224">
        <v>329.71219431042999</v>
      </c>
      <c r="Q3224">
        <v>0.17173542108144499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550</v>
      </c>
      <c r="E3225">
        <v>61.925974199999999</v>
      </c>
      <c r="F3225">
        <v>60.66</v>
      </c>
      <c r="G3225">
        <v>86.890659152256205</v>
      </c>
      <c r="H3225">
        <v>12.2177173652031</v>
      </c>
      <c r="I3225">
        <v>45.902925611788298</v>
      </c>
      <c r="J3225">
        <v>-7.3741035339662799</v>
      </c>
      <c r="K3225">
        <v>56.934226165946903</v>
      </c>
      <c r="L3225">
        <v>44.360312810849898</v>
      </c>
      <c r="M3225">
        <v>39.3233445409005</v>
      </c>
      <c r="N3225">
        <v>0.306895448934347</v>
      </c>
      <c r="O3225">
        <v>29.986811737553499</v>
      </c>
      <c r="P3225">
        <v>128.99207248018101</v>
      </c>
      <c r="Q3225">
        <v>5.3933688103069997E-2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D3226" t="s">
        <v>410</v>
      </c>
      <c r="E3226">
        <v>61.915449432000003</v>
      </c>
      <c r="F3226">
        <v>41.24</v>
      </c>
      <c r="G3226">
        <v>-34.889555628897</v>
      </c>
      <c r="H3226">
        <v>-17.002465191584999</v>
      </c>
      <c r="I3226">
        <v>-28.144879927514701</v>
      </c>
      <c r="J3226">
        <v>-2.75156077394398</v>
      </c>
      <c r="K3226">
        <v>44.396918624583698</v>
      </c>
      <c r="L3226">
        <v>45.507102496600702</v>
      </c>
      <c r="M3226">
        <v>35.363332703095899</v>
      </c>
      <c r="N3226">
        <v>0.249435508461929</v>
      </c>
      <c r="O3226">
        <v>44.291230412350203</v>
      </c>
      <c r="P3226">
        <v>32.912320014004898</v>
      </c>
      <c r="Q3226">
        <v>6.5374467150540001E-3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410</v>
      </c>
      <c r="E3227">
        <v>61.848031315</v>
      </c>
      <c r="F3227">
        <v>19.43</v>
      </c>
      <c r="G3227">
        <v>-67.537757189239599</v>
      </c>
      <c r="H3227">
        <v>-50.489942505559597</v>
      </c>
      <c r="I3227">
        <v>-60.0413992674846</v>
      </c>
      <c r="J3227">
        <v>-7.4227357528112696</v>
      </c>
      <c r="K3227">
        <v>25.022930591280701</v>
      </c>
      <c r="L3227">
        <v>30.657989984225502</v>
      </c>
      <c r="M3227">
        <v>29.223717874857499</v>
      </c>
      <c r="N3227">
        <v>0.786008192163418</v>
      </c>
      <c r="O3227">
        <v>133.35048893463701</v>
      </c>
      <c r="P3227">
        <v>2.15562565720295</v>
      </c>
      <c r="Q3227">
        <v>0.103004570657848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553</v>
      </c>
      <c r="E3228">
        <v>61.8</v>
      </c>
      <c r="F3228">
        <v>25.75</v>
      </c>
      <c r="G3228">
        <v>-20.690709155033201</v>
      </c>
      <c r="H3228">
        <v>-17.876149402111299</v>
      </c>
      <c r="I3228">
        <v>-21.919321345406601</v>
      </c>
      <c r="J3228">
        <v>-1.5728698010686399</v>
      </c>
      <c r="K3228">
        <v>28.5703109943824</v>
      </c>
      <c r="L3228">
        <v>28.695729061331299</v>
      </c>
      <c r="M3228">
        <v>20.184389699631701</v>
      </c>
      <c r="N3228">
        <v>1.00331410283404</v>
      </c>
      <c r="O3228">
        <v>43.300970873786298</v>
      </c>
      <c r="P3228">
        <v>9.5744680851063801</v>
      </c>
      <c r="Q3228">
        <v>7.9155465126372004E-2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21</v>
      </c>
      <c r="E3229">
        <v>61.701911000000003</v>
      </c>
      <c r="F3229">
        <v>43.15</v>
      </c>
      <c r="G3229">
        <v>-68.802377072280507</v>
      </c>
      <c r="H3229">
        <v>-9.8266488471724092</v>
      </c>
      <c r="I3229">
        <v>-38.502113553198797</v>
      </c>
      <c r="J3229">
        <v>-4.5989208361311098</v>
      </c>
      <c r="K3229">
        <v>44.856169375354497</v>
      </c>
      <c r="M3229">
        <v>45.588118221649303</v>
      </c>
      <c r="N3229">
        <v>0.76644113667117697</v>
      </c>
      <c r="O3229">
        <v>87.253765932792504</v>
      </c>
      <c r="P3229">
        <v>5.5012224938875303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E3230">
        <v>61.664892000000002</v>
      </c>
      <c r="F3230">
        <v>163.55000000000001</v>
      </c>
      <c r="G3230">
        <v>-12.7855894134783</v>
      </c>
      <c r="H3230">
        <v>-10.9634886418941</v>
      </c>
      <c r="I3230">
        <v>-3.8030372195564199</v>
      </c>
      <c r="J3230">
        <v>-6.61844178088724</v>
      </c>
      <c r="K3230">
        <v>167.005144692615</v>
      </c>
      <c r="L3230">
        <v>158.208250638165</v>
      </c>
      <c r="M3230">
        <v>32.342300955596997</v>
      </c>
      <c r="N3230">
        <v>1.5249999999999999</v>
      </c>
      <c r="O3230">
        <v>36.6248853561601</v>
      </c>
      <c r="P3230">
        <v>30.3187250996016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46</v>
      </c>
      <c r="E3231">
        <v>61.661749999999998</v>
      </c>
      <c r="F3231">
        <v>78.55</v>
      </c>
      <c r="G3231">
        <v>57.095725742896903</v>
      </c>
      <c r="H3231">
        <v>34.3447036784573</v>
      </c>
      <c r="I3231">
        <v>10.1243150182296</v>
      </c>
      <c r="J3231">
        <v>-12.1222912308902</v>
      </c>
      <c r="K3231">
        <v>64.491178505896102</v>
      </c>
      <c r="L3231">
        <v>56.571043141546099</v>
      </c>
      <c r="M3231">
        <v>63.965467715337503</v>
      </c>
      <c r="N3231">
        <v>2.0210526315789399</v>
      </c>
      <c r="O3231">
        <v>10.120942075111399</v>
      </c>
      <c r="P3231">
        <v>103.23415265200499</v>
      </c>
      <c r="Q3231">
        <v>0.107453961531456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21</v>
      </c>
      <c r="E3232">
        <v>61.650961449999997</v>
      </c>
      <c r="F3232">
        <v>4.96</v>
      </c>
      <c r="G3232">
        <v>105.11898155685</v>
      </c>
      <c r="H3232">
        <v>42.342898216936199</v>
      </c>
      <c r="I3232">
        <v>49.777648351563002</v>
      </c>
      <c r="J3232">
        <v>5.8319226322819002</v>
      </c>
      <c r="K3232">
        <v>3.5204237842019901</v>
      </c>
      <c r="L3232">
        <v>2.6722910370811102</v>
      </c>
      <c r="M3232">
        <v>99.965702951160097</v>
      </c>
      <c r="N3232">
        <v>1.7239588630520899</v>
      </c>
      <c r="O3232">
        <v>0</v>
      </c>
      <c r="P3232">
        <v>209.99999999999901</v>
      </c>
      <c r="Q3232">
        <v>8.7691591734058993E-2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407</v>
      </c>
      <c r="E3233">
        <v>61.629984</v>
      </c>
      <c r="F3233">
        <v>106.2</v>
      </c>
      <c r="G3233">
        <v>133.06719121033501</v>
      </c>
      <c r="H3233">
        <v>-18.6361494021113</v>
      </c>
      <c r="I3233">
        <v>60.330370003323999</v>
      </c>
      <c r="J3233">
        <v>-0.16059591803391501</v>
      </c>
      <c r="K3233">
        <v>106.529851920295</v>
      </c>
      <c r="L3233">
        <v>83.209086544378593</v>
      </c>
      <c r="M3233">
        <v>44.917641360116299</v>
      </c>
      <c r="N3233">
        <v>0.147307709437491</v>
      </c>
      <c r="O3233">
        <v>30.932203389830502</v>
      </c>
      <c r="P3233">
        <v>170.16026456372401</v>
      </c>
      <c r="Q3233">
        <v>6.1348358942128998E-2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E3234">
        <v>61.566068799999996</v>
      </c>
      <c r="F3234">
        <v>25.31</v>
      </c>
      <c r="G3234">
        <v>35.917728377772903</v>
      </c>
      <c r="H3234">
        <v>39.352422026459998</v>
      </c>
      <c r="I3234">
        <v>127.90017003681599</v>
      </c>
      <c r="J3234">
        <v>-3.7029021883175099</v>
      </c>
      <c r="K3234">
        <v>20.019659840511199</v>
      </c>
      <c r="L3234">
        <v>15.170920892362</v>
      </c>
      <c r="M3234">
        <v>66.3777386737992</v>
      </c>
      <c r="N3234">
        <v>0.84751830756712698</v>
      </c>
      <c r="O3234">
        <v>6.2030817858554004</v>
      </c>
      <c r="P3234">
        <v>177.83835094845901</v>
      </c>
      <c r="Q3234">
        <v>2.8403363483771E-2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D3235" t="s">
        <v>220</v>
      </c>
      <c r="E3235">
        <v>61.532209711999997</v>
      </c>
      <c r="F3235">
        <v>38.32</v>
      </c>
      <c r="G3235">
        <v>-10.087433066696899</v>
      </c>
      <c r="H3235">
        <v>-13.204720830682801</v>
      </c>
      <c r="I3235">
        <v>-40.0631711913841</v>
      </c>
      <c r="J3235">
        <v>-7.3770857825221903</v>
      </c>
      <c r="K3235">
        <v>41.380944603133997</v>
      </c>
      <c r="L3235">
        <v>39.9307326579898</v>
      </c>
      <c r="M3235">
        <v>34.8422293010712</v>
      </c>
      <c r="N3235">
        <v>0.70518244598042101</v>
      </c>
      <c r="O3235">
        <v>68.632567849686794</v>
      </c>
      <c r="P3235">
        <v>47.6685934489402</v>
      </c>
      <c r="Q3235">
        <v>8.2214271441685E-2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D3236" t="s">
        <v>382</v>
      </c>
      <c r="E3236">
        <v>61.128287999999998</v>
      </c>
      <c r="F3236">
        <v>56.55</v>
      </c>
      <c r="G3236">
        <v>-59.899250353043399</v>
      </c>
      <c r="H3236">
        <v>-3.3118636878256602</v>
      </c>
      <c r="I3236">
        <v>-20.990467590465901</v>
      </c>
      <c r="J3236">
        <v>-7.6139990349836397</v>
      </c>
      <c r="K3236">
        <v>58.759716271014298</v>
      </c>
      <c r="M3236">
        <v>33.498831904535301</v>
      </c>
      <c r="N3236">
        <v>1.1659411011523599</v>
      </c>
      <c r="O3236">
        <v>53.846153846153797</v>
      </c>
      <c r="P3236">
        <v>15.055951169888001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E3237">
        <v>60.88</v>
      </c>
      <c r="F3237">
        <v>190.25</v>
      </c>
      <c r="G3237">
        <v>-59.952614903837699</v>
      </c>
      <c r="H3237">
        <v>-7.7667154398472196</v>
      </c>
      <c r="I3237">
        <v>-29.9731388729084</v>
      </c>
      <c r="J3237">
        <v>-4.0164090158475201</v>
      </c>
      <c r="K3237">
        <v>200.65042872981201</v>
      </c>
      <c r="L3237">
        <v>227.47709343338499</v>
      </c>
      <c r="M3237">
        <v>39.250554351642002</v>
      </c>
      <c r="N3237">
        <v>0.82156743854047498</v>
      </c>
      <c r="O3237">
        <v>62.9434954007884</v>
      </c>
      <c r="P3237">
        <v>1.1968085106383</v>
      </c>
      <c r="Q3237">
        <v>7.0881161909561993E-2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46</v>
      </c>
      <c r="E3238">
        <v>60.859734600000003</v>
      </c>
      <c r="F3238">
        <v>31.71</v>
      </c>
      <c r="G3238">
        <v>34.088980854257798</v>
      </c>
      <c r="H3238">
        <v>33.863635544125103</v>
      </c>
      <c r="I3238">
        <v>0.85400664818564498</v>
      </c>
      <c r="J3238">
        <v>-7.8165806270054796</v>
      </c>
      <c r="K3238">
        <v>27.8661396866888</v>
      </c>
      <c r="L3238">
        <v>25.920366447384801</v>
      </c>
      <c r="M3238">
        <v>52.725036168981397</v>
      </c>
      <c r="N3238">
        <v>3.7689221353281201</v>
      </c>
      <c r="O3238">
        <v>45.033112582781399</v>
      </c>
      <c r="P3238">
        <v>74.230769230769198</v>
      </c>
      <c r="Q3238">
        <v>5.6558060913993999E-2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627</v>
      </c>
      <c r="E3239">
        <v>60.725749999999998</v>
      </c>
      <c r="F3239">
        <v>41.17</v>
      </c>
      <c r="G3239">
        <v>16.582909348190501</v>
      </c>
      <c r="H3239">
        <v>-7.3511317176029998</v>
      </c>
      <c r="I3239">
        <v>-11.3278368805044</v>
      </c>
      <c r="J3239">
        <v>-0.70148139741057003</v>
      </c>
      <c r="K3239">
        <v>41.9240743836625</v>
      </c>
      <c r="L3239">
        <v>39.015240242268</v>
      </c>
      <c r="M3239">
        <v>45.099151382423699</v>
      </c>
      <c r="N3239">
        <v>0.770114198008927</v>
      </c>
      <c r="O3239">
        <v>29.827544328394399</v>
      </c>
      <c r="P3239">
        <v>51.082568807339399</v>
      </c>
      <c r="Q3239">
        <v>1.7172986203244998E-2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D3240" t="s">
        <v>21</v>
      </c>
      <c r="E3240">
        <v>60.714292587999999</v>
      </c>
      <c r="F3240">
        <v>55.81</v>
      </c>
      <c r="G3240">
        <v>15.248962954546499</v>
      </c>
      <c r="H3240">
        <v>-3.9904351163970899</v>
      </c>
      <c r="I3240">
        <v>-22.631942058027299</v>
      </c>
      <c r="J3240">
        <v>-0.70845003852555799</v>
      </c>
      <c r="K3240">
        <v>56.969645026845797</v>
      </c>
      <c r="L3240">
        <v>55.604071851491298</v>
      </c>
      <c r="M3240">
        <v>47.678969838852197</v>
      </c>
      <c r="N3240">
        <v>0.72450409463148302</v>
      </c>
      <c r="O3240">
        <v>37.968106074180199</v>
      </c>
      <c r="P3240">
        <v>46.290956749672297</v>
      </c>
      <c r="Q3240">
        <v>5.6133553351135998E-2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E3241">
        <v>60.700499999999998</v>
      </c>
      <c r="F3241">
        <v>129.15</v>
      </c>
      <c r="G3241">
        <v>3.8949913487720802</v>
      </c>
      <c r="H3241">
        <v>23.356126982176299</v>
      </c>
      <c r="I3241">
        <v>13.917999228756001</v>
      </c>
      <c r="J3241">
        <v>-4.22438015157796</v>
      </c>
      <c r="K3241">
        <v>124.786177321211</v>
      </c>
      <c r="M3241">
        <v>54.288765635375498</v>
      </c>
      <c r="O3241">
        <v>35.501355013550103</v>
      </c>
      <c r="P3241">
        <v>36.739015352038102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D3242" t="s">
        <v>382</v>
      </c>
      <c r="E3242">
        <v>60.649745688000003</v>
      </c>
      <c r="F3242">
        <v>13.07</v>
      </c>
      <c r="G3242">
        <v>-6.2179622681469198</v>
      </c>
      <c r="H3242">
        <v>-7.9592531004435001</v>
      </c>
      <c r="I3242">
        <v>-19.452743805299701</v>
      </c>
      <c r="J3242">
        <v>-5.1687674988430103</v>
      </c>
      <c r="K3242">
        <v>13.692561384675701</v>
      </c>
      <c r="L3242">
        <v>13.493824743902801</v>
      </c>
      <c r="M3242">
        <v>28.227367652425901</v>
      </c>
      <c r="N3242">
        <v>0.88683787761603705</v>
      </c>
      <c r="O3242">
        <v>29.303749043611301</v>
      </c>
      <c r="P3242">
        <v>42.065217391304301</v>
      </c>
      <c r="Q3242">
        <v>4.0231030800139999E-3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D3243" t="s">
        <v>553</v>
      </c>
      <c r="E3243">
        <v>60.568335009999998</v>
      </c>
      <c r="F3243">
        <v>88.78</v>
      </c>
      <c r="G3243">
        <v>280.55122479606803</v>
      </c>
      <c r="H3243">
        <v>-1.3545807746603999</v>
      </c>
      <c r="I3243">
        <v>33.981118117438001</v>
      </c>
      <c r="J3243">
        <v>2.2992167133272399</v>
      </c>
      <c r="K3243">
        <v>82.312829786319796</v>
      </c>
      <c r="L3243">
        <v>59.167890592631402</v>
      </c>
      <c r="M3243">
        <v>47.5824369945501</v>
      </c>
      <c r="N3243">
        <v>0.72846673791447403</v>
      </c>
      <c r="O3243">
        <v>12.637981527371</v>
      </c>
      <c r="P3243">
        <v>347.02920443101698</v>
      </c>
      <c r="Q3243">
        <v>0.128863509067246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D3244" t="s">
        <v>343</v>
      </c>
      <c r="E3244">
        <v>60.434373119999997</v>
      </c>
      <c r="F3244">
        <v>1.06</v>
      </c>
      <c r="G3244">
        <v>-47.060174343235701</v>
      </c>
      <c r="I3244">
        <v>-37.037166463251701</v>
      </c>
      <c r="K3244">
        <v>1.0740579266511801</v>
      </c>
      <c r="L3244">
        <v>1.7681056445472201</v>
      </c>
      <c r="M3244">
        <v>4.5782334131322697</v>
      </c>
      <c r="N3244">
        <v>1.12706621436958</v>
      </c>
      <c r="O3244">
        <v>36.792452830188601</v>
      </c>
      <c r="P3244">
        <v>41.3333333333333</v>
      </c>
      <c r="Q3244">
        <v>-4.9493861384649E-2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130</v>
      </c>
      <c r="E3245">
        <v>60.424119599999997</v>
      </c>
      <c r="F3245">
        <v>82.47</v>
      </c>
      <c r="G3245">
        <v>-45.432920267001997</v>
      </c>
      <c r="H3245">
        <v>-5.3600118676678603</v>
      </c>
      <c r="I3245">
        <v>-24.095110511325601</v>
      </c>
      <c r="J3245">
        <v>-0.66990238765861998</v>
      </c>
      <c r="K3245">
        <v>84.457754632403095</v>
      </c>
      <c r="L3245">
        <v>87.172763226515499</v>
      </c>
      <c r="M3245">
        <v>46.988178313315402</v>
      </c>
      <c r="N3245">
        <v>1.36338167600855</v>
      </c>
      <c r="O3245">
        <v>33.381835819085701</v>
      </c>
      <c r="P3245">
        <v>14.5416666666666</v>
      </c>
      <c r="Q3245">
        <v>6.2264407091174E-2</v>
      </c>
    </row>
    <row r="3246" spans="1:17" hidden="1" x14ac:dyDescent="0.3">
      <c r="A3246" t="s">
        <v>6656</v>
      </c>
      <c r="B3246" t="s">
        <v>6657</v>
      </c>
      <c r="C3246" t="str">
        <f>IFERROR(VLOOKUP(Table1[[#This Row],[Ticker]],[1]!Table1[[Symbol]:[Industry]],2,FALSE),"-")</f>
        <v>-</v>
      </c>
      <c r="D3246" t="s">
        <v>1487</v>
      </c>
      <c r="E3246">
        <v>60.412500000000001</v>
      </c>
      <c r="F3246">
        <v>5.4</v>
      </c>
      <c r="G3246">
        <v>2574.4213071382401</v>
      </c>
      <c r="H3246">
        <v>65.141857028756704</v>
      </c>
      <c r="I3246">
        <v>133.29224128550999</v>
      </c>
      <c r="J3246">
        <v>13.474245261816799</v>
      </c>
      <c r="K3246">
        <v>3.7185380727809401</v>
      </c>
      <c r="L3246">
        <v>2.4958658041143398</v>
      </c>
      <c r="M3246">
        <v>98.516971329713101</v>
      </c>
      <c r="N3246">
        <v>2.4615628793721802</v>
      </c>
      <c r="O3246">
        <v>0</v>
      </c>
      <c r="P3246">
        <v>2600</v>
      </c>
    </row>
    <row r="3247" spans="1:17" hidden="1" x14ac:dyDescent="0.3">
      <c r="A3247" t="s">
        <v>6658</v>
      </c>
      <c r="B3247" t="s">
        <v>6659</v>
      </c>
      <c r="C3247" t="str">
        <f>IFERROR(VLOOKUP(Table1[[#This Row],[Ticker]],[1]!Table1[[Symbol]:[Industry]],2,FALSE),"-")</f>
        <v>-</v>
      </c>
      <c r="D3247" t="s">
        <v>410</v>
      </c>
      <c r="E3247">
        <v>60.356271999999997</v>
      </c>
      <c r="F3247">
        <v>195.05</v>
      </c>
      <c r="G3247">
        <v>108.21011212446101</v>
      </c>
      <c r="H3247">
        <v>3.8178103294322501</v>
      </c>
      <c r="I3247">
        <v>30.330627658469002</v>
      </c>
      <c r="J3247">
        <v>-0.40041432423983397</v>
      </c>
      <c r="K3247">
        <v>155.896742379963</v>
      </c>
      <c r="L3247">
        <v>134.19291632961199</v>
      </c>
      <c r="M3247">
        <v>84.668266223628194</v>
      </c>
      <c r="N3247">
        <v>1.1767107350608099</v>
      </c>
      <c r="O3247">
        <v>0</v>
      </c>
      <c r="P3247">
        <v>155.635648754914</v>
      </c>
      <c r="Q3247">
        <v>0.203481106418652</v>
      </c>
    </row>
    <row r="3248" spans="1:17" hidden="1" x14ac:dyDescent="0.3">
      <c r="A3248" t="s">
        <v>6660</v>
      </c>
      <c r="B3248" t="s">
        <v>6661</v>
      </c>
      <c r="C3248" t="str">
        <f>IFERROR(VLOOKUP(Table1[[#This Row],[Ticker]],[1]!Table1[[Symbol]:[Industry]],2,FALSE),"-")</f>
        <v>-</v>
      </c>
      <c r="E3248">
        <v>60.297842465999999</v>
      </c>
      <c r="F3248">
        <v>3.46</v>
      </c>
      <c r="G3248">
        <v>3.0458424542308902</v>
      </c>
      <c r="H3248">
        <v>1.7826741273003901</v>
      </c>
      <c r="I3248">
        <v>-29.271395704962298</v>
      </c>
      <c r="J3248">
        <v>-18.3160034046996</v>
      </c>
      <c r="K3248">
        <v>3.72460151215193</v>
      </c>
      <c r="L3248">
        <v>3.7174780051706402</v>
      </c>
      <c r="M3248">
        <v>33.5113981066267</v>
      </c>
      <c r="N3248">
        <v>1.7223318612331699</v>
      </c>
      <c r="O3248">
        <v>96.820809248554895</v>
      </c>
      <c r="P3248">
        <v>63.207547169811299</v>
      </c>
      <c r="Q3248">
        <v>1.9409160218219999E-2</v>
      </c>
    </row>
    <row r="3249" spans="1:17" hidden="1" x14ac:dyDescent="0.3">
      <c r="A3249" t="s">
        <v>6662</v>
      </c>
      <c r="B3249" t="s">
        <v>6663</v>
      </c>
      <c r="C3249" t="str">
        <f>IFERROR(VLOOKUP(Table1[[#This Row],[Ticker]],[1]!Table1[[Symbol]:[Industry]],2,FALSE),"-")</f>
        <v>-</v>
      </c>
      <c r="E3249">
        <v>60.256599999999999</v>
      </c>
      <c r="F3249">
        <v>191.9</v>
      </c>
      <c r="G3249">
        <v>379.42130713824503</v>
      </c>
      <c r="H3249">
        <v>45.666489988181397</v>
      </c>
      <c r="I3249">
        <v>411.64211721603101</v>
      </c>
      <c r="J3249">
        <v>4.0655876487026603</v>
      </c>
      <c r="K3249">
        <v>131.49815566046399</v>
      </c>
      <c r="L3249">
        <v>92.032344302606205</v>
      </c>
      <c r="M3249">
        <v>99.986727729116495</v>
      </c>
      <c r="N3249">
        <v>0.91817114382266996</v>
      </c>
      <c r="O3249">
        <v>0</v>
      </c>
      <c r="P3249">
        <v>453.82395382395299</v>
      </c>
    </row>
    <row r="3250" spans="1:17" hidden="1" x14ac:dyDescent="0.3">
      <c r="A3250" t="s">
        <v>5915</v>
      </c>
      <c r="B3250" t="s">
        <v>6664</v>
      </c>
      <c r="C3250" t="str">
        <f>IFERROR(VLOOKUP(Table1[[#This Row],[Ticker]],[1]!Table1[[Symbol]:[Industry]],2,FALSE),"-")</f>
        <v>-</v>
      </c>
      <c r="D3250" t="s">
        <v>119</v>
      </c>
      <c r="E3250">
        <v>60.224599245</v>
      </c>
      <c r="F3250">
        <v>0.84</v>
      </c>
      <c r="G3250">
        <v>-41.578692861754199</v>
      </c>
      <c r="H3250">
        <v>3.5846100915594898</v>
      </c>
      <c r="I3250">
        <v>-22.222351648436899</v>
      </c>
      <c r="J3250">
        <v>-1.9941643242398399</v>
      </c>
      <c r="K3250">
        <v>0.79083601991997698</v>
      </c>
      <c r="L3250">
        <v>1.01642526188697</v>
      </c>
      <c r="M3250">
        <v>54.573556537747898</v>
      </c>
      <c r="N3250">
        <v>0.58113271205050199</v>
      </c>
      <c r="O3250">
        <v>30.952380952380899</v>
      </c>
      <c r="P3250">
        <v>39.999999999999901</v>
      </c>
      <c r="Q3250">
        <v>-0.15489751152700601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553</v>
      </c>
      <c r="E3251">
        <v>60.181067751999997</v>
      </c>
      <c r="F3251">
        <v>48.94</v>
      </c>
      <c r="G3251">
        <v>30.879107649754602</v>
      </c>
      <c r="H3251">
        <v>-9.2569455613432297</v>
      </c>
      <c r="I3251">
        <v>5.34352450439569</v>
      </c>
      <c r="J3251">
        <v>-3.9349201975799901</v>
      </c>
      <c r="K3251">
        <v>48.644941431843797</v>
      </c>
      <c r="L3251">
        <v>43.657278419465499</v>
      </c>
      <c r="M3251">
        <v>55.645573344536302</v>
      </c>
      <c r="N3251">
        <v>0.776594914989861</v>
      </c>
      <c r="O3251">
        <v>14.2214957090314</v>
      </c>
      <c r="P3251">
        <v>75.475080674076693</v>
      </c>
      <c r="Q3251">
        <v>1.0311038692655001E-2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E3252">
        <v>60.125120000000003</v>
      </c>
      <c r="F3252">
        <v>170.5</v>
      </c>
      <c r="G3252">
        <v>22.682176703463099</v>
      </c>
      <c r="H3252">
        <v>-2.1473150462831598</v>
      </c>
      <c r="I3252">
        <v>9.8119620770532094</v>
      </c>
      <c r="J3252">
        <v>1.03985345081378</v>
      </c>
      <c r="K3252">
        <v>170.30500539517101</v>
      </c>
      <c r="L3252">
        <v>150.946895919414</v>
      </c>
      <c r="M3252">
        <v>54.082756793778401</v>
      </c>
      <c r="N3252">
        <v>0.63809614469300302</v>
      </c>
      <c r="O3252">
        <v>23.548387096774199</v>
      </c>
      <c r="P3252">
        <v>88.397790055248606</v>
      </c>
      <c r="Q3252">
        <v>0.13290208332092901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46</v>
      </c>
      <c r="E3253">
        <v>60.104892118999999</v>
      </c>
      <c r="F3253">
        <v>52.81</v>
      </c>
      <c r="G3253">
        <v>72.267593525509</v>
      </c>
      <c r="H3253">
        <v>-8.1327724006557691</v>
      </c>
      <c r="I3253">
        <v>38.3247599861011</v>
      </c>
      <c r="J3253">
        <v>-3.9948985386304301</v>
      </c>
      <c r="K3253">
        <v>53.5379625702844</v>
      </c>
      <c r="L3253">
        <v>44.6177120395676</v>
      </c>
      <c r="M3253">
        <v>43.800124648973402</v>
      </c>
      <c r="N3253">
        <v>0.45456698240866</v>
      </c>
      <c r="O3253">
        <v>56.6370005680742</v>
      </c>
      <c r="P3253">
        <v>105.783655974865</v>
      </c>
      <c r="Q3253">
        <v>0.15327509571376799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407</v>
      </c>
      <c r="E3254">
        <v>60.022500000000001</v>
      </c>
      <c r="F3254">
        <v>15.9</v>
      </c>
      <c r="G3254">
        <v>-89.613978996112905</v>
      </c>
      <c r="H3254">
        <v>34.913997529608501</v>
      </c>
      <c r="I3254">
        <v>-17.8298091366566</v>
      </c>
      <c r="J3254">
        <v>10.958481915314399</v>
      </c>
      <c r="K3254">
        <v>12.8792275183374</v>
      </c>
      <c r="L3254">
        <v>18.262231788693299</v>
      </c>
      <c r="M3254">
        <v>81.169795465841403</v>
      </c>
      <c r="N3254">
        <v>2.46837136750143</v>
      </c>
      <c r="O3254">
        <v>191.572327044025</v>
      </c>
      <c r="P3254">
        <v>91.566265060240895</v>
      </c>
      <c r="Q3254">
        <v>2.2173321501444999E-2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382</v>
      </c>
      <c r="E3255">
        <v>59.995844400000003</v>
      </c>
      <c r="F3255">
        <v>110.75</v>
      </c>
      <c r="G3255">
        <v>5.4243826054801998</v>
      </c>
      <c r="H3255">
        <v>-5.6332922592542403</v>
      </c>
      <c r="I3255">
        <v>-23.761238234981999</v>
      </c>
      <c r="J3255">
        <v>-2.8822637913801601</v>
      </c>
      <c r="K3255">
        <v>114.063540072847</v>
      </c>
      <c r="L3255">
        <v>112.142925978739</v>
      </c>
      <c r="M3255">
        <v>37.676780544801197</v>
      </c>
      <c r="N3255">
        <v>1.0392121487154999</v>
      </c>
      <c r="O3255">
        <v>45.074492099322697</v>
      </c>
      <c r="P3255">
        <v>36.728395061728399</v>
      </c>
      <c r="Q3255">
        <v>1.5591917236860001E-2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182</v>
      </c>
      <c r="E3256">
        <v>59.907798989999897</v>
      </c>
      <c r="F3256">
        <v>62.01</v>
      </c>
      <c r="G3256">
        <v>-4.67793247961347</v>
      </c>
      <c r="H3256">
        <v>0.83403423728762305</v>
      </c>
      <c r="I3256">
        <v>-27.4482681019749</v>
      </c>
      <c r="J3256">
        <v>0.35688237463294498</v>
      </c>
      <c r="K3256">
        <v>60.7439559054772</v>
      </c>
      <c r="L3256">
        <v>63.024555431331201</v>
      </c>
      <c r="M3256">
        <v>54.812893632740803</v>
      </c>
      <c r="N3256">
        <v>2.7935941636783999</v>
      </c>
      <c r="O3256">
        <v>37.074665376552097</v>
      </c>
      <c r="P3256">
        <v>23.772455089820301</v>
      </c>
      <c r="Q3256">
        <v>-1.5098625155564E-2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343</v>
      </c>
      <c r="E3257">
        <v>59.844287999999999</v>
      </c>
      <c r="F3257">
        <v>63.61</v>
      </c>
      <c r="G3257">
        <v>1.64130713824576</v>
      </c>
      <c r="H3257">
        <v>-19.8281306253614</v>
      </c>
      <c r="I3257">
        <v>3.00908668644963</v>
      </c>
      <c r="J3257">
        <v>-5.4419022337562097</v>
      </c>
      <c r="K3257">
        <v>64.843859641755998</v>
      </c>
      <c r="L3257">
        <v>59.420854740404103</v>
      </c>
      <c r="M3257">
        <v>49.407655229087098</v>
      </c>
      <c r="N3257">
        <v>0.285627249053512</v>
      </c>
      <c r="O3257">
        <v>26.945448828800501</v>
      </c>
      <c r="P3257">
        <v>102.902711323763</v>
      </c>
      <c r="Q3257">
        <v>-1.2368852403843E-2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97</v>
      </c>
      <c r="E3258">
        <v>59.756135999999998</v>
      </c>
      <c r="F3258">
        <v>3.02</v>
      </c>
      <c r="G3258">
        <v>-46.105008651227898</v>
      </c>
      <c r="H3258">
        <v>-8.4710375810251204</v>
      </c>
      <c r="I3258">
        <v>-42.784600644420898</v>
      </c>
      <c r="J3258">
        <v>-3.9359118970553699</v>
      </c>
      <c r="K3258">
        <v>3.3058394566530001</v>
      </c>
      <c r="L3258">
        <v>3.8759149240767501</v>
      </c>
      <c r="M3258">
        <v>43.984784438990197</v>
      </c>
      <c r="N3258">
        <v>0.60960995316436295</v>
      </c>
      <c r="O3258">
        <v>150</v>
      </c>
      <c r="P3258">
        <v>11.8518518518518</v>
      </c>
      <c r="Q3258">
        <v>-2.3836553133143999E-2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410</v>
      </c>
      <c r="E3259">
        <v>59.720495999999997</v>
      </c>
      <c r="F3259">
        <v>100.32</v>
      </c>
      <c r="G3259">
        <v>74.501083763694496</v>
      </c>
      <c r="H3259">
        <v>7.5298552168262702</v>
      </c>
      <c r="I3259">
        <v>-26.548498396728998</v>
      </c>
      <c r="J3259">
        <v>-7.2874265636969504</v>
      </c>
      <c r="K3259">
        <v>97.972367246131299</v>
      </c>
      <c r="L3259">
        <v>91.3778981888685</v>
      </c>
      <c r="M3259">
        <v>60.735120466271503</v>
      </c>
      <c r="N3259">
        <v>1.27236416635196</v>
      </c>
      <c r="O3259">
        <v>49.172647527910698</v>
      </c>
      <c r="P3259">
        <v>150.80000000000001</v>
      </c>
      <c r="Q3259">
        <v>0.14354416769453501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D3260" t="s">
        <v>130</v>
      </c>
      <c r="E3260">
        <v>59.691000000000003</v>
      </c>
      <c r="F3260">
        <v>5.91</v>
      </c>
      <c r="G3260">
        <v>-99.508997228759</v>
      </c>
      <c r="H3260">
        <v>-8.5281819224365805</v>
      </c>
      <c r="I3260">
        <v>-61.583082242044199</v>
      </c>
      <c r="J3260">
        <v>-2.8274976575731698</v>
      </c>
      <c r="K3260">
        <v>6.2880435971734103</v>
      </c>
      <c r="L3260">
        <v>9.6326384634448292</v>
      </c>
      <c r="M3260">
        <v>37.547032094852</v>
      </c>
      <c r="N3260">
        <v>1.36076701734099</v>
      </c>
      <c r="O3260">
        <v>330.62605752961002</v>
      </c>
      <c r="P3260">
        <v>3.1413612565444899</v>
      </c>
      <c r="Q3260">
        <v>0.164192422773697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E3261">
        <v>59.683725443999997</v>
      </c>
      <c r="F3261">
        <v>43.19</v>
      </c>
      <c r="G3261">
        <v>-40.053940386506703</v>
      </c>
      <c r="H3261">
        <v>-7.5488766748386498</v>
      </c>
      <c r="I3261">
        <v>-55.760585992430698</v>
      </c>
      <c r="J3261">
        <v>5.2912648174767298</v>
      </c>
      <c r="K3261">
        <v>45.764534660813901</v>
      </c>
      <c r="L3261">
        <v>53.0495162712973</v>
      </c>
      <c r="M3261">
        <v>60.799818655456498</v>
      </c>
      <c r="N3261">
        <v>0.962532523850824</v>
      </c>
      <c r="O3261">
        <v>90.877517943968499</v>
      </c>
      <c r="P3261">
        <v>19.938905859483398</v>
      </c>
      <c r="Q3261">
        <v>6.7703871964750001E-2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269</v>
      </c>
      <c r="E3262">
        <v>59.613906239999999</v>
      </c>
      <c r="F3262">
        <v>82.3</v>
      </c>
      <c r="G3262">
        <v>116.124684524442</v>
      </c>
      <c r="H3262">
        <v>50.111374227378199</v>
      </c>
      <c r="I3262">
        <v>13.038065018229601</v>
      </c>
      <c r="J3262">
        <v>-1.68910026078651</v>
      </c>
      <c r="K3262">
        <v>66.681849602173301</v>
      </c>
      <c r="L3262">
        <v>56.651547797643602</v>
      </c>
      <c r="M3262">
        <v>79.592615053363204</v>
      </c>
      <c r="N3262">
        <v>1.6081803005008299</v>
      </c>
      <c r="O3262">
        <v>3.7667071688942899</v>
      </c>
      <c r="P3262">
        <v>141.703377386196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E3263">
        <v>59.593655849999998</v>
      </c>
      <c r="F3263">
        <v>291.45</v>
      </c>
      <c r="G3263">
        <v>138.29636372493599</v>
      </c>
      <c r="H3263">
        <v>-19.646199798079699</v>
      </c>
      <c r="I3263">
        <v>-81.148034902081903</v>
      </c>
      <c r="J3263">
        <v>1.8835649334020801</v>
      </c>
      <c r="K3263">
        <v>349.07407865390297</v>
      </c>
      <c r="L3263">
        <v>442.152154185065</v>
      </c>
      <c r="M3263">
        <v>43.2560854106151</v>
      </c>
      <c r="N3263">
        <v>0.41353504916046602</v>
      </c>
      <c r="O3263">
        <v>383.15319951964301</v>
      </c>
      <c r="P3263">
        <v>163.87505658668999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D3264" t="s">
        <v>627</v>
      </c>
      <c r="E3264">
        <v>59.569996199999999</v>
      </c>
      <c r="F3264">
        <v>69.42</v>
      </c>
      <c r="G3264">
        <v>57.153605111396502</v>
      </c>
      <c r="H3264">
        <v>-3.0034221293840999</v>
      </c>
      <c r="I3264">
        <v>-1.7150815052206101</v>
      </c>
      <c r="J3264">
        <v>-5.5655928956684102</v>
      </c>
      <c r="K3264">
        <v>69.592570821417894</v>
      </c>
      <c r="L3264">
        <v>60.808145622341797</v>
      </c>
      <c r="M3264">
        <v>43.760863479650702</v>
      </c>
      <c r="N3264">
        <v>0.45661275863305401</v>
      </c>
      <c r="O3264">
        <v>15.2405646787669</v>
      </c>
      <c r="P3264">
        <v>92.8333333333333</v>
      </c>
      <c r="Q3264">
        <v>7.8048156043728001E-2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E3265">
        <v>59.344424699999998</v>
      </c>
      <c r="F3265">
        <v>129</v>
      </c>
      <c r="G3265">
        <v>-11.1967102407221</v>
      </c>
      <c r="H3265">
        <v>-12.723326402457699</v>
      </c>
      <c r="I3265">
        <v>-44.4028995432705</v>
      </c>
      <c r="J3265">
        <v>-3.0312013612768798</v>
      </c>
      <c r="K3265">
        <v>127.301202758278</v>
      </c>
      <c r="L3265">
        <v>125.93705068185901</v>
      </c>
      <c r="M3265">
        <v>35.665831171915102</v>
      </c>
      <c r="N3265">
        <v>0.703066805807949</v>
      </c>
      <c r="O3265">
        <v>67.751937984496095</v>
      </c>
      <c r="P3265">
        <v>51.764705882352899</v>
      </c>
      <c r="Q3265">
        <v>9.6925534334739993E-3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295</v>
      </c>
      <c r="E3266">
        <v>59.325000000000003</v>
      </c>
      <c r="F3266">
        <v>26.25</v>
      </c>
      <c r="G3266">
        <v>-72.007264290325594</v>
      </c>
      <c r="H3266">
        <v>-6.3872605132224898</v>
      </c>
      <c r="I3266">
        <v>-50.580437457017801</v>
      </c>
      <c r="J3266">
        <v>-1.42919257282741</v>
      </c>
      <c r="K3266">
        <v>29.393300978852199</v>
      </c>
      <c r="L3266">
        <v>37.801989207856998</v>
      </c>
      <c r="M3266">
        <v>41.1418832674455</v>
      </c>
      <c r="N3266">
        <v>0.41822033898305</v>
      </c>
      <c r="O3266">
        <v>128.57142857142799</v>
      </c>
      <c r="P3266">
        <v>5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553</v>
      </c>
      <c r="E3267">
        <v>59.311999999999998</v>
      </c>
      <c r="F3267">
        <v>110</v>
      </c>
      <c r="G3267">
        <v>45.760871001174102</v>
      </c>
      <c r="H3267">
        <v>-4.3587182094508297</v>
      </c>
      <c r="I3267">
        <v>37.626323095099202</v>
      </c>
      <c r="J3267">
        <v>1.3407346893815699</v>
      </c>
      <c r="K3267">
        <v>116.043040591259</v>
      </c>
      <c r="L3267">
        <v>99.409154321406206</v>
      </c>
      <c r="M3267">
        <v>45.877374071488397</v>
      </c>
      <c r="N3267">
        <v>1.7793642892697099</v>
      </c>
      <c r="O3267">
        <v>53.181818181818102</v>
      </c>
      <c r="P3267">
        <v>121.595487510072</v>
      </c>
      <c r="Q3267">
        <v>0.10932534988492799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E3268">
        <v>59.280009300000003</v>
      </c>
      <c r="F3268">
        <v>1.35</v>
      </c>
      <c r="G3268">
        <v>-61.899447578735298</v>
      </c>
      <c r="H3268">
        <v>3.2509823808343401</v>
      </c>
      <c r="I3268">
        <v>-31.180684981770298</v>
      </c>
      <c r="J3268">
        <v>-8.6608309909065095</v>
      </c>
      <c r="K3268">
        <v>1.36534650817977</v>
      </c>
      <c r="L3268">
        <v>1.58410613428227</v>
      </c>
      <c r="M3268">
        <v>41.024111956446497</v>
      </c>
      <c r="N3268">
        <v>2.5894949022649598</v>
      </c>
      <c r="O3268">
        <v>60.740740740740698</v>
      </c>
      <c r="P3268">
        <v>17.391304347826001</v>
      </c>
      <c r="Q3268">
        <v>-9.9759202031253005E-2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627</v>
      </c>
      <c r="E3269">
        <v>59.131799999999998</v>
      </c>
      <c r="F3269">
        <v>3.9</v>
      </c>
      <c r="G3269">
        <v>101.165493184757</v>
      </c>
      <c r="H3269">
        <v>-10.2173258726996</v>
      </c>
      <c r="I3269">
        <v>-32.928566337702499</v>
      </c>
      <c r="J3269">
        <v>-3.2166582117703899</v>
      </c>
      <c r="K3269">
        <v>4.0512894841804101</v>
      </c>
      <c r="L3269">
        <v>3.7848140276449498</v>
      </c>
      <c r="M3269">
        <v>33.965707360773102</v>
      </c>
      <c r="N3269">
        <v>1.22453072594089</v>
      </c>
      <c r="O3269">
        <v>96.153846153846104</v>
      </c>
      <c r="P3269">
        <v>158.278145695364</v>
      </c>
      <c r="Q3269">
        <v>8.9626240436308E-2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D3270" t="s">
        <v>553</v>
      </c>
      <c r="E3270">
        <v>59.079149999999998</v>
      </c>
      <c r="F3270">
        <v>1.17</v>
      </c>
      <c r="G3270">
        <v>63.130984557600598</v>
      </c>
      <c r="H3270">
        <v>-7.6955042408210597</v>
      </c>
      <c r="I3270">
        <v>-5.1783264912042801</v>
      </c>
      <c r="J3270">
        <v>1.4246390945635801</v>
      </c>
      <c r="K3270">
        <v>1.1042117322210001</v>
      </c>
      <c r="L3270">
        <v>0.95605428091043698</v>
      </c>
      <c r="M3270">
        <v>42.793378168224301</v>
      </c>
      <c r="N3270">
        <v>1.3095501959081</v>
      </c>
      <c r="O3270">
        <v>20.5128205128205</v>
      </c>
      <c r="P3270">
        <v>101.72413793103399</v>
      </c>
      <c r="Q3270">
        <v>5.8793096180731003E-2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926</v>
      </c>
      <c r="E3271">
        <v>59.060873367999903</v>
      </c>
      <c r="F3271">
        <v>49.42</v>
      </c>
      <c r="G3271">
        <v>-29.580246863308201</v>
      </c>
      <c r="H3271">
        <v>3.54984640501648</v>
      </c>
      <c r="I3271">
        <v>-20.498943300677698</v>
      </c>
      <c r="J3271">
        <v>-5.6861865876906803</v>
      </c>
      <c r="K3271">
        <v>48.438402025576998</v>
      </c>
      <c r="L3271">
        <v>48.949223978107298</v>
      </c>
      <c r="M3271">
        <v>44.8427622723665</v>
      </c>
      <c r="N3271">
        <v>2.27930184644908</v>
      </c>
      <c r="O3271">
        <v>16.3496560097126</v>
      </c>
      <c r="P3271">
        <v>38.586651710600101</v>
      </c>
      <c r="Q3271">
        <v>-0.14044047588004999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D3272" t="s">
        <v>407</v>
      </c>
      <c r="E3272">
        <v>58.710464020000003</v>
      </c>
      <c r="F3272">
        <v>3.94</v>
      </c>
      <c r="G3272">
        <v>-79.362162011928802</v>
      </c>
      <c r="H3272">
        <v>-6.0299182463324801</v>
      </c>
      <c r="I3272">
        <v>-42.861958044500902</v>
      </c>
      <c r="J3272">
        <v>-3.2441643242398301</v>
      </c>
      <c r="K3272">
        <v>4.0571975035924801</v>
      </c>
      <c r="L3272">
        <v>5.1832990450907301</v>
      </c>
      <c r="M3272">
        <v>40.845727431442299</v>
      </c>
      <c r="N3272">
        <v>0.86603302742898403</v>
      </c>
      <c r="O3272">
        <v>118.020304568527</v>
      </c>
      <c r="P3272">
        <v>21.230769230769202</v>
      </c>
      <c r="Q3272">
        <v>4.2694847782313999E-2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E3273">
        <v>58.655999999999999</v>
      </c>
      <c r="F3273">
        <v>73.319999999999993</v>
      </c>
      <c r="G3273">
        <v>317.97847592227401</v>
      </c>
      <c r="H3273">
        <v>10.470107239331201</v>
      </c>
      <c r="I3273">
        <v>109.076667959406</v>
      </c>
      <c r="J3273">
        <v>-1.9941643242398399</v>
      </c>
      <c r="K3273">
        <v>62.164793954536499</v>
      </c>
      <c r="M3273">
        <v>100</v>
      </c>
      <c r="N3273">
        <v>1.4754098360655701</v>
      </c>
      <c r="O3273">
        <v>0</v>
      </c>
      <c r="P3273">
        <v>343.55716878402899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D3274" t="s">
        <v>72</v>
      </c>
      <c r="E3274">
        <v>58.632440000000003</v>
      </c>
      <c r="F3274">
        <v>28.94</v>
      </c>
      <c r="G3274">
        <v>186.27475541410701</v>
      </c>
      <c r="H3274">
        <v>6.3971573707969798</v>
      </c>
      <c r="I3274">
        <v>62.976085530259297</v>
      </c>
      <c r="J3274">
        <v>5.6066034300787697</v>
      </c>
      <c r="K3274">
        <v>23.926196298785801</v>
      </c>
      <c r="L3274">
        <v>18.992655390073999</v>
      </c>
      <c r="M3274">
        <v>85.494113200134294</v>
      </c>
      <c r="N3274">
        <v>1.4259864009705401</v>
      </c>
      <c r="O3274">
        <v>1.6931582584657801</v>
      </c>
      <c r="P3274">
        <v>228.11791383219901</v>
      </c>
      <c r="Q3274">
        <v>6.7086531633597998E-2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1429</v>
      </c>
      <c r="E3275">
        <v>58.562399999999997</v>
      </c>
      <c r="F3275">
        <v>78</v>
      </c>
      <c r="G3275">
        <v>-35.923520447961103</v>
      </c>
      <c r="H3275">
        <v>9.8401296676560595</v>
      </c>
      <c r="I3275">
        <v>-19.259388685474001</v>
      </c>
      <c r="J3275">
        <v>1.7794205814205299</v>
      </c>
      <c r="K3275">
        <v>71.128910902183506</v>
      </c>
      <c r="L3275">
        <v>69.915745736098103</v>
      </c>
      <c r="M3275">
        <v>51.049564533156499</v>
      </c>
      <c r="N3275">
        <v>1.37022397891963</v>
      </c>
      <c r="O3275">
        <v>34.230769230769198</v>
      </c>
      <c r="P3275">
        <v>44.712430426716097</v>
      </c>
      <c r="Q3275">
        <v>6.6112059075749005E-2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97</v>
      </c>
      <c r="E3276">
        <v>58.559424</v>
      </c>
      <c r="F3276">
        <v>28.05</v>
      </c>
      <c r="G3276">
        <v>12.734916605701301</v>
      </c>
      <c r="H3276">
        <v>-9.7674729815601697</v>
      </c>
      <c r="I3276">
        <v>-31.849328670221499</v>
      </c>
      <c r="J3276">
        <v>-4.7315170615925704</v>
      </c>
      <c r="K3276">
        <v>29.085878701108101</v>
      </c>
      <c r="L3276">
        <v>30.067644177700899</v>
      </c>
      <c r="M3276">
        <v>43.019641305255497</v>
      </c>
      <c r="N3276">
        <v>0.90630393341816096</v>
      </c>
      <c r="O3276">
        <v>51.122994652406398</v>
      </c>
      <c r="P3276">
        <v>42.966360856269098</v>
      </c>
      <c r="Q3276">
        <v>3.9231789391843998E-2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122</v>
      </c>
      <c r="E3277">
        <v>58.436008049999998</v>
      </c>
      <c r="F3277">
        <v>152.05000000000001</v>
      </c>
      <c r="G3277">
        <v>-16.6993516515859</v>
      </c>
      <c r="H3277">
        <v>-23.055113630621701</v>
      </c>
      <c r="I3277">
        <v>-6.6763437716020304</v>
      </c>
      <c r="J3277">
        <v>-3.4656934349244199</v>
      </c>
      <c r="M3277">
        <v>30.195648651866399</v>
      </c>
      <c r="O3277">
        <v>40.611640907596097</v>
      </c>
      <c r="P3277">
        <v>21.251993620414598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135</v>
      </c>
      <c r="E3278">
        <v>58.243425000000002</v>
      </c>
      <c r="F3278">
        <v>87.65</v>
      </c>
      <c r="G3278">
        <v>-12.6927197488831</v>
      </c>
      <c r="H3278">
        <v>1.5519716245500199</v>
      </c>
      <c r="I3278">
        <v>-10.870979564353901</v>
      </c>
      <c r="J3278">
        <v>0.64134879291996105</v>
      </c>
      <c r="M3278">
        <v>100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46</v>
      </c>
      <c r="E3279">
        <v>57.872216688000002</v>
      </c>
      <c r="F3279">
        <v>34.32</v>
      </c>
      <c r="G3279">
        <v>-0.32321840919948303</v>
      </c>
      <c r="H3279">
        <v>7.2072754808984493E-2</v>
      </c>
      <c r="I3279">
        <v>-28.559487263139101</v>
      </c>
      <c r="J3279">
        <v>0.14258781251229499</v>
      </c>
      <c r="K3279">
        <v>35.460753854471598</v>
      </c>
      <c r="L3279">
        <v>35.476232481545203</v>
      </c>
      <c r="M3279">
        <v>40.654076769865299</v>
      </c>
      <c r="N3279">
        <v>1.87562691193833</v>
      </c>
      <c r="O3279">
        <v>47.435897435897402</v>
      </c>
      <c r="P3279">
        <v>35.652173913043399</v>
      </c>
      <c r="Q3279">
        <v>-9.4641304906516996E-2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E3280">
        <v>57.829903999999999</v>
      </c>
      <c r="F3280">
        <v>1.1000000000000001</v>
      </c>
      <c r="G3280">
        <v>51.840661976955403</v>
      </c>
      <c r="H3280">
        <v>-2.4724110843543601</v>
      </c>
      <c r="I3280">
        <v>-28.9415117534238</v>
      </c>
      <c r="J3280">
        <v>2.7677404376649202</v>
      </c>
      <c r="K3280">
        <v>1.0427338861658899</v>
      </c>
      <c r="L3280">
        <v>0.95151383954375801</v>
      </c>
      <c r="M3280">
        <v>49.520192780232897</v>
      </c>
      <c r="N3280">
        <v>1.6087241988335901</v>
      </c>
      <c r="O3280">
        <v>39.999999999999901</v>
      </c>
      <c r="P3280">
        <v>83.3333333333333</v>
      </c>
      <c r="Q3280">
        <v>-1.0988122991984E-2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46</v>
      </c>
      <c r="E3281">
        <v>57.776964149999998</v>
      </c>
      <c r="F3281">
        <v>95.95</v>
      </c>
      <c r="G3281">
        <v>164.47572068117199</v>
      </c>
      <c r="H3281">
        <v>30.847198615509701</v>
      </c>
      <c r="I3281">
        <v>192.46999720121499</v>
      </c>
      <c r="J3281">
        <v>-2.69046855562708</v>
      </c>
      <c r="K3281">
        <v>66.744948874822796</v>
      </c>
      <c r="L3281">
        <v>44.438927888626097</v>
      </c>
      <c r="M3281">
        <v>78.434262217773806</v>
      </c>
      <c r="N3281">
        <v>0.81507128309572296</v>
      </c>
      <c r="O3281">
        <v>1.4069828035434899</v>
      </c>
      <c r="P3281">
        <v>268.33013435700502</v>
      </c>
      <c r="Q3281">
        <v>0.164303847643921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627</v>
      </c>
      <c r="E3282">
        <v>57.539704499999999</v>
      </c>
      <c r="F3282">
        <v>145.35</v>
      </c>
      <c r="G3282">
        <v>11.0926752623642</v>
      </c>
      <c r="H3282">
        <v>-10.8716479954217</v>
      </c>
      <c r="I3282">
        <v>-12.103727686396599</v>
      </c>
      <c r="J3282">
        <v>-1.19309623345213</v>
      </c>
      <c r="K3282">
        <v>153.81223626048299</v>
      </c>
      <c r="L3282">
        <v>144.37198825579799</v>
      </c>
      <c r="M3282">
        <v>35.742304620165697</v>
      </c>
      <c r="N3282">
        <v>0.32874093938080301</v>
      </c>
      <c r="O3282">
        <v>67.870657034743701</v>
      </c>
      <c r="P3282">
        <v>42.639842983316903</v>
      </c>
      <c r="Q3282">
        <v>3.0699121853989E-2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1501</v>
      </c>
      <c r="E3283">
        <v>57.457758626999997</v>
      </c>
      <c r="F3283">
        <v>3.69</v>
      </c>
      <c r="G3283">
        <v>31.522004255216199</v>
      </c>
      <c r="H3283">
        <v>9.3342402082782208</v>
      </c>
      <c r="I3283">
        <v>-18.6769217596384</v>
      </c>
      <c r="J3283">
        <v>10.0693277392522</v>
      </c>
      <c r="K3283">
        <v>3.1313797711973899</v>
      </c>
      <c r="L3283">
        <v>3.0183762214707399</v>
      </c>
      <c r="M3283">
        <v>90.705072686651903</v>
      </c>
      <c r="N3283">
        <v>1.1549467569091101</v>
      </c>
      <c r="O3283">
        <v>22.145792738919098</v>
      </c>
      <c r="Q3283">
        <v>0.108852327459676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627</v>
      </c>
      <c r="E3284">
        <v>57.443551479999897</v>
      </c>
      <c r="F3284">
        <v>345.1</v>
      </c>
      <c r="G3284">
        <v>32.760375731959897</v>
      </c>
      <c r="H3284">
        <v>23.123850597888602</v>
      </c>
      <c r="I3284">
        <v>-10.390364244302599</v>
      </c>
      <c r="J3284">
        <v>-1.10845003852554</v>
      </c>
      <c r="K3284">
        <v>309.67492721444103</v>
      </c>
      <c r="L3284">
        <v>280.27071416908001</v>
      </c>
      <c r="M3284">
        <v>51.758368110392901</v>
      </c>
      <c r="N3284">
        <v>0.54350249698376496</v>
      </c>
      <c r="O3284">
        <v>19.095914227760002</v>
      </c>
      <c r="P3284">
        <v>65.1196172248804</v>
      </c>
      <c r="Q3284">
        <v>-4.3571768048881E-2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130</v>
      </c>
      <c r="E3285">
        <v>57.431973499999998</v>
      </c>
      <c r="F3285">
        <v>4.07</v>
      </c>
      <c r="G3285">
        <v>21.828714545653099</v>
      </c>
      <c r="H3285">
        <v>-6.2711742777332597</v>
      </c>
      <c r="I3285">
        <v>-29.8714744554545</v>
      </c>
      <c r="J3285">
        <v>-5.3922225766670202</v>
      </c>
      <c r="K3285">
        <v>3.98444581183427</v>
      </c>
      <c r="L3285">
        <v>4.2590989453971497</v>
      </c>
      <c r="M3285">
        <v>58.552824140284301</v>
      </c>
      <c r="N3285">
        <v>1.10087559379536</v>
      </c>
      <c r="O3285">
        <v>42.506142506142403</v>
      </c>
      <c r="Q3285">
        <v>7.4711324595129996E-2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D3286" t="s">
        <v>553</v>
      </c>
      <c r="E3286">
        <v>57.340609999999998</v>
      </c>
      <c r="F3286">
        <v>186.05</v>
      </c>
      <c r="G3286">
        <v>17.536691753630301</v>
      </c>
      <c r="H3286">
        <v>4.10656664727132</v>
      </c>
      <c r="I3286">
        <v>20.247234726258799</v>
      </c>
      <c r="J3286">
        <v>1.60127560560521</v>
      </c>
      <c r="K3286">
        <v>157.88903843170999</v>
      </c>
      <c r="L3286">
        <v>135.408632803367</v>
      </c>
      <c r="M3286">
        <v>85.227552210025095</v>
      </c>
      <c r="N3286">
        <v>1.7320102240264601</v>
      </c>
      <c r="O3286">
        <v>0</v>
      </c>
      <c r="P3286">
        <v>138.831835686777</v>
      </c>
      <c r="Q3286">
        <v>0.16686456287353901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E3287">
        <v>57.166183199999999</v>
      </c>
      <c r="F3287">
        <v>3.92</v>
      </c>
      <c r="G3287">
        <v>12.7488332706499</v>
      </c>
      <c r="H3287">
        <v>-8.2173258726996092</v>
      </c>
      <c r="I3287">
        <v>-20.410053913809101</v>
      </c>
      <c r="J3287">
        <v>2.21636199154963</v>
      </c>
      <c r="K3287">
        <v>3.8319482827048801</v>
      </c>
      <c r="L3287">
        <v>3.5437497631800099</v>
      </c>
      <c r="M3287">
        <v>49.852488623174899</v>
      </c>
      <c r="N3287">
        <v>1.15761335357294</v>
      </c>
      <c r="O3287">
        <v>45.918367346938702</v>
      </c>
      <c r="P3287">
        <v>59.349593495934897</v>
      </c>
      <c r="Q3287">
        <v>4.4634071401200001E-2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21</v>
      </c>
      <c r="E3288">
        <v>57.027894000000003</v>
      </c>
      <c r="F3288">
        <v>1.59</v>
      </c>
      <c r="G3288">
        <v>-71.680387777008406</v>
      </c>
      <c r="H3288">
        <v>-32.303176429138396</v>
      </c>
      <c r="I3288">
        <v>-79.985215183112601</v>
      </c>
      <c r="J3288">
        <v>-7.25732221897667</v>
      </c>
      <c r="K3288">
        <v>2.1359451332877399</v>
      </c>
      <c r="L3288">
        <v>2.95553613275646</v>
      </c>
      <c r="M3288">
        <v>7.96088665154174</v>
      </c>
      <c r="N3288">
        <v>0.28628575122403799</v>
      </c>
      <c r="O3288">
        <v>233.333333333333</v>
      </c>
      <c r="P3288">
        <v>0</v>
      </c>
      <c r="Q3288">
        <v>0.123190581928165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343</v>
      </c>
      <c r="E3289">
        <v>56.9504448</v>
      </c>
      <c r="F3289">
        <v>62.38</v>
      </c>
      <c r="G3289">
        <v>-13.6863161801398</v>
      </c>
      <c r="H3289">
        <v>-16.108646894588802</v>
      </c>
      <c r="I3289">
        <v>-22.367755492675499</v>
      </c>
      <c r="J3289">
        <v>-3.6534563596380698</v>
      </c>
      <c r="K3289">
        <v>66.710964933210406</v>
      </c>
      <c r="L3289">
        <v>64.856140655927703</v>
      </c>
      <c r="M3289">
        <v>29.516136797721899</v>
      </c>
      <c r="N3289">
        <v>0.83463148549462496</v>
      </c>
      <c r="O3289">
        <v>41.567810195575497</v>
      </c>
      <c r="P3289">
        <v>24.76</v>
      </c>
      <c r="Q3289">
        <v>1.3689663010161E-2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E3290">
        <v>56.786874347000001</v>
      </c>
      <c r="F3290">
        <v>40.67</v>
      </c>
      <c r="G3290">
        <v>63.150678639739397</v>
      </c>
      <c r="H3290">
        <v>-3.30194566428563</v>
      </c>
      <c r="I3290">
        <v>-15.938404433103701</v>
      </c>
      <c r="J3290">
        <v>8.2192069417630105</v>
      </c>
      <c r="K3290">
        <v>36.9011249448683</v>
      </c>
      <c r="L3290">
        <v>32.149891635287901</v>
      </c>
      <c r="M3290">
        <v>80.661987041955697</v>
      </c>
      <c r="N3290">
        <v>0.42440944881889697</v>
      </c>
      <c r="O3290">
        <v>37.693631669535201</v>
      </c>
      <c r="P3290">
        <v>88.729371501493603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295</v>
      </c>
      <c r="E3291">
        <v>56.623449999999998</v>
      </c>
      <c r="F3291">
        <v>169</v>
      </c>
      <c r="G3291">
        <v>0.77644732516165105</v>
      </c>
      <c r="H3291">
        <v>1.2169497195950101</v>
      </c>
      <c r="I3291">
        <v>-21.194992631128201</v>
      </c>
      <c r="J3291">
        <v>-0.95249765757317495</v>
      </c>
      <c r="K3291">
        <v>167.037680202589</v>
      </c>
      <c r="L3291">
        <v>157.847802642141</v>
      </c>
      <c r="M3291">
        <v>48.387712440706601</v>
      </c>
      <c r="N3291">
        <v>0.47380065296715901</v>
      </c>
      <c r="O3291">
        <v>36.094674556213</v>
      </c>
      <c r="P3291">
        <v>56.264447526583403</v>
      </c>
      <c r="Q3291">
        <v>0.105868780321679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D3292" t="s">
        <v>269</v>
      </c>
      <c r="E3292">
        <v>56.581801499999997</v>
      </c>
      <c r="F3292">
        <v>14.07</v>
      </c>
      <c r="G3292">
        <v>74.707430171149895</v>
      </c>
      <c r="H3292">
        <v>14.0608671724742</v>
      </c>
      <c r="I3292">
        <v>-35.430400243729302</v>
      </c>
      <c r="J3292">
        <v>21.434407104331498</v>
      </c>
      <c r="K3292">
        <v>13.1632573797416</v>
      </c>
      <c r="L3292">
        <v>13.0114870598892</v>
      </c>
      <c r="M3292">
        <v>64.8937922972531</v>
      </c>
      <c r="N3292">
        <v>2.2168475269334502</v>
      </c>
      <c r="O3292">
        <v>56.147832267235202</v>
      </c>
      <c r="P3292">
        <v>116.461538461538</v>
      </c>
      <c r="Q3292">
        <v>4.4650777802166003E-2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E3293">
        <v>56.5384054865536</v>
      </c>
      <c r="F3293">
        <v>114.4</v>
      </c>
      <c r="G3293">
        <v>144.93443080814399</v>
      </c>
      <c r="H3293">
        <v>-16.456273625713798</v>
      </c>
      <c r="I3293">
        <v>479.34811117007501</v>
      </c>
      <c r="J3293">
        <v>-1.9941643242398399</v>
      </c>
      <c r="K3293">
        <v>107.292893176859</v>
      </c>
      <c r="L3293">
        <v>65.560423173175394</v>
      </c>
      <c r="M3293">
        <v>21.620723457445202</v>
      </c>
      <c r="N3293">
        <v>0.54432845558765897</v>
      </c>
      <c r="O3293">
        <v>17.089160839160801</v>
      </c>
      <c r="P3293">
        <v>494.903796151846</v>
      </c>
      <c r="Q3293">
        <v>0.15666674126512001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72</v>
      </c>
      <c r="E3294">
        <v>56.508305</v>
      </c>
      <c r="F3294">
        <v>133.69999999999999</v>
      </c>
      <c r="G3294">
        <v>128.31420497341401</v>
      </c>
      <c r="H3294">
        <v>-22.897294776560699</v>
      </c>
      <c r="I3294">
        <v>-34.843339675401403</v>
      </c>
      <c r="J3294">
        <v>-9.9083394913168696</v>
      </c>
      <c r="K3294">
        <v>139.41015431709599</v>
      </c>
      <c r="L3294">
        <v>113.38326568241899</v>
      </c>
      <c r="M3294">
        <v>36.453083695041599</v>
      </c>
      <c r="N3294">
        <v>2.0317135365513002</v>
      </c>
      <c r="O3294">
        <v>47.905759162303603</v>
      </c>
      <c r="P3294">
        <v>153.89289783516901</v>
      </c>
      <c r="Q3294">
        <v>0.29645552501723799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191</v>
      </c>
      <c r="E3295">
        <v>56.490745359999998</v>
      </c>
      <c r="F3295">
        <v>38.92</v>
      </c>
      <c r="G3295">
        <v>70.229078099390904</v>
      </c>
      <c r="H3295">
        <v>-2.5792201631260698</v>
      </c>
      <c r="I3295">
        <v>4.5677718083531502</v>
      </c>
      <c r="J3295">
        <v>-12.5523038591235</v>
      </c>
      <c r="K3295">
        <v>38.0623147269852</v>
      </c>
      <c r="L3295">
        <v>32.644030703788097</v>
      </c>
      <c r="M3295">
        <v>47.508137103990897</v>
      </c>
      <c r="N3295">
        <v>1.50253070445089</v>
      </c>
      <c r="O3295">
        <v>19.373072970195199</v>
      </c>
      <c r="P3295">
        <v>123.67816091954001</v>
      </c>
      <c r="Q3295">
        <v>8.3291919246294005E-2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160</v>
      </c>
      <c r="E3296">
        <v>56.408821799999998</v>
      </c>
      <c r="F3296">
        <v>33.07</v>
      </c>
      <c r="G3296">
        <v>31.523444905466601</v>
      </c>
      <c r="H3296">
        <v>-3.34394601228087</v>
      </c>
      <c r="I3296">
        <v>-14.424186510822301</v>
      </c>
      <c r="J3296">
        <v>-14.9608792301732</v>
      </c>
      <c r="K3296">
        <v>28.460412276954798</v>
      </c>
      <c r="L3296">
        <v>27.463994906909399</v>
      </c>
      <c r="M3296">
        <v>74.052495781054404</v>
      </c>
      <c r="N3296">
        <v>4.0774919948832897</v>
      </c>
      <c r="O3296">
        <v>22.316298760205601</v>
      </c>
      <c r="P3296">
        <v>64.119106699751796</v>
      </c>
      <c r="Q3296">
        <v>-4.3620004412648003E-2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D3297" t="s">
        <v>553</v>
      </c>
      <c r="E3297">
        <v>56.393999999999998</v>
      </c>
      <c r="F3297">
        <v>3.9</v>
      </c>
      <c r="G3297">
        <v>389.55687079767102</v>
      </c>
      <c r="H3297">
        <v>-45.975672454575601</v>
      </c>
      <c r="I3297">
        <v>16.8632351121345</v>
      </c>
      <c r="J3297">
        <v>-8.7441643242398399</v>
      </c>
      <c r="K3297">
        <v>5.1600005829731703</v>
      </c>
      <c r="L3297">
        <v>3.9039303266838701</v>
      </c>
      <c r="M3297">
        <v>23.599671347599301</v>
      </c>
      <c r="N3297">
        <v>5.0910793208390199</v>
      </c>
      <c r="O3297">
        <v>111.794871794871</v>
      </c>
      <c r="P3297">
        <v>446.875806549348</v>
      </c>
      <c r="Q3297">
        <v>0.131718049798975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135</v>
      </c>
      <c r="E3298">
        <v>56.379275999999997</v>
      </c>
      <c r="F3298">
        <v>52.02</v>
      </c>
      <c r="G3298">
        <v>37.034623799702402</v>
      </c>
      <c r="H3298">
        <v>7.2821968970662097</v>
      </c>
      <c r="I3298">
        <v>23.053427728061799</v>
      </c>
      <c r="J3298">
        <v>2.4182068097807701</v>
      </c>
      <c r="K3298">
        <v>44.885986217188801</v>
      </c>
      <c r="L3298">
        <v>39.359086337449597</v>
      </c>
      <c r="M3298">
        <v>68.359956454897102</v>
      </c>
      <c r="N3298">
        <v>0.67895037731534402</v>
      </c>
      <c r="O3298">
        <v>15.705497885428599</v>
      </c>
      <c r="P3298">
        <v>85.454545454545396</v>
      </c>
      <c r="Q3298">
        <v>4.0916952013082E-2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173</v>
      </c>
      <c r="E3299">
        <v>56.371255599999998</v>
      </c>
      <c r="F3299">
        <v>44</v>
      </c>
      <c r="G3299">
        <v>5.3736880906267004</v>
      </c>
      <c r="H3299">
        <v>0.43480630884433602</v>
      </c>
      <c r="I3299">
        <v>15.396695970610599</v>
      </c>
      <c r="J3299">
        <v>-4.4672826038097302</v>
      </c>
      <c r="M3299">
        <v>33.640462890908502</v>
      </c>
      <c r="O3299">
        <v>48.409090909090899</v>
      </c>
      <c r="P3299">
        <v>44.262295081967203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688</v>
      </c>
      <c r="E3300">
        <v>56.304000000000002</v>
      </c>
      <c r="F3300">
        <v>0.92</v>
      </c>
      <c r="G3300">
        <v>-33.578692861754199</v>
      </c>
      <c r="H3300">
        <v>-13.4394147082338</v>
      </c>
      <c r="I3300">
        <v>-38.889018315103598</v>
      </c>
      <c r="J3300">
        <v>-17.0885039468813</v>
      </c>
      <c r="K3300">
        <v>1.02867701413212</v>
      </c>
      <c r="L3300">
        <v>1.06436500278692</v>
      </c>
      <c r="M3300">
        <v>29.6963050356214</v>
      </c>
      <c r="N3300">
        <v>0.99313615764679397</v>
      </c>
      <c r="O3300">
        <v>84.782608695652101</v>
      </c>
      <c r="P3300">
        <v>8.2352941176470704</v>
      </c>
      <c r="Q3300">
        <v>-2.6251793956699999E-2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917</v>
      </c>
      <c r="E3301">
        <v>56.270339999999997</v>
      </c>
      <c r="F3301">
        <v>10.71</v>
      </c>
      <c r="G3301">
        <v>103.75749557507601</v>
      </c>
      <c r="H3301">
        <v>109.26216101046199</v>
      </c>
      <c r="I3301">
        <v>96.523522939021703</v>
      </c>
      <c r="J3301">
        <v>-7.7750098807540704</v>
      </c>
      <c r="K3301">
        <v>7.5308468309577297</v>
      </c>
      <c r="L3301">
        <v>5.82731443666085</v>
      </c>
      <c r="M3301">
        <v>64.397019860724399</v>
      </c>
      <c r="N3301">
        <v>3.4395210825938598</v>
      </c>
      <c r="O3301">
        <v>10.364145658263199</v>
      </c>
      <c r="P3301">
        <v>167.75</v>
      </c>
      <c r="Q3301">
        <v>1.1118068893586E-2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E3302">
        <v>56.261306709999999</v>
      </c>
      <c r="F3302">
        <v>19.55</v>
      </c>
      <c r="G3302">
        <v>39.052886085614098</v>
      </c>
      <c r="H3302">
        <v>-26.018116941031501</v>
      </c>
      <c r="I3302">
        <v>-6.6925759330464203</v>
      </c>
      <c r="J3302">
        <v>-7.8487441164966798</v>
      </c>
      <c r="K3302">
        <v>23.335408153673399</v>
      </c>
      <c r="L3302">
        <v>21.4945668568065</v>
      </c>
      <c r="M3302">
        <v>27.3806765849958</v>
      </c>
      <c r="N3302">
        <v>1.01802368980355</v>
      </c>
      <c r="O3302">
        <v>83.290707587382798</v>
      </c>
      <c r="P3302">
        <v>95.337218984179799</v>
      </c>
      <c r="Q3302">
        <v>8.3197293210414996E-2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E3303">
        <v>55.98</v>
      </c>
      <c r="F3303">
        <v>93.3</v>
      </c>
      <c r="G3303">
        <v>196.14544506927999</v>
      </c>
      <c r="H3303">
        <v>-13.890010788249899</v>
      </c>
      <c r="I3303">
        <v>47.157952967305299</v>
      </c>
      <c r="J3303">
        <v>-7.8104908548520804</v>
      </c>
      <c r="K3303">
        <v>97.4915350540752</v>
      </c>
      <c r="L3303">
        <v>73.238972089120296</v>
      </c>
      <c r="M3303">
        <v>25.259742981997999</v>
      </c>
      <c r="N3303">
        <v>0.235280788261614</v>
      </c>
      <c r="O3303">
        <v>35.798499464094299</v>
      </c>
      <c r="P3303">
        <v>234.64849354375801</v>
      </c>
      <c r="Q3303">
        <v>0.11954637373303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917</v>
      </c>
      <c r="E3304">
        <v>55.96416</v>
      </c>
      <c r="F3304">
        <v>10.41</v>
      </c>
      <c r="G3304">
        <v>-85.447621157821999</v>
      </c>
      <c r="H3304">
        <v>-37.890362600080898</v>
      </c>
      <c r="I3304">
        <v>-75.424613277838105</v>
      </c>
      <c r="J3304">
        <v>-7.7616887253046096</v>
      </c>
      <c r="K3304">
        <v>17.397400000000001</v>
      </c>
      <c r="M3304">
        <v>0.38989200706453198</v>
      </c>
      <c r="O3304">
        <v>175.31219980787699</v>
      </c>
      <c r="P3304">
        <v>0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363</v>
      </c>
      <c r="E3305">
        <v>55.915939999999999</v>
      </c>
      <c r="F3305">
        <v>155</v>
      </c>
      <c r="G3305">
        <v>-18.5344939667266</v>
      </c>
      <c r="H3305">
        <v>1.0686781840955</v>
      </c>
      <c r="I3305">
        <v>-24.35238989498</v>
      </c>
      <c r="J3305">
        <v>-4.3992276153790897</v>
      </c>
      <c r="K3305">
        <v>153.09558359255701</v>
      </c>
      <c r="L3305">
        <v>153.237378691034</v>
      </c>
      <c r="M3305">
        <v>50.703671836035298</v>
      </c>
      <c r="N3305">
        <v>0.61927084647407604</v>
      </c>
      <c r="O3305">
        <v>63.225806451612897</v>
      </c>
      <c r="P3305">
        <v>34.782608695652101</v>
      </c>
      <c r="Q3305">
        <v>5.8308319923992998E-2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508</v>
      </c>
      <c r="E3306">
        <v>55.903103520000002</v>
      </c>
      <c r="F3306">
        <v>37.51</v>
      </c>
      <c r="G3306">
        <v>14.227494242233799</v>
      </c>
      <c r="H3306">
        <v>-16.646828782325901</v>
      </c>
      <c r="I3306">
        <v>-22.4094222551748</v>
      </c>
      <c r="J3306">
        <v>-4.1520590610819399</v>
      </c>
      <c r="K3306">
        <v>40.216516117449203</v>
      </c>
      <c r="L3306">
        <v>39.2379836647834</v>
      </c>
      <c r="M3306">
        <v>34.743409006155701</v>
      </c>
      <c r="N3306">
        <v>1.3459257965815099</v>
      </c>
      <c r="O3306">
        <v>49.2935217275393</v>
      </c>
      <c r="P3306">
        <v>43.716475095785398</v>
      </c>
      <c r="Q3306">
        <v>-7.1656137187370003E-2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926</v>
      </c>
      <c r="E3307">
        <v>55.898099999999999</v>
      </c>
      <c r="F3307">
        <v>180.9</v>
      </c>
      <c r="G3307">
        <v>533.43770058086795</v>
      </c>
      <c r="H3307">
        <v>-27.0106701824336</v>
      </c>
      <c r="I3307">
        <v>353.218608876742</v>
      </c>
      <c r="J3307">
        <v>-7.8600148725693399</v>
      </c>
      <c r="K3307">
        <v>180.267782278639</v>
      </c>
      <c r="L3307">
        <v>108.840284704258</v>
      </c>
      <c r="M3307">
        <v>35.863373817133997</v>
      </c>
      <c r="N3307">
        <v>1.63384943858193</v>
      </c>
      <c r="O3307">
        <v>30.3482587064676</v>
      </c>
      <c r="P3307">
        <v>559.01639344262298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410</v>
      </c>
      <c r="E3308">
        <v>55.558587500000002</v>
      </c>
      <c r="F3308">
        <v>133.25</v>
      </c>
      <c r="G3308">
        <v>-53.238844870440403</v>
      </c>
      <c r="H3308">
        <v>-10.0975779735399</v>
      </c>
      <c r="I3308">
        <v>-36.240208791294101</v>
      </c>
      <c r="J3308">
        <v>3.4668566492465098</v>
      </c>
      <c r="K3308">
        <v>139.05011806693599</v>
      </c>
      <c r="L3308">
        <v>143.76387174844501</v>
      </c>
      <c r="M3308">
        <v>46.154486804118498</v>
      </c>
      <c r="N3308">
        <v>1.7756680731364201</v>
      </c>
      <c r="O3308">
        <v>57.598499061913699</v>
      </c>
      <c r="P3308">
        <v>14.821197759586299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E3309">
        <v>55.555042399999998</v>
      </c>
      <c r="F3309">
        <v>54.34</v>
      </c>
      <c r="G3309">
        <v>-86.764407147468503</v>
      </c>
      <c r="H3309">
        <v>24.701123325161301</v>
      </c>
      <c r="I3309">
        <v>-62.582395841587001</v>
      </c>
      <c r="J3309">
        <v>-18.736048150124201</v>
      </c>
      <c r="K3309">
        <v>53.343786000116197</v>
      </c>
      <c r="L3309">
        <v>79.513972828598298</v>
      </c>
      <c r="M3309">
        <v>44.545942870094699</v>
      </c>
      <c r="N3309">
        <v>2.3749303621169902</v>
      </c>
      <c r="O3309">
        <v>213.94920868605001</v>
      </c>
      <c r="P3309">
        <v>32.536585365853597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E3310">
        <v>55.497230000000002</v>
      </c>
      <c r="F3310">
        <v>50.59</v>
      </c>
      <c r="G3310">
        <v>67.512910191680902</v>
      </c>
      <c r="H3310">
        <v>24.601899378376402</v>
      </c>
      <c r="I3310">
        <v>74.632284943041697</v>
      </c>
      <c r="J3310">
        <v>-9.8501947793358706</v>
      </c>
      <c r="K3310">
        <v>48.441898271861</v>
      </c>
      <c r="L3310">
        <v>37.056433763752302</v>
      </c>
      <c r="M3310">
        <v>36.754009267418098</v>
      </c>
      <c r="N3310">
        <v>0.62559440559440505</v>
      </c>
      <c r="O3310">
        <v>36.291757264281401</v>
      </c>
      <c r="P3310">
        <v>120.820602357049</v>
      </c>
      <c r="Q3310">
        <v>0.102498754125826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135</v>
      </c>
      <c r="E3311">
        <v>55.328858459999999</v>
      </c>
      <c r="F3311">
        <v>165.95</v>
      </c>
      <c r="G3311">
        <v>79.8049705045824</v>
      </c>
      <c r="H3311">
        <v>11.3788049197438</v>
      </c>
      <c r="I3311">
        <v>35.307951381865998</v>
      </c>
      <c r="J3311">
        <v>-3.1846405147160302</v>
      </c>
      <c r="K3311">
        <v>145.75058209308099</v>
      </c>
      <c r="L3311">
        <v>117.25284946681801</v>
      </c>
      <c r="M3311">
        <v>55.534097830748202</v>
      </c>
      <c r="N3311">
        <v>0.24990493484298201</v>
      </c>
      <c r="O3311">
        <v>8.4664055438384995</v>
      </c>
      <c r="P3311">
        <v>127.54696284108</v>
      </c>
      <c r="Q3311">
        <v>0.111010611636463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1422</v>
      </c>
      <c r="E3312">
        <v>55.279200000000003</v>
      </c>
      <c r="F3312">
        <v>31</v>
      </c>
      <c r="G3312">
        <v>12.1378775513954</v>
      </c>
      <c r="H3312">
        <v>-9.9294621910173895</v>
      </c>
      <c r="I3312">
        <v>-15.069461318885301</v>
      </c>
      <c r="J3312">
        <v>-3.1758954005732698</v>
      </c>
      <c r="K3312">
        <v>32.465241377808397</v>
      </c>
      <c r="L3312">
        <v>30.441854552549302</v>
      </c>
      <c r="M3312">
        <v>42.547190562488097</v>
      </c>
      <c r="N3312">
        <v>0.394601159483361</v>
      </c>
      <c r="O3312">
        <v>50.193548387096698</v>
      </c>
      <c r="P3312">
        <v>90.769230769230703</v>
      </c>
      <c r="Q3312">
        <v>0.11956774277658699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72</v>
      </c>
      <c r="E3313">
        <v>55.216163999999999</v>
      </c>
      <c r="F3313">
        <v>19.920000000000002</v>
      </c>
      <c r="G3313">
        <v>-44.438163330186001</v>
      </c>
      <c r="H3313">
        <v>-4.4214485474105301</v>
      </c>
      <c r="I3313">
        <v>-36.975803324965497</v>
      </c>
      <c r="J3313">
        <v>-2.63804743469057</v>
      </c>
      <c r="K3313">
        <v>20.521304748104701</v>
      </c>
      <c r="L3313">
        <v>21.006722505364401</v>
      </c>
      <c r="M3313">
        <v>66.913029405751701</v>
      </c>
      <c r="N3313">
        <v>0.37660070958644198</v>
      </c>
      <c r="O3313">
        <v>79.216867469879503</v>
      </c>
      <c r="P3313">
        <v>17.176470588235301</v>
      </c>
      <c r="Q3313">
        <v>0.13190347644206399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257</v>
      </c>
      <c r="E3314">
        <v>55.210577000000001</v>
      </c>
      <c r="F3314">
        <v>53</v>
      </c>
      <c r="G3314">
        <v>117.540573193291</v>
      </c>
      <c r="H3314">
        <v>-5.2761494021113799</v>
      </c>
      <c r="I3314">
        <v>-11.6341163543193</v>
      </c>
      <c r="K3314">
        <v>53.706138190125102</v>
      </c>
      <c r="L3314">
        <v>38.513103008389599</v>
      </c>
      <c r="M3314">
        <v>19.721633824694301</v>
      </c>
      <c r="N3314">
        <v>3.47003154574132E-2</v>
      </c>
      <c r="O3314">
        <v>50.943396226415103</v>
      </c>
      <c r="P3314">
        <v>218.31831831831801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135</v>
      </c>
      <c r="E3315">
        <v>55.1892</v>
      </c>
      <c r="F3315">
        <v>14.8</v>
      </c>
      <c r="G3315">
        <v>-37.8489951735503</v>
      </c>
      <c r="H3315">
        <v>-6.3466783693657796</v>
      </c>
      <c r="I3315">
        <v>-48.557043062349699</v>
      </c>
      <c r="J3315">
        <v>-3.4370752401745799</v>
      </c>
      <c r="K3315">
        <v>15.519563354072799</v>
      </c>
      <c r="L3315">
        <v>16.429918683074</v>
      </c>
      <c r="M3315">
        <v>23.967855601627701</v>
      </c>
      <c r="N3315">
        <v>0.53247975728624697</v>
      </c>
      <c r="O3315">
        <v>74.324324324324294</v>
      </c>
      <c r="P3315">
        <v>18.8755020080321</v>
      </c>
      <c r="Q3315">
        <v>-2.6105311371829999E-3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553</v>
      </c>
      <c r="E3316">
        <v>55.034495999999997</v>
      </c>
      <c r="F3316">
        <v>48</v>
      </c>
      <c r="G3316">
        <v>-6.76681167363542</v>
      </c>
      <c r="H3316">
        <v>-12.6835568095187</v>
      </c>
      <c r="I3316">
        <v>-10.6834979597034</v>
      </c>
      <c r="J3316">
        <v>6.7480909481321502E-2</v>
      </c>
      <c r="K3316">
        <v>51.723894023611699</v>
      </c>
      <c r="L3316">
        <v>48.042712793205403</v>
      </c>
      <c r="M3316">
        <v>39.541092106685703</v>
      </c>
      <c r="N3316">
        <v>0.21066545251560401</v>
      </c>
      <c r="O3316">
        <v>72.4583333333333</v>
      </c>
      <c r="P3316">
        <v>37.1036846615252</v>
      </c>
      <c r="Q3316">
        <v>0.165600471828318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711</v>
      </c>
      <c r="E3317">
        <v>54.986265107999998</v>
      </c>
      <c r="F3317">
        <v>423.4</v>
      </c>
      <c r="G3317">
        <v>2.0612679369717202</v>
      </c>
      <c r="H3317">
        <v>8.1769607108598894</v>
      </c>
      <c r="I3317">
        <v>-5.5473707019948</v>
      </c>
      <c r="J3317">
        <v>2.49875281252835</v>
      </c>
      <c r="K3317">
        <v>380.374044071421</v>
      </c>
      <c r="L3317">
        <v>362.45550716981199</v>
      </c>
      <c r="M3317">
        <v>51.557362812998498</v>
      </c>
      <c r="N3317">
        <v>1.1834012541400201</v>
      </c>
      <c r="O3317">
        <v>0.33065658951347798</v>
      </c>
      <c r="P3317">
        <v>38.140293637846597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269</v>
      </c>
      <c r="E3318">
        <v>54.932586000000001</v>
      </c>
      <c r="F3318">
        <v>64.5</v>
      </c>
      <c r="G3318">
        <v>20.414969428875001</v>
      </c>
      <c r="H3318">
        <v>-13.5928398443367</v>
      </c>
      <c r="I3318">
        <v>-21.764787788226599</v>
      </c>
      <c r="J3318">
        <v>-0.89301598382770397</v>
      </c>
      <c r="K3318">
        <v>66.807088645190902</v>
      </c>
      <c r="L3318">
        <v>61.702784875033402</v>
      </c>
      <c r="M3318">
        <v>40.278990258463999</v>
      </c>
      <c r="N3318">
        <v>0.78716931069465601</v>
      </c>
      <c r="O3318">
        <v>17.829457364341</v>
      </c>
      <c r="P3318">
        <v>56.515408881339397</v>
      </c>
      <c r="Q3318">
        <v>0.106133430849435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890</v>
      </c>
      <c r="E3319">
        <v>54.878857019999998</v>
      </c>
      <c r="F3319">
        <v>27.81</v>
      </c>
      <c r="G3319">
        <v>219.88714564756199</v>
      </c>
      <c r="H3319">
        <v>45.537299621749703</v>
      </c>
      <c r="I3319">
        <v>75.578335636786306</v>
      </c>
      <c r="J3319">
        <v>6.1738636804275897</v>
      </c>
      <c r="K3319">
        <v>20.235586225191099</v>
      </c>
      <c r="L3319">
        <v>15.2081788230696</v>
      </c>
      <c r="M3319">
        <v>98.559041367516201</v>
      </c>
      <c r="N3319">
        <v>0.17044686640491299</v>
      </c>
      <c r="O3319">
        <v>0</v>
      </c>
      <c r="P3319">
        <v>268.34437086092697</v>
      </c>
      <c r="Q3319">
        <v>0.178488364021991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D3320" t="s">
        <v>122</v>
      </c>
      <c r="E3320">
        <v>54.768479999999997</v>
      </c>
      <c r="F3320">
        <v>8.7100000000000009</v>
      </c>
      <c r="G3320">
        <v>-6.4268460765285003</v>
      </c>
      <c r="H3320">
        <v>-11.6369418942907</v>
      </c>
      <c r="I3320">
        <v>-29.318061219394</v>
      </c>
      <c r="J3320">
        <v>-2.2163865464620498</v>
      </c>
      <c r="K3320">
        <v>9.4514258766272103</v>
      </c>
      <c r="L3320">
        <v>10.0634907402768</v>
      </c>
      <c r="M3320">
        <v>28.8602686900837</v>
      </c>
      <c r="N3320">
        <v>0.89079868891079705</v>
      </c>
      <c r="O3320">
        <v>75.660160734787496</v>
      </c>
      <c r="P3320">
        <v>26.231884057971001</v>
      </c>
      <c r="Q3320">
        <v>-5.2108954373079998E-3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295</v>
      </c>
      <c r="E3321">
        <v>54.703885300000003</v>
      </c>
      <c r="F3321">
        <v>67</v>
      </c>
      <c r="G3321">
        <v>-15.2179615160121</v>
      </c>
      <c r="H3321">
        <v>-16.876149402111299</v>
      </c>
      <c r="I3321">
        <v>-3.4968122605794698</v>
      </c>
      <c r="J3321">
        <v>4.2388111604581198</v>
      </c>
      <c r="K3321">
        <v>66.099586889339903</v>
      </c>
      <c r="L3321">
        <v>63.334354207405902</v>
      </c>
      <c r="M3321">
        <v>61.479972629061997</v>
      </c>
      <c r="N3321">
        <v>0.43152360348222601</v>
      </c>
      <c r="O3321">
        <v>61.104477611940197</v>
      </c>
      <c r="P3321">
        <v>52.272727272727202</v>
      </c>
      <c r="Q3321">
        <v>1.1361843096060001E-3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348</v>
      </c>
      <c r="E3322">
        <v>54.698520000000002</v>
      </c>
      <c r="F3322">
        <v>102</v>
      </c>
      <c r="G3322">
        <v>-36.844460586852101</v>
      </c>
      <c r="H3322">
        <v>-8.2285824256214894</v>
      </c>
      <c r="I3322">
        <v>-43.850939814810701</v>
      </c>
      <c r="J3322">
        <v>-2.461454043866</v>
      </c>
      <c r="K3322">
        <v>107.03476185432299</v>
      </c>
      <c r="L3322">
        <v>123.182315791658</v>
      </c>
      <c r="M3322">
        <v>37.383173069066899</v>
      </c>
      <c r="N3322">
        <v>1.2945281656234899</v>
      </c>
      <c r="O3322">
        <v>104.901960784313</v>
      </c>
      <c r="P3322">
        <v>17.4709201888748</v>
      </c>
      <c r="Q3322">
        <v>0.107049534583485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E3323">
        <v>54.691792</v>
      </c>
      <c r="F3323">
        <v>66.2</v>
      </c>
      <c r="G3323">
        <v>-11.4407618272714</v>
      </c>
      <c r="H3323">
        <v>21.2702888305306</v>
      </c>
      <c r="I3323">
        <v>-28.197542991799299</v>
      </c>
      <c r="J3323">
        <v>20.895502926197899</v>
      </c>
      <c r="K3323">
        <v>60.031813039089698</v>
      </c>
      <c r="L3323">
        <v>63.376775665232401</v>
      </c>
      <c r="M3323">
        <v>61.167852173472397</v>
      </c>
      <c r="N3323">
        <v>1.5757278310106899</v>
      </c>
      <c r="O3323">
        <v>39.5921450151057</v>
      </c>
      <c r="P3323">
        <v>35.1020408163265</v>
      </c>
      <c r="Q3323">
        <v>-1.0278380833409E-2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72</v>
      </c>
      <c r="E3324">
        <v>54.5259</v>
      </c>
      <c r="F3324">
        <v>133.25</v>
      </c>
      <c r="G3324">
        <v>518.76366690613702</v>
      </c>
      <c r="H3324">
        <v>42.937123428291301</v>
      </c>
      <c r="I3324">
        <v>288.96769085308</v>
      </c>
      <c r="J3324">
        <v>4.0959696587077801</v>
      </c>
      <c r="K3324">
        <v>90.308615847164106</v>
      </c>
      <c r="L3324">
        <v>54.220044716394398</v>
      </c>
      <c r="M3324">
        <v>99.988918465554605</v>
      </c>
      <c r="N3324">
        <v>0.86469710984841297</v>
      </c>
      <c r="O3324">
        <v>0</v>
      </c>
      <c r="P3324">
        <v>616.397849462365</v>
      </c>
      <c r="Q3324">
        <v>0.172818898544252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257</v>
      </c>
      <c r="E3325">
        <v>54.398846474999999</v>
      </c>
      <c r="F3325">
        <v>114.25</v>
      </c>
      <c r="G3325">
        <v>78.439164281102904</v>
      </c>
      <c r="H3325">
        <v>12.0809934550314</v>
      </c>
      <c r="I3325">
        <v>-37.302260324236002</v>
      </c>
      <c r="J3325">
        <v>-3.6950190250945298</v>
      </c>
      <c r="K3325">
        <v>108.723465154154</v>
      </c>
      <c r="L3325">
        <v>104.750264646489</v>
      </c>
      <c r="M3325">
        <v>53.503126874416097</v>
      </c>
      <c r="N3325">
        <v>2.8549818530438902</v>
      </c>
      <c r="O3325">
        <v>42.494529540481402</v>
      </c>
      <c r="P3325">
        <v>115.362865221489</v>
      </c>
      <c r="Q3325">
        <v>5.8126717515899998E-2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103</v>
      </c>
      <c r="E3326">
        <v>54.397325000000002</v>
      </c>
      <c r="F3326">
        <v>959.6</v>
      </c>
      <c r="G3326">
        <v>26.9809255802171</v>
      </c>
      <c r="H3326">
        <v>-19.528673752035399</v>
      </c>
      <c r="I3326">
        <v>2.9134508206988201</v>
      </c>
      <c r="J3326">
        <v>-1.9941643242398399</v>
      </c>
      <c r="K3326">
        <v>976.46109252052702</v>
      </c>
      <c r="M3326">
        <v>5.6022450359880004E-3</v>
      </c>
      <c r="N3326">
        <v>1.0181818181818101</v>
      </c>
      <c r="O3326">
        <v>42.246769487286301</v>
      </c>
      <c r="P3326">
        <v>76.868491383282603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688</v>
      </c>
      <c r="E3327">
        <v>54.357153599999997</v>
      </c>
      <c r="F3327">
        <v>40.200000000000003</v>
      </c>
      <c r="G3327">
        <v>44.544032487378203</v>
      </c>
      <c r="H3327">
        <v>-15.308793580566199</v>
      </c>
      <c r="I3327">
        <v>-27.973985635365</v>
      </c>
      <c r="J3327">
        <v>1.02103627381647</v>
      </c>
      <c r="K3327">
        <v>42.234250037245502</v>
      </c>
      <c r="L3327">
        <v>38.526385942627599</v>
      </c>
      <c r="M3327">
        <v>39.978237008669304</v>
      </c>
      <c r="N3327">
        <v>0.38033729899333202</v>
      </c>
      <c r="O3327">
        <v>50.597014925373102</v>
      </c>
      <c r="P3327">
        <v>101</v>
      </c>
      <c r="Q3327">
        <v>7.0750872512930996E-2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72</v>
      </c>
      <c r="E3328">
        <v>54.341369624999999</v>
      </c>
      <c r="F3328">
        <v>53.05</v>
      </c>
      <c r="G3328">
        <v>-63.152239578628802</v>
      </c>
      <c r="H3328">
        <v>-6.35181029545687</v>
      </c>
      <c r="I3328">
        <v>-45.734679453999803</v>
      </c>
      <c r="J3328">
        <v>-1.2327901366818099</v>
      </c>
      <c r="K3328">
        <v>55.491308794977797</v>
      </c>
      <c r="L3328">
        <v>62.046994516387798</v>
      </c>
      <c r="M3328">
        <v>41.7123219250104</v>
      </c>
      <c r="N3328">
        <v>1.1516328218322101</v>
      </c>
      <c r="O3328">
        <v>87.558906691800203</v>
      </c>
      <c r="P3328">
        <v>8.2653061224489797</v>
      </c>
      <c r="Q3328">
        <v>7.3885008973540002E-3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135</v>
      </c>
      <c r="E3329">
        <v>54.3244270799999</v>
      </c>
      <c r="F3329">
        <v>32.01</v>
      </c>
      <c r="G3329">
        <v>58.916984371675099</v>
      </c>
      <c r="H3329">
        <v>-1.7093530337585801</v>
      </c>
      <c r="I3329">
        <v>-8.3195040772477107</v>
      </c>
      <c r="J3329">
        <v>-9.9480548141533909</v>
      </c>
      <c r="K3329">
        <v>30.329483950591001</v>
      </c>
      <c r="L3329">
        <v>28.2131911504874</v>
      </c>
      <c r="M3329">
        <v>61.139423892365997</v>
      </c>
      <c r="N3329">
        <v>2.52901723075309</v>
      </c>
      <c r="O3329">
        <v>18.1505779443923</v>
      </c>
      <c r="P3329">
        <v>103.238095238095</v>
      </c>
      <c r="Q3329">
        <v>7.1531939940584002E-2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E3330">
        <v>54.304587761999997</v>
      </c>
      <c r="F3330">
        <v>66.31</v>
      </c>
      <c r="G3330">
        <v>42.592750201902803</v>
      </c>
      <c r="H3330">
        <v>-11.865892991854899</v>
      </c>
      <c r="I3330">
        <v>-12.188576641941699</v>
      </c>
      <c r="J3330">
        <v>5.1528944992895598</v>
      </c>
      <c r="K3330">
        <v>73.369333344808496</v>
      </c>
      <c r="L3330">
        <v>66.188375420206896</v>
      </c>
      <c r="M3330">
        <v>32.6177800160646</v>
      </c>
      <c r="N3330">
        <v>0.84154785842337299</v>
      </c>
      <c r="O3330">
        <v>42.4068767908309</v>
      </c>
      <c r="P3330">
        <v>129.605263157894</v>
      </c>
      <c r="Q3330">
        <v>0.16703331209977801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46</v>
      </c>
      <c r="E3331">
        <v>54.227849999999997</v>
      </c>
      <c r="F3331">
        <v>74.540000000000006</v>
      </c>
      <c r="G3331">
        <v>9.9485798655185</v>
      </c>
      <c r="H3331">
        <v>-4.8707439967059702</v>
      </c>
      <c r="I3331">
        <v>-40.224709741749997</v>
      </c>
      <c r="J3331">
        <v>-0.213342406431626</v>
      </c>
      <c r="K3331">
        <v>76.974125806958696</v>
      </c>
      <c r="L3331">
        <v>76.942878459616495</v>
      </c>
      <c r="M3331">
        <v>52.543610638122601</v>
      </c>
      <c r="N3331">
        <v>0.40567232828910499</v>
      </c>
      <c r="O3331">
        <v>48.913335122082003</v>
      </c>
      <c r="P3331">
        <v>63.464912280701697</v>
      </c>
      <c r="Q3331">
        <v>3.6450111271726003E-2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550</v>
      </c>
      <c r="E3332">
        <v>54.20776704</v>
      </c>
      <c r="F3332">
        <v>58.8</v>
      </c>
      <c r="G3332">
        <v>-15.5693383248038</v>
      </c>
      <c r="H3332">
        <v>-4.80620935997882</v>
      </c>
      <c r="I3332">
        <v>-35.718617771994303</v>
      </c>
      <c r="J3332">
        <v>-6.3594273197666</v>
      </c>
      <c r="K3332">
        <v>59.103830101805897</v>
      </c>
      <c r="L3332">
        <v>58.583448501682298</v>
      </c>
      <c r="M3332">
        <v>38.436937751425802</v>
      </c>
      <c r="N3332">
        <v>2.0574585262062</v>
      </c>
      <c r="O3332">
        <v>51.190476190476197</v>
      </c>
      <c r="P3332">
        <v>26.1802575107296</v>
      </c>
      <c r="Q3332">
        <v>-6.1128068284245003E-2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257</v>
      </c>
      <c r="E3333">
        <v>54.095624999999998</v>
      </c>
      <c r="F3333">
        <v>177</v>
      </c>
      <c r="G3333">
        <v>-11.605737291889399</v>
      </c>
      <c r="H3333">
        <v>3.5648377893912602</v>
      </c>
      <c r="I3333">
        <v>5.8434919729621901</v>
      </c>
      <c r="J3333">
        <v>-2.7631760018245801</v>
      </c>
      <c r="K3333">
        <v>167.844308598802</v>
      </c>
      <c r="L3333">
        <v>158.58196925764099</v>
      </c>
      <c r="M3333">
        <v>55.493302426179</v>
      </c>
      <c r="N3333">
        <v>0.99343755850964199</v>
      </c>
      <c r="O3333">
        <v>42.3446327683615</v>
      </c>
      <c r="P3333">
        <v>40.142517814726801</v>
      </c>
      <c r="Q3333">
        <v>7.1233373047619994E-2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130</v>
      </c>
      <c r="E3334">
        <v>53.935856094999998</v>
      </c>
      <c r="F3334">
        <v>39.049999999999997</v>
      </c>
      <c r="G3334">
        <v>-43.107731932503903</v>
      </c>
      <c r="H3334">
        <v>-18.801648293463899</v>
      </c>
      <c r="I3334">
        <v>-33.084724052520002</v>
      </c>
      <c r="J3334">
        <v>-6.8722131047276402</v>
      </c>
      <c r="O3334">
        <v>24.839948783610701</v>
      </c>
      <c r="P3334">
        <v>2.7631578947368398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E3335">
        <v>53.826079999999997</v>
      </c>
      <c r="F3335">
        <v>27.2</v>
      </c>
      <c r="G3335">
        <v>90.294323011261596</v>
      </c>
      <c r="H3335">
        <v>-10.2593143852763</v>
      </c>
      <c r="I3335">
        <v>-10.129328392623</v>
      </c>
      <c r="J3335">
        <v>-0.84721091922191905</v>
      </c>
      <c r="K3335">
        <v>28.333057200628801</v>
      </c>
      <c r="L3335">
        <v>26.5152342129388</v>
      </c>
      <c r="M3335">
        <v>42.333475601777799</v>
      </c>
      <c r="N3335">
        <v>0.96465142442700702</v>
      </c>
      <c r="O3335">
        <v>25</v>
      </c>
      <c r="P3335">
        <v>126.666666666666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711</v>
      </c>
      <c r="E3336">
        <v>53.792091599999999</v>
      </c>
      <c r="F3336">
        <v>912.54</v>
      </c>
      <c r="G3336">
        <v>-2.2191340978642198</v>
      </c>
      <c r="H3336">
        <v>-1.25316089636425</v>
      </c>
      <c r="I3336">
        <v>-0.32289337666367102</v>
      </c>
      <c r="J3336">
        <v>-1.98863915710354</v>
      </c>
      <c r="K3336">
        <v>869.26070356668401</v>
      </c>
      <c r="L3336">
        <v>811.11730294198003</v>
      </c>
      <c r="M3336">
        <v>58.819350865168801</v>
      </c>
      <c r="N3336">
        <v>0.57800501678336003</v>
      </c>
      <c r="O3336">
        <v>6.8446314682096103</v>
      </c>
      <c r="P3336">
        <v>29.603749467405098</v>
      </c>
      <c r="Q3336">
        <v>1.3226938830403E-2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407</v>
      </c>
      <c r="E3337">
        <v>53.720239339999999</v>
      </c>
      <c r="F3337">
        <v>0.92</v>
      </c>
      <c r="G3337">
        <v>-39.597384450539202</v>
      </c>
      <c r="H3337">
        <v>9.1816819231898208</v>
      </c>
      <c r="I3337">
        <v>-14.4567838828692</v>
      </c>
      <c r="J3337">
        <v>-6.0345683646438797</v>
      </c>
      <c r="K3337">
        <v>0.87645014299316304</v>
      </c>
      <c r="L3337">
        <v>0.86172757222213103</v>
      </c>
      <c r="M3337">
        <v>46.173580193219799</v>
      </c>
      <c r="N3337">
        <v>2.12081568087511</v>
      </c>
      <c r="O3337">
        <v>46.739130434782602</v>
      </c>
      <c r="P3337">
        <v>39.393939393939398</v>
      </c>
      <c r="Q3337">
        <v>0.105071675059634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E3338">
        <v>53.675634473999999</v>
      </c>
      <c r="F3338">
        <v>25.62</v>
      </c>
      <c r="G3338">
        <v>46.367615863077901</v>
      </c>
      <c r="H3338">
        <v>-1.0446124759636799</v>
      </c>
      <c r="I3338">
        <v>6.9694226222469098</v>
      </c>
      <c r="J3338">
        <v>4.5337834521779303</v>
      </c>
      <c r="K3338">
        <v>26.101298435725798</v>
      </c>
      <c r="L3338">
        <v>23.213552425762401</v>
      </c>
      <c r="M3338">
        <v>41.661036673752299</v>
      </c>
      <c r="N3338">
        <v>1.28626175409545</v>
      </c>
      <c r="O3338">
        <v>45.550351288056198</v>
      </c>
      <c r="P3338">
        <v>99.377431906614703</v>
      </c>
      <c r="Q3338">
        <v>8.3061106349725994E-2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E3339">
        <v>53.311720000000001</v>
      </c>
      <c r="F3339">
        <v>1064</v>
      </c>
      <c r="G3339">
        <v>628.49643116375898</v>
      </c>
      <c r="H3339">
        <v>19.7092324245755</v>
      </c>
      <c r="I3339">
        <v>170.465820394573</v>
      </c>
      <c r="J3339">
        <v>-3.2050530796125698</v>
      </c>
      <c r="K3339">
        <v>877.95831765485195</v>
      </c>
      <c r="L3339">
        <v>588.25402497165805</v>
      </c>
      <c r="M3339">
        <v>62.648202406196397</v>
      </c>
      <c r="N3339">
        <v>2.0813937638439199</v>
      </c>
      <c r="O3339">
        <v>12.781954887217999</v>
      </c>
      <c r="P3339">
        <v>820.81350064906906</v>
      </c>
      <c r="Q3339">
        <v>0.46106817320322302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111</v>
      </c>
      <c r="E3340">
        <v>53.25</v>
      </c>
      <c r="F3340">
        <v>71</v>
      </c>
      <c r="G3340">
        <v>33.667347736059703</v>
      </c>
      <c r="H3340">
        <v>-15.092022417984399</v>
      </c>
      <c r="I3340">
        <v>41.767603296536699</v>
      </c>
      <c r="J3340">
        <v>-7.3008309909065101</v>
      </c>
      <c r="K3340">
        <v>71.876202269500396</v>
      </c>
      <c r="L3340">
        <v>62.958637401088303</v>
      </c>
      <c r="M3340">
        <v>36.129658320917997</v>
      </c>
      <c r="N3340">
        <v>1.16596971425927</v>
      </c>
      <c r="O3340">
        <v>37.323943661971803</v>
      </c>
      <c r="P3340">
        <v>77.278401997503096</v>
      </c>
      <c r="Q3340">
        <v>7.7617270367580996E-2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191</v>
      </c>
      <c r="E3341">
        <v>53.23253133</v>
      </c>
      <c r="F3341">
        <v>102.3</v>
      </c>
      <c r="G3341">
        <v>-5.2257516852836501</v>
      </c>
      <c r="H3341">
        <v>0.67623155026957005</v>
      </c>
      <c r="I3341">
        <v>-20.171069597154901</v>
      </c>
      <c r="J3341">
        <v>9.2558356757601601</v>
      </c>
      <c r="K3341">
        <v>99.146544819438304</v>
      </c>
      <c r="L3341">
        <v>67.340376417618501</v>
      </c>
      <c r="M3341">
        <v>85.358116598944804</v>
      </c>
      <c r="N3341">
        <v>1.3125</v>
      </c>
      <c r="O3341">
        <v>38.025415444770204</v>
      </c>
      <c r="P3341">
        <v>23.1046931407942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122</v>
      </c>
      <c r="E3342">
        <v>53.097964040000001</v>
      </c>
      <c r="F3342">
        <v>2.2000000000000002</v>
      </c>
      <c r="G3342">
        <v>-5.5931859894901201</v>
      </c>
      <c r="H3342">
        <v>-1.87035303188851</v>
      </c>
      <c r="I3342">
        <v>-12.2495918825592</v>
      </c>
      <c r="J3342">
        <v>1.0670674632677399</v>
      </c>
      <c r="K3342">
        <v>2.80531640952095</v>
      </c>
      <c r="L3342">
        <v>2.8492677430408602</v>
      </c>
      <c r="M3342">
        <v>15.3874106226971</v>
      </c>
      <c r="N3342">
        <v>1</v>
      </c>
      <c r="Q3342">
        <v>-0.13535727796024799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410</v>
      </c>
      <c r="E3343">
        <v>53.083799999999997</v>
      </c>
      <c r="F3343">
        <v>140</v>
      </c>
      <c r="G3343">
        <v>-27.915630427153602</v>
      </c>
      <c r="H3343">
        <v>2.2623121363501602</v>
      </c>
      <c r="I3343">
        <v>-41.599002467243103</v>
      </c>
      <c r="J3343">
        <v>-1.1647377104641401</v>
      </c>
      <c r="K3343">
        <v>133.85923465599001</v>
      </c>
      <c r="L3343">
        <v>138.74372752849101</v>
      </c>
      <c r="M3343">
        <v>64.303779494791996</v>
      </c>
      <c r="N3343">
        <v>1.0678742774566401</v>
      </c>
      <c r="O3343">
        <v>78.571428571428498</v>
      </c>
      <c r="P3343">
        <v>32.701421800947799</v>
      </c>
      <c r="Q3343">
        <v>2.0816187726073999E-2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476</v>
      </c>
      <c r="E3344">
        <v>52.996580000000002</v>
      </c>
      <c r="F3344">
        <v>120.25</v>
      </c>
      <c r="G3344">
        <v>46.946414742262903</v>
      </c>
      <c r="H3344">
        <v>-5.2761494021113799</v>
      </c>
      <c r="I3344">
        <v>-24.249686500373102</v>
      </c>
      <c r="K3344">
        <v>101.614352436579</v>
      </c>
      <c r="L3344">
        <v>65.979273510552801</v>
      </c>
      <c r="M3344">
        <v>99.464893626018295</v>
      </c>
      <c r="N3344">
        <v>0</v>
      </c>
      <c r="O3344">
        <v>15.2598752598752</v>
      </c>
      <c r="P3344">
        <v>72.525107604017194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E3345">
        <v>52.938000000000002</v>
      </c>
      <c r="F3345">
        <v>43.25</v>
      </c>
      <c r="G3345">
        <v>-40.924161642337502</v>
      </c>
      <c r="H3345">
        <v>-7.4983716243335996</v>
      </c>
      <c r="I3345">
        <v>-33.951911396864602</v>
      </c>
      <c r="J3345">
        <v>-3.2287322254744</v>
      </c>
      <c r="K3345">
        <v>45.311817386801003</v>
      </c>
      <c r="L3345">
        <v>49.410332855576002</v>
      </c>
      <c r="M3345">
        <v>38.6110508080099</v>
      </c>
      <c r="N3345">
        <v>0.486728971962616</v>
      </c>
      <c r="O3345">
        <v>77.919075144508597</v>
      </c>
      <c r="P3345">
        <v>6.1349693251533797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46</v>
      </c>
      <c r="E3346">
        <v>52.843139999999998</v>
      </c>
      <c r="F3346">
        <v>6.99</v>
      </c>
      <c r="G3346">
        <v>-98.091473042642903</v>
      </c>
      <c r="H3346">
        <v>-23.676149402111299</v>
      </c>
      <c r="I3346">
        <v>-61.578851004936297</v>
      </c>
      <c r="J3346">
        <v>-4.1859451461576498</v>
      </c>
      <c r="K3346">
        <v>8.4336810929581194</v>
      </c>
      <c r="L3346">
        <v>12.322928452399299</v>
      </c>
      <c r="M3346">
        <v>34.119328084866197</v>
      </c>
      <c r="N3346">
        <v>0.29320010069685098</v>
      </c>
      <c r="O3346">
        <v>322.17453505007097</v>
      </c>
      <c r="P3346">
        <v>1.8950437317784199</v>
      </c>
      <c r="Q3346">
        <v>5.5412372528835997E-2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627</v>
      </c>
      <c r="E3347">
        <v>52.828200000000002</v>
      </c>
      <c r="F3347">
        <v>32.61</v>
      </c>
      <c r="G3347">
        <v>43.911951628890201</v>
      </c>
      <c r="H3347">
        <v>11.057062675007501</v>
      </c>
      <c r="I3347">
        <v>-13.0407525705788</v>
      </c>
      <c r="J3347">
        <v>-3.16845357022253</v>
      </c>
      <c r="K3347">
        <v>29.1240762221388</v>
      </c>
      <c r="L3347">
        <v>31.809983776072301</v>
      </c>
      <c r="M3347">
        <v>71.336692779861707</v>
      </c>
      <c r="N3347">
        <v>1.7642200111748201</v>
      </c>
      <c r="O3347">
        <v>138.69978534191901</v>
      </c>
      <c r="P3347">
        <v>69.490644490644499</v>
      </c>
      <c r="Q3347">
        <v>0.21131795666592201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1111</v>
      </c>
      <c r="E3348">
        <v>52.75179</v>
      </c>
      <c r="F3348">
        <v>119.7</v>
      </c>
      <c r="G3348">
        <v>13.6073536498736</v>
      </c>
      <c r="H3348">
        <v>34.7238505978886</v>
      </c>
      <c r="I3348">
        <v>23.630361529857598</v>
      </c>
      <c r="J3348">
        <v>-6.2858468156944598</v>
      </c>
      <c r="K3348">
        <v>98.880318515071195</v>
      </c>
      <c r="L3348">
        <v>86.266532428706498</v>
      </c>
      <c r="M3348">
        <v>52.471883656804401</v>
      </c>
      <c r="N3348">
        <v>2.19362028137623</v>
      </c>
      <c r="O3348">
        <v>15.355054302422699</v>
      </c>
      <c r="P3348">
        <v>70.951156812339306</v>
      </c>
      <c r="Q3348">
        <v>2.7945544825723E-2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343</v>
      </c>
      <c r="E3349">
        <v>52.642832364</v>
      </c>
      <c r="F3349">
        <v>31.27</v>
      </c>
      <c r="G3349">
        <v>21.228818875334898</v>
      </c>
      <c r="H3349">
        <v>-11.8441967393894</v>
      </c>
      <c r="I3349">
        <v>-19.192048618133899</v>
      </c>
      <c r="J3349">
        <v>-3.1831505570308298</v>
      </c>
      <c r="K3349">
        <v>33.633158327740297</v>
      </c>
      <c r="L3349">
        <v>32.535350685330599</v>
      </c>
      <c r="M3349">
        <v>36.503289837814997</v>
      </c>
      <c r="N3349">
        <v>0.16925767589593499</v>
      </c>
      <c r="O3349">
        <v>54.7809401982731</v>
      </c>
      <c r="P3349">
        <v>51.796116504854297</v>
      </c>
      <c r="Q3349">
        <v>5.4004409497658001E-2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E3350">
        <v>52.6060029</v>
      </c>
      <c r="F3350">
        <v>59.73</v>
      </c>
      <c r="G3350">
        <v>40.291898640606199</v>
      </c>
      <c r="H3350">
        <v>-9.4447603836015102</v>
      </c>
      <c r="I3350">
        <v>-12.572926361080601</v>
      </c>
      <c r="J3350">
        <v>1.0325915286029701</v>
      </c>
      <c r="K3350">
        <v>61.063305279848997</v>
      </c>
      <c r="L3350">
        <v>57.901179674011502</v>
      </c>
      <c r="M3350">
        <v>43.747926967240502</v>
      </c>
      <c r="N3350">
        <v>0.97984029456278599</v>
      </c>
      <c r="O3350">
        <v>34.689435794408098</v>
      </c>
      <c r="P3350">
        <v>79.100449775112395</v>
      </c>
      <c r="Q3350">
        <v>3.3638554129351003E-2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E3351">
        <v>52.219332575999999</v>
      </c>
      <c r="F3351">
        <v>69.209999999999994</v>
      </c>
      <c r="G3351">
        <v>-64.466110080297298</v>
      </c>
      <c r="H3351">
        <v>-33.203984453657696</v>
      </c>
      <c r="I3351">
        <v>-65.312490789392797</v>
      </c>
      <c r="J3351">
        <v>-10.0194241584721</v>
      </c>
      <c r="K3351">
        <v>90.599681089927699</v>
      </c>
      <c r="L3351">
        <v>107.705906959012</v>
      </c>
      <c r="M3351">
        <v>35.6017810595133</v>
      </c>
      <c r="N3351">
        <v>4.8963978073609997</v>
      </c>
      <c r="O3351">
        <v>131.18046525068601</v>
      </c>
      <c r="P3351">
        <v>9.8571428571428505</v>
      </c>
      <c r="Q3351">
        <v>6.5015051043789997E-3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781</v>
      </c>
      <c r="E3352">
        <v>52.170003000000001</v>
      </c>
      <c r="F3352">
        <v>103.5</v>
      </c>
      <c r="G3352">
        <v>-9.2734900299753793</v>
      </c>
      <c r="H3352">
        <v>8.2373641114021297</v>
      </c>
      <c r="I3352">
        <v>-9.7815408836609503</v>
      </c>
      <c r="J3352">
        <v>-1.9941643242398399</v>
      </c>
      <c r="K3352">
        <v>102.06053506099801</v>
      </c>
      <c r="L3352">
        <v>99.087240738520705</v>
      </c>
      <c r="M3352">
        <v>42.832802503010598</v>
      </c>
      <c r="N3352">
        <v>0.53390566992574195</v>
      </c>
      <c r="O3352">
        <v>31.787439613526502</v>
      </c>
      <c r="P3352">
        <v>39.676113360323903</v>
      </c>
      <c r="Q3352">
        <v>1.0823669910644E-2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E3353">
        <v>52.064899617999998</v>
      </c>
      <c r="F3353">
        <v>21.79</v>
      </c>
      <c r="G3353">
        <v>221.949217824051</v>
      </c>
      <c r="H3353">
        <v>-7.0051213647281898</v>
      </c>
      <c r="I3353">
        <v>171.15484133401901</v>
      </c>
      <c r="J3353">
        <v>5.6312195038052</v>
      </c>
      <c r="K3353">
        <v>20.824442315016299</v>
      </c>
      <c r="L3353">
        <v>13.460695846525301</v>
      </c>
      <c r="M3353">
        <v>57.162171029536303</v>
      </c>
      <c r="N3353">
        <v>0.59889819294875302</v>
      </c>
      <c r="O3353">
        <v>24.598439651216101</v>
      </c>
      <c r="P3353">
        <v>247.52791068580501</v>
      </c>
      <c r="Q3353">
        <v>0.16746553224012001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111</v>
      </c>
      <c r="E3354">
        <v>51.945574999999998</v>
      </c>
      <c r="F3354">
        <v>5.17</v>
      </c>
      <c r="G3354">
        <v>11.556585652834601</v>
      </c>
      <c r="H3354">
        <v>-6.95839239276558</v>
      </c>
      <c r="I3354">
        <v>-36.864665194860102</v>
      </c>
      <c r="J3354">
        <v>-1.03447142596729</v>
      </c>
      <c r="K3354">
        <v>5.3083270099824</v>
      </c>
      <c r="L3354">
        <v>5.3668563805469498</v>
      </c>
      <c r="M3354">
        <v>30.6162793375623</v>
      </c>
      <c r="N3354">
        <v>0.70973482908966701</v>
      </c>
      <c r="O3354">
        <v>84.912959381044502</v>
      </c>
      <c r="P3354">
        <v>59.076923076923002</v>
      </c>
      <c r="Q3354">
        <v>5.9140865420261E-2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D3355" t="s">
        <v>1429</v>
      </c>
      <c r="E3355">
        <v>51.779083679999999</v>
      </c>
      <c r="F3355">
        <v>9.84</v>
      </c>
      <c r="G3355">
        <v>-85.965166291705899</v>
      </c>
      <c r="H3355">
        <v>-6.4761494021113704</v>
      </c>
      <c r="I3355">
        <v>-40.3837980451774</v>
      </c>
      <c r="J3355">
        <v>-4.7500698360508498</v>
      </c>
      <c r="K3355">
        <v>10.3596523337847</v>
      </c>
      <c r="L3355">
        <v>14.893477903635601</v>
      </c>
      <c r="M3355">
        <v>39.4948209552701</v>
      </c>
      <c r="N3355">
        <v>0.72490782340391302</v>
      </c>
      <c r="O3355">
        <v>176.93089430894301</v>
      </c>
      <c r="P3355">
        <v>9.9441340782123007</v>
      </c>
      <c r="Q3355">
        <v>0.21071779103903401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407</v>
      </c>
      <c r="E3356">
        <v>51.725610398000001</v>
      </c>
      <c r="F3356">
        <v>81.83</v>
      </c>
      <c r="G3356">
        <v>-48.380579654206997</v>
      </c>
      <c r="H3356">
        <v>-4.67373976355716</v>
      </c>
      <c r="I3356">
        <v>-36.523426917254099</v>
      </c>
      <c r="J3356">
        <v>7.87425672839173</v>
      </c>
      <c r="K3356">
        <v>84.692395608118105</v>
      </c>
      <c r="L3356">
        <v>92.958462268474605</v>
      </c>
      <c r="M3356">
        <v>56.983349597287997</v>
      </c>
      <c r="N3356">
        <v>0.30817180869365701</v>
      </c>
      <c r="O3356">
        <v>96.749358426005102</v>
      </c>
      <c r="P3356">
        <v>16.401137980085299</v>
      </c>
      <c r="Q3356">
        <v>5.0926217677650001E-2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407</v>
      </c>
      <c r="E3357">
        <v>51.635816499999997</v>
      </c>
      <c r="F3357">
        <v>2.41</v>
      </c>
      <c r="G3357">
        <v>-7.4414379597934399</v>
      </c>
      <c r="H3357">
        <v>13.384137679228299</v>
      </c>
      <c r="I3357">
        <v>-22.144832268592001</v>
      </c>
      <c r="J3357">
        <v>-5.8701333164878999</v>
      </c>
      <c r="K3357">
        <v>2.3660720446217298</v>
      </c>
      <c r="L3357">
        <v>2.3495067351002401</v>
      </c>
      <c r="M3357">
        <v>40.822422322698202</v>
      </c>
      <c r="N3357">
        <v>2.8398896999217298</v>
      </c>
      <c r="O3357">
        <v>47.302904564315298</v>
      </c>
      <c r="P3357">
        <v>29.569892473118198</v>
      </c>
      <c r="Q3357">
        <v>6.0085407351186997E-2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732</v>
      </c>
      <c r="E3358">
        <v>51.596600475000002</v>
      </c>
      <c r="F3358">
        <v>5.25</v>
      </c>
      <c r="G3358">
        <v>8.6924068824912801</v>
      </c>
      <c r="H3358">
        <v>-7.3837263383065704E-2</v>
      </c>
      <c r="I3358">
        <v>-18.8706021088421</v>
      </c>
      <c r="J3358">
        <v>-0.31818667060855899</v>
      </c>
      <c r="K3358">
        <v>4.9071348405484896</v>
      </c>
      <c r="L3358">
        <v>4.4261790051775396</v>
      </c>
      <c r="M3358">
        <v>54.4890518527775</v>
      </c>
      <c r="N3358">
        <v>1.07982378036186</v>
      </c>
      <c r="O3358">
        <v>11.4285714285714</v>
      </c>
      <c r="P3358">
        <v>88.172043010752603</v>
      </c>
      <c r="Q3358">
        <v>7.6891744965763995E-2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627</v>
      </c>
      <c r="E3359">
        <v>51.532275237999997</v>
      </c>
      <c r="F3359">
        <v>0.83</v>
      </c>
      <c r="G3359">
        <v>-48.726841009902301</v>
      </c>
      <c r="H3359">
        <v>-4.0566372069894197</v>
      </c>
      <c r="I3359">
        <v>-65.855086179375107</v>
      </c>
      <c r="J3359">
        <v>-9.7719421020176203</v>
      </c>
      <c r="K3359">
        <v>0.870779393196356</v>
      </c>
      <c r="L3359">
        <v>1.14255474210187</v>
      </c>
      <c r="M3359">
        <v>52.731110453119904</v>
      </c>
      <c r="N3359">
        <v>0.80586586861014697</v>
      </c>
      <c r="O3359">
        <v>140.96385542168599</v>
      </c>
      <c r="P3359">
        <v>13.6986301369862</v>
      </c>
      <c r="Q3359">
        <v>5.8196265532568001E-2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135</v>
      </c>
      <c r="E3360">
        <v>51.507455999999998</v>
      </c>
      <c r="F3360">
        <v>5226</v>
      </c>
      <c r="G3360">
        <v>61.733135095234999</v>
      </c>
      <c r="H3360">
        <v>20.175041074079001</v>
      </c>
      <c r="I3360">
        <v>-13.025790238732601</v>
      </c>
      <c r="J3360">
        <v>-4.8706620200923796</v>
      </c>
      <c r="K3360">
        <v>4741.4556962816896</v>
      </c>
      <c r="L3360">
        <v>4237.6286291427796</v>
      </c>
      <c r="M3360">
        <v>50.565684543714703</v>
      </c>
      <c r="N3360">
        <v>0.94588815789473601</v>
      </c>
      <c r="O3360">
        <v>23.899732108687299</v>
      </c>
      <c r="P3360">
        <v>93.483894853757803</v>
      </c>
      <c r="Q3360">
        <v>2.4628356638417E-2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1492</v>
      </c>
      <c r="E3361">
        <v>51.5</v>
      </c>
      <c r="F3361">
        <v>20.6</v>
      </c>
      <c r="G3361">
        <v>-15.653399371892901</v>
      </c>
      <c r="H3361">
        <v>-6.8490759988701999</v>
      </c>
      <c r="I3361">
        <v>-31.815847583396302</v>
      </c>
      <c r="J3361">
        <v>-4.5885039468813504</v>
      </c>
      <c r="K3361">
        <v>20.800890896014302</v>
      </c>
      <c r="L3361">
        <v>20.9463068023564</v>
      </c>
      <c r="M3361">
        <v>42.6972055446628</v>
      </c>
      <c r="N3361">
        <v>0.85398927925468004</v>
      </c>
      <c r="O3361">
        <v>34.951456310679497</v>
      </c>
      <c r="P3361">
        <v>20.046620046619999</v>
      </c>
      <c r="Q3361">
        <v>1.1181161903388E-2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E3362">
        <v>51.488861405999998</v>
      </c>
      <c r="F3362">
        <v>47.69</v>
      </c>
      <c r="G3362">
        <v>19.503775067384399</v>
      </c>
      <c r="H3362">
        <v>-13.004707366296101</v>
      </c>
      <c r="I3362">
        <v>-25.506591326181098</v>
      </c>
      <c r="J3362">
        <v>-1.0663292726934399</v>
      </c>
      <c r="K3362">
        <v>51.668276189556401</v>
      </c>
      <c r="L3362">
        <v>50.823454767627197</v>
      </c>
      <c r="M3362">
        <v>37.643449033729702</v>
      </c>
      <c r="N3362">
        <v>1.1509622730745399</v>
      </c>
      <c r="O3362">
        <v>48.207171314740997</v>
      </c>
      <c r="P3362">
        <v>55.646214099216699</v>
      </c>
      <c r="Q3362">
        <v>0.12609414818307699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819</v>
      </c>
      <c r="E3363">
        <v>51.465400199999998</v>
      </c>
      <c r="F3363">
        <v>23.71</v>
      </c>
      <c r="G3363">
        <v>87.640731598677405</v>
      </c>
      <c r="H3363">
        <v>14.8834250659737</v>
      </c>
      <c r="I3363">
        <v>-19.3300356311209</v>
      </c>
      <c r="J3363">
        <v>5.5772642471887197</v>
      </c>
      <c r="K3363">
        <v>20.427005720791001</v>
      </c>
      <c r="L3363">
        <v>17.817897012450199</v>
      </c>
      <c r="M3363">
        <v>62.940629015248</v>
      </c>
      <c r="N3363">
        <v>2.3682672567098799</v>
      </c>
      <c r="O3363">
        <v>11.471952762547399</v>
      </c>
      <c r="P3363">
        <v>125.166191832858</v>
      </c>
      <c r="Q3363">
        <v>8.2368828911522002E-2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E3364">
        <v>51.375</v>
      </c>
      <c r="F3364">
        <v>41.1</v>
      </c>
      <c r="G3364">
        <v>-0.36527822760788398</v>
      </c>
      <c r="H3364">
        <v>-17.901149402111301</v>
      </c>
      <c r="I3364">
        <v>-29.662268053870601</v>
      </c>
      <c r="J3364">
        <v>-4.1178516054533798</v>
      </c>
      <c r="K3364">
        <v>45.756303760967199</v>
      </c>
      <c r="L3364">
        <v>43.268309476185102</v>
      </c>
      <c r="M3364">
        <v>27.1278871444887</v>
      </c>
      <c r="N3364">
        <v>0.84316603792753997</v>
      </c>
      <c r="O3364">
        <v>64.598540145985396</v>
      </c>
      <c r="P3364">
        <v>54.5112781954887</v>
      </c>
      <c r="Q3364">
        <v>8.3531857771178997E-2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627</v>
      </c>
      <c r="E3365">
        <v>51.322976310000001</v>
      </c>
      <c r="F3365">
        <v>29.93</v>
      </c>
      <c r="G3365">
        <v>20.778275353404599</v>
      </c>
      <c r="H3365">
        <v>-13.273725894083499</v>
      </c>
      <c r="I3365">
        <v>-19.317742859583799</v>
      </c>
      <c r="J3365">
        <v>-4.9654103306296102</v>
      </c>
      <c r="K3365">
        <v>31.3343657940047</v>
      </c>
      <c r="L3365">
        <v>28.7967533890894</v>
      </c>
      <c r="M3365">
        <v>28.0733293429969</v>
      </c>
      <c r="N3365">
        <v>0.29461905768516</v>
      </c>
      <c r="O3365">
        <v>29.635816906114201</v>
      </c>
      <c r="P3365">
        <v>61.783783783783697</v>
      </c>
      <c r="Q3365">
        <v>9.2316337409000004E-4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D3366" t="s">
        <v>130</v>
      </c>
      <c r="E3366">
        <v>51.304252075000001</v>
      </c>
      <c r="F3366">
        <v>5.03</v>
      </c>
      <c r="G3366">
        <v>12.9888002511934</v>
      </c>
      <c r="H3366">
        <v>-6.0543595188428903</v>
      </c>
      <c r="I3366">
        <v>-16.928234001378101</v>
      </c>
      <c r="J3366">
        <v>-0.197757138611101</v>
      </c>
      <c r="K3366">
        <v>5.1210272530798902</v>
      </c>
      <c r="L3366">
        <v>4.9032693403524199</v>
      </c>
      <c r="M3366">
        <v>41.610846676578902</v>
      </c>
      <c r="N3366">
        <v>0.82211961691728896</v>
      </c>
      <c r="O3366">
        <v>31.8091451292246</v>
      </c>
      <c r="P3366">
        <v>52.424242424242401</v>
      </c>
      <c r="Q3366">
        <v>0.11615624983217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D3367" t="s">
        <v>257</v>
      </c>
      <c r="E3367">
        <v>51.204826820000001</v>
      </c>
      <c r="F3367">
        <v>47.95</v>
      </c>
      <c r="G3367">
        <v>-19.353615325201201</v>
      </c>
      <c r="H3367">
        <v>-9.4504894880536696</v>
      </c>
      <c r="I3367">
        <v>-11.9472148002664</v>
      </c>
      <c r="J3367">
        <v>-2.73600408685112</v>
      </c>
      <c r="K3367">
        <v>46.9545884127756</v>
      </c>
      <c r="L3367">
        <v>46.009413606036603</v>
      </c>
      <c r="M3367">
        <v>52.538736079263302</v>
      </c>
      <c r="N3367">
        <v>0.85575141255346798</v>
      </c>
      <c r="O3367">
        <v>24.7132429614181</v>
      </c>
      <c r="P3367">
        <v>37.0783304745569</v>
      </c>
      <c r="Q3367">
        <v>-6.6554725719151997E-2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407</v>
      </c>
      <c r="E3368">
        <v>51.168877600000002</v>
      </c>
      <c r="F3368">
        <v>38.49</v>
      </c>
      <c r="G3368">
        <v>21.049878566817199</v>
      </c>
      <c r="H3368">
        <v>4.6388647621945598</v>
      </c>
      <c r="I3368">
        <v>-25.203572305713902</v>
      </c>
      <c r="J3368">
        <v>-7.1750049889514802</v>
      </c>
      <c r="K3368">
        <v>38.390498018000002</v>
      </c>
      <c r="L3368">
        <v>38.319949083984199</v>
      </c>
      <c r="M3368">
        <v>48.788467435435201</v>
      </c>
      <c r="N3368">
        <v>1.5051263813031801</v>
      </c>
      <c r="O3368">
        <v>64.848012470771593</v>
      </c>
      <c r="P3368">
        <v>66.6233766233766</v>
      </c>
      <c r="Q3368">
        <v>3.1587689656408999E-2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135</v>
      </c>
      <c r="E3369">
        <v>50.9814261</v>
      </c>
      <c r="F3369">
        <v>6.57</v>
      </c>
      <c r="G3369">
        <v>42.882845599784197</v>
      </c>
      <c r="H3369">
        <v>12.618587439993799</v>
      </c>
      <c r="I3369">
        <v>8.4065791691730904</v>
      </c>
      <c r="J3369">
        <v>-1.6956568615532801</v>
      </c>
      <c r="K3369">
        <v>6.1288830432187602</v>
      </c>
      <c r="L3369">
        <v>5.5120766575944398</v>
      </c>
      <c r="M3369">
        <v>52.0242465159305</v>
      </c>
      <c r="N3369">
        <v>1.4791400797218199</v>
      </c>
      <c r="O3369">
        <v>11.5677321156773</v>
      </c>
      <c r="P3369">
        <v>68.461538461538396</v>
      </c>
      <c r="Q3369">
        <v>7.4509211654177995E-2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E3370">
        <v>50.967242800000001</v>
      </c>
      <c r="F3370">
        <v>71.599999999999994</v>
      </c>
      <c r="G3370">
        <v>140.96582894110301</v>
      </c>
      <c r="H3370">
        <v>3.5569138069647899</v>
      </c>
      <c r="I3370">
        <v>38.787923554552101</v>
      </c>
      <c r="J3370">
        <v>4.5931372630617497</v>
      </c>
      <c r="K3370">
        <v>58.490143505130497</v>
      </c>
      <c r="L3370">
        <v>46.873479050834099</v>
      </c>
      <c r="M3370">
        <v>80.320528717673895</v>
      </c>
      <c r="N3370">
        <v>1.33941022152208</v>
      </c>
      <c r="O3370">
        <v>3.1564245810056</v>
      </c>
      <c r="P3370">
        <v>183.56435643564299</v>
      </c>
      <c r="Q3370">
        <v>0.10161942440423399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257</v>
      </c>
      <c r="E3371">
        <v>50.815293150000002</v>
      </c>
      <c r="F3371">
        <v>2.35</v>
      </c>
      <c r="G3371">
        <v>140.45904298730201</v>
      </c>
      <c r="H3371">
        <v>9.7238505978886103</v>
      </c>
      <c r="I3371">
        <v>-64.413138735850794</v>
      </c>
      <c r="J3371">
        <v>-4.1218238987079303</v>
      </c>
      <c r="K3371">
        <v>2.3516019905861301</v>
      </c>
      <c r="L3371">
        <v>2.42444968742703</v>
      </c>
      <c r="M3371">
        <v>54.428571797770601</v>
      </c>
      <c r="N3371">
        <v>2.2956117021276499</v>
      </c>
      <c r="O3371">
        <v>159.57446808510599</v>
      </c>
      <c r="P3371">
        <v>201.92719486081299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21</v>
      </c>
      <c r="E3372">
        <v>50.799153654000001</v>
      </c>
      <c r="F3372">
        <v>17.37</v>
      </c>
      <c r="G3372">
        <v>0.34075555534955598</v>
      </c>
      <c r="H3372">
        <v>-16.7334358342721</v>
      </c>
      <c r="I3372">
        <v>-31.965694606409301</v>
      </c>
      <c r="J3372">
        <v>-8.2208806627177395</v>
      </c>
      <c r="K3372">
        <v>18.5260692414573</v>
      </c>
      <c r="L3372">
        <v>17.582273811676199</v>
      </c>
      <c r="M3372">
        <v>32.8546227677422</v>
      </c>
      <c r="N3372">
        <v>0.68944617599448899</v>
      </c>
      <c r="O3372">
        <v>43.598480294557703</v>
      </c>
      <c r="P3372">
        <v>41.478460721516001</v>
      </c>
      <c r="Q3372">
        <v>9.1467858902943996E-2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135</v>
      </c>
      <c r="E3373">
        <v>50.75</v>
      </c>
      <c r="F3373">
        <v>20.3</v>
      </c>
      <c r="G3373">
        <v>-33.305965589026897</v>
      </c>
      <c r="H3373">
        <v>-11.846197711290101</v>
      </c>
      <c r="I3373">
        <v>-52.823917367431598</v>
      </c>
      <c r="J3373">
        <v>-7.6527009096056897</v>
      </c>
      <c r="K3373">
        <v>20.9542578686778</v>
      </c>
      <c r="L3373">
        <v>22.6537145185154</v>
      </c>
      <c r="M3373">
        <v>52.034090153044303</v>
      </c>
      <c r="N3373">
        <v>1.37491580223629</v>
      </c>
      <c r="O3373">
        <v>84.433497536945794</v>
      </c>
      <c r="P3373">
        <v>11.2328767123287</v>
      </c>
      <c r="Q3373">
        <v>8.2593277735851997E-2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135</v>
      </c>
      <c r="E3374">
        <v>50.746651825999997</v>
      </c>
      <c r="F3374">
        <v>40.57</v>
      </c>
      <c r="G3374">
        <v>6.3991861232815497</v>
      </c>
      <c r="H3374">
        <v>-8.4503737457867896</v>
      </c>
      <c r="I3374">
        <v>-0.62650651151534398</v>
      </c>
      <c r="J3374">
        <v>-11.7182408707462</v>
      </c>
      <c r="K3374">
        <v>43.416306974463197</v>
      </c>
      <c r="L3374">
        <v>40.3295543927712</v>
      </c>
      <c r="M3374">
        <v>17.216990571509999</v>
      </c>
      <c r="N3374">
        <v>0.47543513957306999</v>
      </c>
      <c r="O3374">
        <v>31.377865417796301</v>
      </c>
      <c r="P3374">
        <v>35.233333333333299</v>
      </c>
      <c r="Q3374">
        <v>-1.5936358984813999E-2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111</v>
      </c>
      <c r="E3375">
        <v>50.591999999999999</v>
      </c>
      <c r="F3375">
        <v>46.5</v>
      </c>
      <c r="G3375">
        <v>19.9612132415321</v>
      </c>
      <c r="H3375">
        <v>-0.72775535166947602</v>
      </c>
      <c r="I3375">
        <v>-17.660948139664999</v>
      </c>
      <c r="J3375">
        <v>-11.828706060622</v>
      </c>
      <c r="K3375">
        <v>45.771372850959402</v>
      </c>
      <c r="L3375">
        <v>40.435904212245198</v>
      </c>
      <c r="M3375">
        <v>31.623466587777902</v>
      </c>
      <c r="N3375">
        <v>0.91969225327201898</v>
      </c>
      <c r="O3375">
        <v>26.881720430107499</v>
      </c>
      <c r="P3375">
        <v>78.846153846153797</v>
      </c>
      <c r="Q3375">
        <v>7.2023451441078995E-2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72</v>
      </c>
      <c r="E3376">
        <v>50.575000000000003</v>
      </c>
      <c r="F3376">
        <v>35</v>
      </c>
      <c r="G3376">
        <v>-78.281395564456901</v>
      </c>
      <c r="H3376">
        <v>-10.8747046136696</v>
      </c>
      <c r="I3376">
        <v>-14.2238957518919</v>
      </c>
      <c r="J3376">
        <v>3.3007997045371398</v>
      </c>
      <c r="K3376">
        <v>36.293059980657802</v>
      </c>
      <c r="L3376">
        <v>37.685066869286601</v>
      </c>
      <c r="M3376">
        <v>43.419155491096298</v>
      </c>
      <c r="N3376">
        <v>0.26663564896518499</v>
      </c>
      <c r="O3376">
        <v>122</v>
      </c>
      <c r="P3376">
        <v>25</v>
      </c>
      <c r="Q3376">
        <v>-7.1627053729484996E-2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391</v>
      </c>
      <c r="E3377">
        <v>50.573601500000002</v>
      </c>
      <c r="F3377">
        <v>20.69</v>
      </c>
      <c r="G3377">
        <v>-72.513804428822695</v>
      </c>
      <c r="H3377">
        <v>-6.9661542306966098</v>
      </c>
      <c r="I3377">
        <v>-90.997821480286603</v>
      </c>
      <c r="J3377">
        <v>-7.8221014195219896</v>
      </c>
      <c r="K3377">
        <v>33.030589701876799</v>
      </c>
      <c r="L3377">
        <v>47.664082530553301</v>
      </c>
      <c r="M3377">
        <v>24.327449798787899</v>
      </c>
      <c r="N3377">
        <v>1.78405696862542</v>
      </c>
      <c r="O3377">
        <v>353.69743837602698</v>
      </c>
      <c r="P3377">
        <v>5.13211382113822</v>
      </c>
      <c r="Q3377">
        <v>9.9344862775965007E-2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50.495750000000001</v>
      </c>
      <c r="F3378">
        <v>128.75</v>
      </c>
      <c r="G3378">
        <v>7.9516950245763898</v>
      </c>
      <c r="H3378">
        <v>-2.1710538607101002</v>
      </c>
      <c r="I3378">
        <v>-35.957539695835202</v>
      </c>
      <c r="J3378">
        <v>-4.5891248357103098</v>
      </c>
      <c r="K3378">
        <v>130.85508568124001</v>
      </c>
      <c r="L3378">
        <v>129.94548216060301</v>
      </c>
      <c r="M3378">
        <v>40.926080687084799</v>
      </c>
      <c r="N3378">
        <v>1.3511365064207199</v>
      </c>
      <c r="O3378">
        <v>32.038834951456302</v>
      </c>
      <c r="P3378">
        <v>50.496785505552303</v>
      </c>
      <c r="Q3378">
        <v>3.0947408376920001E-2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410</v>
      </c>
      <c r="E3379">
        <v>50.403186699999999</v>
      </c>
      <c r="F3379">
        <v>107.35</v>
      </c>
      <c r="G3379">
        <v>11.5222011356914</v>
      </c>
      <c r="H3379">
        <v>-4.3587182094508297</v>
      </c>
      <c r="I3379">
        <v>-30.861404902874799</v>
      </c>
      <c r="J3379">
        <v>-3.7798786099541202</v>
      </c>
      <c r="K3379">
        <v>114.815239301451</v>
      </c>
      <c r="L3379">
        <v>102.285428682586</v>
      </c>
      <c r="M3379">
        <v>37.640139821018899</v>
      </c>
      <c r="N3379">
        <v>0.71581862236067795</v>
      </c>
      <c r="O3379">
        <v>43.409408476944499</v>
      </c>
      <c r="P3379">
        <v>43.037974683544299</v>
      </c>
      <c r="Q3379">
        <v>6.9993956020603001E-2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E3380">
        <v>50.402300708999903</v>
      </c>
      <c r="F3380">
        <v>6.81</v>
      </c>
      <c r="G3380">
        <v>135.34084736813</v>
      </c>
      <c r="H3380">
        <v>39.609028050915697</v>
      </c>
      <c r="I3380">
        <v>56.4140119879266</v>
      </c>
      <c r="J3380">
        <v>-7.3147645970911297</v>
      </c>
      <c r="K3380">
        <v>5.4258580255583198</v>
      </c>
      <c r="L3380">
        <v>4.2900977398240796</v>
      </c>
      <c r="M3380">
        <v>58.583451613986298</v>
      </c>
      <c r="N3380">
        <v>1.6518019755536499</v>
      </c>
      <c r="O3380">
        <v>8.0763582966226295</v>
      </c>
      <c r="P3380">
        <v>176.829268292682</v>
      </c>
      <c r="Q3380">
        <v>8.0943629426593999E-2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348</v>
      </c>
      <c r="E3381">
        <v>50.397440670000002</v>
      </c>
      <c r="F3381">
        <v>30.15</v>
      </c>
      <c r="G3381">
        <v>25.7899067709936</v>
      </c>
      <c r="H3381">
        <v>-24.881412560006101</v>
      </c>
      <c r="I3381">
        <v>-37.345568250252697</v>
      </c>
      <c r="J3381">
        <v>-6.5254143242398399</v>
      </c>
      <c r="K3381">
        <v>34.773803185627699</v>
      </c>
      <c r="L3381">
        <v>32.709882976300399</v>
      </c>
      <c r="M3381">
        <v>32.884502919568099</v>
      </c>
      <c r="N3381">
        <v>0.84</v>
      </c>
      <c r="O3381">
        <v>103.482587064676</v>
      </c>
      <c r="P3381">
        <v>100.332225913621</v>
      </c>
      <c r="Q3381">
        <v>0.14444316715823699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62</v>
      </c>
      <c r="E3382">
        <v>50.391460223999999</v>
      </c>
      <c r="F3382">
        <v>20.16</v>
      </c>
      <c r="G3382">
        <v>-48.6027478445721</v>
      </c>
      <c r="H3382">
        <v>-21.048507125688602</v>
      </c>
      <c r="I3382">
        <v>-14.755684981770299</v>
      </c>
      <c r="J3382">
        <v>-13.7864163463769</v>
      </c>
      <c r="K3382">
        <v>23.028269161704699</v>
      </c>
      <c r="L3382">
        <v>22.5409973949447</v>
      </c>
      <c r="M3382">
        <v>16.041753629514901</v>
      </c>
      <c r="N3382">
        <v>0.66230588235294097</v>
      </c>
      <c r="O3382">
        <v>33.878968253968203</v>
      </c>
      <c r="P3382">
        <v>25.607476635514001</v>
      </c>
      <c r="Q3382">
        <v>6.1779808762489001E-2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948</v>
      </c>
      <c r="E3383">
        <v>50.335598750000003</v>
      </c>
      <c r="F3383">
        <v>90.43</v>
      </c>
      <c r="G3383">
        <v>-8.2133456845965291</v>
      </c>
      <c r="H3383">
        <v>-6.6199464350075301</v>
      </c>
      <c r="I3383">
        <v>-16.0179854770922</v>
      </c>
      <c r="J3383">
        <v>-3.2849032722875999</v>
      </c>
      <c r="K3383">
        <v>89.821237516797197</v>
      </c>
      <c r="L3383">
        <v>85.969787544982694</v>
      </c>
      <c r="M3383">
        <v>41.136848583019301</v>
      </c>
      <c r="N3383">
        <v>0.56856280830101502</v>
      </c>
      <c r="O3383">
        <v>16.222492535662902</v>
      </c>
      <c r="P3383">
        <v>30.9630702389573</v>
      </c>
      <c r="Q3383">
        <v>8.7579840311843002E-2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62</v>
      </c>
      <c r="E3384">
        <v>50.25</v>
      </c>
      <c r="F3384">
        <v>4.0199999999999996</v>
      </c>
      <c r="G3384">
        <v>-49.672348450878097</v>
      </c>
      <c r="H3384">
        <v>-5.03044915641114</v>
      </c>
      <c r="I3384">
        <v>-40.695349786239497</v>
      </c>
      <c r="J3384">
        <v>-2.9650381106475998</v>
      </c>
      <c r="K3384">
        <v>4.10410987251724</v>
      </c>
      <c r="L3384">
        <v>4.1823188268752904</v>
      </c>
      <c r="M3384">
        <v>41.598534714225202</v>
      </c>
      <c r="N3384">
        <v>1.1222807406147799</v>
      </c>
      <c r="O3384">
        <v>56.965174129353201</v>
      </c>
      <c r="P3384">
        <v>16.860465116278998</v>
      </c>
      <c r="Q3384">
        <v>9.2340975633089004E-2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410</v>
      </c>
      <c r="E3385">
        <v>50.2423134</v>
      </c>
      <c r="F3385">
        <v>34</v>
      </c>
      <c r="G3385">
        <v>-66.704233987295297</v>
      </c>
      <c r="H3385">
        <v>-4.99084269740381</v>
      </c>
      <c r="I3385">
        <v>-56.681226107311403</v>
      </c>
      <c r="J3385">
        <v>1.38818861693662</v>
      </c>
      <c r="K3385">
        <v>34.930854207001197</v>
      </c>
      <c r="M3385">
        <v>40.706523177870999</v>
      </c>
      <c r="N3385">
        <v>1.4728136882129199</v>
      </c>
      <c r="O3385">
        <v>80.588235294117595</v>
      </c>
      <c r="P3385">
        <v>12.9568106312292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E3386">
        <v>50.123987172</v>
      </c>
      <c r="F3386">
        <v>35.340000000000003</v>
      </c>
      <c r="G3386">
        <v>-6.22712244635402</v>
      </c>
      <c r="H3386">
        <v>-9.2642123429686691</v>
      </c>
      <c r="I3386">
        <v>-50.062727235291398</v>
      </c>
      <c r="J3386">
        <v>-7.3684958750419698</v>
      </c>
      <c r="K3386">
        <v>37.5341488101216</v>
      </c>
      <c r="L3386">
        <v>39.671201758881999</v>
      </c>
      <c r="M3386">
        <v>37.422570839134103</v>
      </c>
      <c r="N3386">
        <v>2.2394251525841802</v>
      </c>
      <c r="O3386">
        <v>58.404074702886199</v>
      </c>
      <c r="P3386">
        <v>34.015927189988602</v>
      </c>
      <c r="Q3386">
        <v>5.3085670488601001E-2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E3387">
        <v>49.809600000000003</v>
      </c>
      <c r="F3387">
        <v>69.180000000000007</v>
      </c>
      <c r="G3387">
        <v>-51.103507158233903</v>
      </c>
      <c r="H3387">
        <v>-13.4208862442166</v>
      </c>
      <c r="I3387">
        <v>-30.609712486681801</v>
      </c>
      <c r="J3387">
        <v>-1.11266143406643</v>
      </c>
      <c r="K3387">
        <v>72.053354121106196</v>
      </c>
      <c r="L3387">
        <v>78.716516438633704</v>
      </c>
      <c r="M3387">
        <v>36.737727036581497</v>
      </c>
      <c r="N3387">
        <v>2.2239453518074099</v>
      </c>
      <c r="O3387">
        <v>40.647586007516601</v>
      </c>
      <c r="P3387">
        <v>5.6183206106870296</v>
      </c>
      <c r="Q3387">
        <v>0.107106474415726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550</v>
      </c>
      <c r="E3388">
        <v>49.633529000000003</v>
      </c>
      <c r="F3388">
        <v>81.89</v>
      </c>
      <c r="G3388">
        <v>19.385017529465401</v>
      </c>
      <c r="H3388">
        <v>12.198639933432201</v>
      </c>
      <c r="I3388">
        <v>-26.7860372852933</v>
      </c>
      <c r="J3388">
        <v>-4.2470378874582204</v>
      </c>
      <c r="K3388">
        <v>79.323707868131393</v>
      </c>
      <c r="L3388">
        <v>78.551481748432096</v>
      </c>
      <c r="M3388">
        <v>43.031709123327403</v>
      </c>
      <c r="N3388">
        <v>2.8081237884647199</v>
      </c>
      <c r="O3388">
        <v>39.089021858590797</v>
      </c>
      <c r="P3388">
        <v>47.549549549549504</v>
      </c>
      <c r="Q3388">
        <v>0.17470992486242401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E3389">
        <v>49.527408000000001</v>
      </c>
      <c r="F3389">
        <v>79.319999999999993</v>
      </c>
      <c r="G3389">
        <v>-10.622171122623801</v>
      </c>
      <c r="H3389">
        <v>-10.39036692683</v>
      </c>
      <c r="I3389">
        <v>-42.785042779935402</v>
      </c>
      <c r="J3389">
        <v>-4.3450415172222998</v>
      </c>
      <c r="K3389">
        <v>88.460106533901197</v>
      </c>
      <c r="L3389">
        <v>89.538815892650504</v>
      </c>
      <c r="M3389">
        <v>32.738576469804102</v>
      </c>
      <c r="N3389">
        <v>0.93461538461538396</v>
      </c>
      <c r="O3389">
        <v>69.326777609682296</v>
      </c>
      <c r="P3389">
        <v>28.4742468415937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D3390" t="s">
        <v>130</v>
      </c>
      <c r="E3390">
        <v>49.205139983999999</v>
      </c>
      <c r="F3390">
        <v>24.21</v>
      </c>
      <c r="G3390">
        <v>134.74388778340699</v>
      </c>
      <c r="H3390">
        <v>-1.10069600691948</v>
      </c>
      <c r="I3390">
        <v>68.131720177562002</v>
      </c>
      <c r="J3390">
        <v>-5.1314192262006202</v>
      </c>
      <c r="K3390">
        <v>20.9546754782981</v>
      </c>
      <c r="L3390">
        <v>15.7778617931087</v>
      </c>
      <c r="M3390">
        <v>54.593903878699003</v>
      </c>
      <c r="N3390">
        <v>1.98606091731521</v>
      </c>
      <c r="O3390">
        <v>18.050392399834699</v>
      </c>
      <c r="P3390">
        <v>167.80973451327401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130</v>
      </c>
      <c r="E3391">
        <v>49.079735534999998</v>
      </c>
      <c r="F3391">
        <v>3.45</v>
      </c>
      <c r="K3391">
        <v>3.4677458506360201</v>
      </c>
      <c r="L3391">
        <v>4.1767796842679701</v>
      </c>
      <c r="M3391">
        <v>60.755946489344097</v>
      </c>
      <c r="N3391">
        <v>1</v>
      </c>
      <c r="Q3391">
        <v>-4.7233022382218999E-2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182</v>
      </c>
      <c r="E3392">
        <v>49.029828479999999</v>
      </c>
      <c r="F3392">
        <v>73.2</v>
      </c>
      <c r="G3392">
        <v>-54.888205174646501</v>
      </c>
      <c r="H3392">
        <v>-3.4680826427233402</v>
      </c>
      <c r="I3392">
        <v>-38.5030534028229</v>
      </c>
      <c r="J3392">
        <v>1.9831084030328801</v>
      </c>
      <c r="K3392">
        <v>75.073048227342795</v>
      </c>
      <c r="M3392">
        <v>53.601764027667201</v>
      </c>
      <c r="N3392">
        <v>0.68713450292397604</v>
      </c>
      <c r="O3392">
        <v>98.087431693989004</v>
      </c>
      <c r="P3392">
        <v>26.2068965517241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E3393">
        <v>49.003609599999997</v>
      </c>
      <c r="F3393">
        <v>33.79</v>
      </c>
      <c r="G3393">
        <v>-21.417163885182099</v>
      </c>
      <c r="H3393">
        <v>-2.1585023432878399</v>
      </c>
      <c r="I3393">
        <v>-17.613655996262999</v>
      </c>
      <c r="J3393">
        <v>4.2482599181843996</v>
      </c>
      <c r="K3393">
        <v>34.541879110595197</v>
      </c>
      <c r="L3393">
        <v>32.874038572078803</v>
      </c>
      <c r="M3393">
        <v>48.314798706665897</v>
      </c>
      <c r="N3393">
        <v>1.0784611700158899</v>
      </c>
      <c r="O3393">
        <v>35.306303640130203</v>
      </c>
      <c r="P3393">
        <v>25.055514433752698</v>
      </c>
      <c r="Q3393">
        <v>0.116290158812012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77</v>
      </c>
      <c r="E3394">
        <v>48.962599175000001</v>
      </c>
      <c r="F3394">
        <v>15.61</v>
      </c>
      <c r="G3394">
        <v>-22.542389231391201</v>
      </c>
      <c r="H3394">
        <v>-4.9628661940913199</v>
      </c>
      <c r="I3394">
        <v>-36.3171063015672</v>
      </c>
      <c r="J3394">
        <v>4.5261284235978296</v>
      </c>
      <c r="K3394">
        <v>16.173464669944298</v>
      </c>
      <c r="L3394">
        <v>16.816643774626201</v>
      </c>
      <c r="M3394">
        <v>39.4446606663331</v>
      </c>
      <c r="N3394">
        <v>0.68229806764631196</v>
      </c>
      <c r="O3394">
        <v>34.529147982062703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382</v>
      </c>
      <c r="E3395">
        <v>48.856900000000003</v>
      </c>
      <c r="F3395">
        <v>31.75</v>
      </c>
      <c r="G3395">
        <v>51.795608814223399</v>
      </c>
      <c r="H3395">
        <v>-1.87057664669341</v>
      </c>
      <c r="I3395">
        <v>-32.0030534028229</v>
      </c>
      <c r="J3395">
        <v>-5.18257012134129</v>
      </c>
      <c r="K3395">
        <v>33.722187782605097</v>
      </c>
      <c r="L3395">
        <v>31.7631501966071</v>
      </c>
      <c r="M3395">
        <v>41.080733780362401</v>
      </c>
      <c r="N3395">
        <v>2.2926605504587099</v>
      </c>
      <c r="O3395">
        <v>77.480314960629897</v>
      </c>
      <c r="P3395">
        <v>88.427299703263998</v>
      </c>
      <c r="Q3395">
        <v>0.12704741960805299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1148</v>
      </c>
      <c r="E3396">
        <v>48.853749999999998</v>
      </c>
      <c r="F3396">
        <v>9.35</v>
      </c>
      <c r="G3396">
        <v>31.564164281102801</v>
      </c>
      <c r="H3396">
        <v>11.212581321494699</v>
      </c>
      <c r="I3396">
        <v>41.851722425637</v>
      </c>
      <c r="J3396">
        <v>9.2176137052052294</v>
      </c>
      <c r="K3396">
        <v>8.4174114979467909</v>
      </c>
      <c r="L3396">
        <v>7.6236450374751401</v>
      </c>
      <c r="M3396">
        <v>63.876563082057402</v>
      </c>
      <c r="N3396">
        <v>1.8902973581329201</v>
      </c>
      <c r="O3396">
        <v>16.042780748662999</v>
      </c>
      <c r="P3396">
        <v>95.606694560669396</v>
      </c>
      <c r="Q3396">
        <v>0.15707546842893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62</v>
      </c>
      <c r="E3397">
        <v>48.836278391999997</v>
      </c>
      <c r="F3397">
        <v>24.42</v>
      </c>
      <c r="G3397">
        <v>18.0683659617751</v>
      </c>
      <c r="H3397">
        <v>12.9189725491081</v>
      </c>
      <c r="I3397">
        <v>-1.9742896329330899</v>
      </c>
      <c r="J3397">
        <v>8.1922840613899996</v>
      </c>
      <c r="K3397">
        <v>21.726657357656801</v>
      </c>
      <c r="L3397">
        <v>20.421762609949599</v>
      </c>
      <c r="M3397">
        <v>74.248077551953997</v>
      </c>
      <c r="N3397">
        <v>3.89690723784447</v>
      </c>
      <c r="O3397">
        <v>23.259623259623201</v>
      </c>
      <c r="P3397">
        <v>138.243902439024</v>
      </c>
      <c r="Q3397">
        <v>0.12043548924085801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483</v>
      </c>
      <c r="E3398">
        <v>48.800756835000001</v>
      </c>
      <c r="F3398">
        <v>34.17</v>
      </c>
      <c r="G3398">
        <v>3.7551451397597599</v>
      </c>
      <c r="H3398">
        <v>2.1289138890278401</v>
      </c>
      <c r="I3398">
        <v>-29.180558591476998</v>
      </c>
      <c r="J3398">
        <v>4.0352014989404097</v>
      </c>
      <c r="K3398">
        <v>31.892635261736899</v>
      </c>
      <c r="L3398">
        <v>32.3629887276904</v>
      </c>
      <c r="M3398">
        <v>78.340231312233399</v>
      </c>
      <c r="N3398">
        <v>0.99999643143902195</v>
      </c>
      <c r="O3398">
        <v>39.010828211881702</v>
      </c>
      <c r="P3398">
        <v>48.565217391304301</v>
      </c>
      <c r="Q3398">
        <v>-5.9864578825222003E-2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E3399">
        <v>48.632313099999998</v>
      </c>
      <c r="F3399">
        <v>49.13</v>
      </c>
      <c r="G3399">
        <v>34.924410699173499</v>
      </c>
      <c r="H3399">
        <v>-9.4761494021113801</v>
      </c>
      <c r="I3399">
        <v>-0.98012528027777501</v>
      </c>
      <c r="J3399">
        <v>-4.0391540992909603</v>
      </c>
      <c r="K3399">
        <v>48.723941852465799</v>
      </c>
      <c r="L3399">
        <v>44.8675298641175</v>
      </c>
      <c r="M3399">
        <v>55.978385845892497</v>
      </c>
      <c r="N3399">
        <v>0.92904101326899802</v>
      </c>
      <c r="O3399">
        <v>36.372888255648199</v>
      </c>
      <c r="P3399">
        <v>63.548601864181002</v>
      </c>
      <c r="Q3399">
        <v>0.101868909018585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382</v>
      </c>
      <c r="E3400">
        <v>48.630400000000002</v>
      </c>
      <c r="F3400">
        <v>26.72</v>
      </c>
      <c r="G3400">
        <v>109.632574743879</v>
      </c>
      <c r="H3400">
        <v>-9.8849382552732195</v>
      </c>
      <c r="I3400">
        <v>20.010017707220001</v>
      </c>
      <c r="J3400">
        <v>-7.6812007071434003</v>
      </c>
      <c r="K3400">
        <v>28.781715416837901</v>
      </c>
      <c r="L3400">
        <v>24.9604743843412</v>
      </c>
      <c r="M3400">
        <v>28.677881042262701</v>
      </c>
      <c r="N3400">
        <v>0.17604534926246401</v>
      </c>
      <c r="O3400">
        <v>45.920658682634702</v>
      </c>
      <c r="P3400">
        <v>143.13011828935299</v>
      </c>
      <c r="Q3400">
        <v>8.4365700571356006E-2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D3401" t="s">
        <v>553</v>
      </c>
      <c r="E3401">
        <v>48.621385799999999</v>
      </c>
      <c r="F3401">
        <v>37.83</v>
      </c>
      <c r="G3401">
        <v>62.911591144224801</v>
      </c>
      <c r="H3401">
        <v>-19.3845015465809</v>
      </c>
      <c r="I3401">
        <v>15.7073268155926</v>
      </c>
      <c r="J3401">
        <v>-6.7501092554038102</v>
      </c>
      <c r="K3401">
        <v>36.527738563230102</v>
      </c>
      <c r="L3401">
        <v>31.234737346854999</v>
      </c>
      <c r="M3401">
        <v>43.270356515331599</v>
      </c>
      <c r="N3401">
        <v>0.152410528795699</v>
      </c>
      <c r="O3401">
        <v>19.719799101242302</v>
      </c>
      <c r="P3401">
        <v>97.442588726513506</v>
      </c>
      <c r="Q3401">
        <v>6.1047314751476997E-2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135</v>
      </c>
      <c r="E3402">
        <v>48.580043680000003</v>
      </c>
      <c r="F3402">
        <v>162.4</v>
      </c>
      <c r="G3402">
        <v>68.749415311034994</v>
      </c>
      <c r="H3402">
        <v>-1.59921665541119</v>
      </c>
      <c r="I3402">
        <v>-3.40098884917363</v>
      </c>
      <c r="J3402">
        <v>3.74301516293963</v>
      </c>
      <c r="K3402">
        <v>160.32700943584501</v>
      </c>
      <c r="L3402">
        <v>140.55174617116899</v>
      </c>
      <c r="M3402">
        <v>45.291471870128298</v>
      </c>
      <c r="N3402">
        <v>0.636525883012521</v>
      </c>
      <c r="O3402">
        <v>13.9162561576354</v>
      </c>
      <c r="P3402">
        <v>96.824627317900806</v>
      </c>
      <c r="Q3402">
        <v>4.8502465664956002E-2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E3403">
        <v>48.446394750000003</v>
      </c>
      <c r="F3403">
        <v>47.5</v>
      </c>
      <c r="G3403">
        <v>-28.6399173515501</v>
      </c>
      <c r="H3403">
        <v>-3.5974413698121901</v>
      </c>
      <c r="I3403">
        <v>-24.033526985623801</v>
      </c>
      <c r="J3403">
        <v>3.2863637285654299</v>
      </c>
      <c r="K3403">
        <v>47.5235316168365</v>
      </c>
      <c r="L3403">
        <v>48.419624334124201</v>
      </c>
      <c r="M3403">
        <v>51.033023530605597</v>
      </c>
      <c r="N3403">
        <v>0.37989323843416301</v>
      </c>
      <c r="O3403">
        <v>35.999999999999901</v>
      </c>
      <c r="P3403">
        <v>18.75</v>
      </c>
      <c r="Q3403">
        <v>4.3487686034539997E-3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E3404">
        <v>48.375919187999997</v>
      </c>
      <c r="F3404">
        <v>6.14</v>
      </c>
      <c r="G3404">
        <v>-64.117231400292695</v>
      </c>
      <c r="H3404">
        <v>-7.1688938816066496</v>
      </c>
      <c r="I3404">
        <v>-43.320390864123198</v>
      </c>
      <c r="J3404">
        <v>-2.79161249010905</v>
      </c>
      <c r="K3404">
        <v>6.0864556013351097</v>
      </c>
      <c r="L3404">
        <v>7.1591349498092596</v>
      </c>
      <c r="M3404">
        <v>42.3320178571025</v>
      </c>
      <c r="N3404">
        <v>1.2396629300170201</v>
      </c>
      <c r="O3404">
        <v>92.182410423452794</v>
      </c>
      <c r="P3404">
        <v>29.2631578947368</v>
      </c>
      <c r="Q3404">
        <v>-5.0692993091484999E-2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D3405" t="s">
        <v>148</v>
      </c>
      <c r="E3405">
        <v>48.338642399999998</v>
      </c>
      <c r="F3405">
        <v>2.4</v>
      </c>
      <c r="G3405">
        <v>-80.295673993829695</v>
      </c>
      <c r="H3405">
        <v>-10.2954544214163</v>
      </c>
      <c r="I3405">
        <v>-26.666796092881398</v>
      </c>
      <c r="J3405">
        <v>-7.0134693435448501</v>
      </c>
      <c r="K3405">
        <v>2.37010252633748</v>
      </c>
      <c r="L3405">
        <v>3.1807820792930399</v>
      </c>
      <c r="M3405">
        <v>37.396666933038603</v>
      </c>
      <c r="N3405">
        <v>0.98756161065368497</v>
      </c>
      <c r="O3405">
        <v>164.583333333333</v>
      </c>
      <c r="P3405">
        <v>33.3333333333333</v>
      </c>
      <c r="Q3405">
        <v>-0.19213241727946001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D3406" t="s">
        <v>135</v>
      </c>
      <c r="E3406">
        <v>48.309108600000002</v>
      </c>
      <c r="F3406">
        <v>14.64</v>
      </c>
      <c r="G3406">
        <v>27.080326950550202</v>
      </c>
      <c r="H3406">
        <v>-6.5204192121965097</v>
      </c>
      <c r="I3406">
        <v>-14.729238700778501</v>
      </c>
      <c r="J3406">
        <v>-7.3893964446915303</v>
      </c>
      <c r="K3406">
        <v>15.126428692185801</v>
      </c>
      <c r="L3406">
        <v>14.072083035021</v>
      </c>
      <c r="M3406">
        <v>41.807385312459097</v>
      </c>
      <c r="N3406">
        <v>0.78661541006658597</v>
      </c>
      <c r="O3406">
        <v>35.587431693988997</v>
      </c>
      <c r="P3406">
        <v>70.232558139534902</v>
      </c>
      <c r="Q3406">
        <v>6.7036121275419996E-2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550</v>
      </c>
      <c r="E3407">
        <v>48.259799999999998</v>
      </c>
      <c r="F3407">
        <v>25</v>
      </c>
      <c r="G3407">
        <v>-51.173930956992301</v>
      </c>
      <c r="H3407">
        <v>-10.0192324060639</v>
      </c>
      <c r="I3407">
        <v>-36.566743433587</v>
      </c>
      <c r="J3407">
        <v>-6.3592436893191904</v>
      </c>
      <c r="K3407">
        <v>26.0119333743454</v>
      </c>
      <c r="L3407">
        <v>29.535934990312001</v>
      </c>
      <c r="M3407">
        <v>51.2225698647662</v>
      </c>
      <c r="N3407">
        <v>1.36832917705735</v>
      </c>
      <c r="O3407">
        <v>72</v>
      </c>
      <c r="P3407">
        <v>3.9501039501039501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926</v>
      </c>
      <c r="E3408">
        <v>48.233504000000003</v>
      </c>
      <c r="F3408">
        <v>1.21</v>
      </c>
      <c r="G3408">
        <v>-8.1029647064144399</v>
      </c>
      <c r="H3408">
        <v>1.56145743549546</v>
      </c>
      <c r="I3408">
        <v>-32.107409119701302</v>
      </c>
      <c r="J3408">
        <v>-5.8403181703936902</v>
      </c>
      <c r="K3408">
        <v>1.20757087321399</v>
      </c>
      <c r="L3408">
        <v>1.2261660362735201</v>
      </c>
      <c r="M3408">
        <v>42.692875045806701</v>
      </c>
      <c r="N3408">
        <v>2.1450062640930798</v>
      </c>
      <c r="O3408">
        <v>56.198347107438003</v>
      </c>
      <c r="P3408">
        <v>72.857142857142804</v>
      </c>
      <c r="Q3408">
        <v>-0.14303201720728101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E3409">
        <v>48.103006000000001</v>
      </c>
      <c r="F3409">
        <v>98</v>
      </c>
      <c r="G3409">
        <v>123.215417318494</v>
      </c>
      <c r="H3409">
        <v>-12.729853105815</v>
      </c>
      <c r="I3409">
        <v>20.593245276634701</v>
      </c>
      <c r="J3409">
        <v>-1.39023880838678</v>
      </c>
      <c r="K3409">
        <v>97.239827012442206</v>
      </c>
      <c r="L3409">
        <v>75.9934886256531</v>
      </c>
      <c r="M3409">
        <v>33.006785167965603</v>
      </c>
      <c r="N3409">
        <v>0.234686384274684</v>
      </c>
      <c r="O3409">
        <v>15.306122448979499</v>
      </c>
      <c r="P3409">
        <v>151.15325474115801</v>
      </c>
      <c r="Q3409">
        <v>6.5944502214811004E-2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E3410">
        <v>48.0834616</v>
      </c>
      <c r="F3410">
        <v>58</v>
      </c>
      <c r="G3410">
        <v>35.532418249356802</v>
      </c>
      <c r="H3410">
        <v>15.5571839312219</v>
      </c>
      <c r="I3410">
        <v>-30.884152135054901</v>
      </c>
      <c r="J3410">
        <v>-1.9941643242398399</v>
      </c>
      <c r="K3410">
        <v>52.275584609061099</v>
      </c>
      <c r="L3410">
        <v>49.7419609419415</v>
      </c>
      <c r="M3410">
        <v>95.794588890850207</v>
      </c>
      <c r="N3410">
        <v>0.26521739130434702</v>
      </c>
      <c r="O3410">
        <v>55.689655172413801</v>
      </c>
      <c r="P3410">
        <v>93.3333333333333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119</v>
      </c>
      <c r="E3411">
        <v>47.7</v>
      </c>
      <c r="F3411">
        <v>15.9</v>
      </c>
      <c r="G3411">
        <v>-37.196258175817597</v>
      </c>
      <c r="H3411">
        <v>-9.21409689614479</v>
      </c>
      <c r="I3411">
        <v>-42.919778175009199</v>
      </c>
      <c r="J3411">
        <v>-4.7719421020175998</v>
      </c>
      <c r="K3411">
        <v>16.514053623058</v>
      </c>
      <c r="L3411">
        <v>18.045817084711899</v>
      </c>
      <c r="M3411">
        <v>46.214048456421096</v>
      </c>
      <c r="N3411">
        <v>0.70605763235911501</v>
      </c>
      <c r="O3411">
        <v>74.779874213836393</v>
      </c>
      <c r="P3411">
        <v>8.9041095890411093</v>
      </c>
      <c r="Q3411">
        <v>-1.5543791750699001E-2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D3412" t="s">
        <v>2884</v>
      </c>
      <c r="E3412">
        <v>47.627750495999997</v>
      </c>
      <c r="F3412">
        <v>7.12</v>
      </c>
      <c r="G3412">
        <v>10.040354757293301</v>
      </c>
      <c r="H3412">
        <v>6.7849193001786903</v>
      </c>
      <c r="I3412">
        <v>-21.251049220180899</v>
      </c>
      <c r="J3412">
        <v>5.1591203472930003</v>
      </c>
      <c r="K3412">
        <v>6.9700004188209599</v>
      </c>
      <c r="L3412">
        <v>6.7134699640536901</v>
      </c>
      <c r="M3412">
        <v>56.036645045631097</v>
      </c>
      <c r="N3412">
        <v>0.52509794408968302</v>
      </c>
      <c r="O3412">
        <v>23.595505617977501</v>
      </c>
      <c r="P3412">
        <v>54.782608695652101</v>
      </c>
      <c r="Q3412">
        <v>3.7973348957447001E-2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160</v>
      </c>
      <c r="E3413">
        <v>47.431717977999902</v>
      </c>
      <c r="F3413">
        <v>118.07</v>
      </c>
      <c r="G3413">
        <v>253.09353292400499</v>
      </c>
      <c r="H3413">
        <v>62.4426005978886</v>
      </c>
      <c r="I3413">
        <v>108.486060748779</v>
      </c>
      <c r="J3413">
        <v>47.296517177846297</v>
      </c>
      <c r="K3413">
        <v>69.193695774380799</v>
      </c>
      <c r="L3413">
        <v>58.220454953028799</v>
      </c>
      <c r="M3413">
        <v>93.2710565836814</v>
      </c>
      <c r="N3413">
        <v>4.9649835217537399</v>
      </c>
      <c r="O3413">
        <v>0</v>
      </c>
      <c r="P3413">
        <v>306.85733976567798</v>
      </c>
      <c r="Q3413">
        <v>0.12780871609396399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D3414" t="s">
        <v>46</v>
      </c>
      <c r="E3414">
        <v>47.431397075999897</v>
      </c>
      <c r="F3414">
        <v>20.86</v>
      </c>
      <c r="G3414">
        <v>-19.583606866668202</v>
      </c>
      <c r="H3414">
        <v>-10.0088400243725</v>
      </c>
      <c r="I3414">
        <v>-26.600461101173298</v>
      </c>
      <c r="J3414">
        <v>-3.6231236002579501</v>
      </c>
      <c r="K3414">
        <v>21.9809611216528</v>
      </c>
      <c r="L3414">
        <v>21.313373731093399</v>
      </c>
      <c r="M3414">
        <v>33.858504840904999</v>
      </c>
      <c r="N3414">
        <v>0.73438588438427899</v>
      </c>
      <c r="O3414">
        <v>28.235858101629901</v>
      </c>
      <c r="P3414">
        <v>19.8850574712643</v>
      </c>
      <c r="Q3414">
        <v>-3.2345696272956997E-2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E3415">
        <v>47.289000000000001</v>
      </c>
      <c r="F3415">
        <v>15</v>
      </c>
      <c r="G3415">
        <v>-40.689049398256699</v>
      </c>
      <c r="H3415">
        <v>14.0988505978886</v>
      </c>
      <c r="I3415">
        <v>-24.7566535047727</v>
      </c>
      <c r="J3415">
        <v>9.6201526954825791</v>
      </c>
      <c r="K3415">
        <v>13.189120818571601</v>
      </c>
      <c r="L3415">
        <v>15.0164314484659</v>
      </c>
      <c r="M3415">
        <v>79.176190328614595</v>
      </c>
      <c r="N3415">
        <v>2.9329731947483499</v>
      </c>
      <c r="O3415">
        <v>67</v>
      </c>
      <c r="P3415">
        <v>36.363636363636303</v>
      </c>
      <c r="Q3415">
        <v>0.111399463368727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1492</v>
      </c>
      <c r="E3416">
        <v>47.149802999999999</v>
      </c>
      <c r="F3416">
        <v>29.43</v>
      </c>
      <c r="G3416">
        <v>4.9891864638890597</v>
      </c>
      <c r="H3416">
        <v>-23.9778068606749</v>
      </c>
      <c r="I3416">
        <v>11.902088946337001</v>
      </c>
      <c r="J3416">
        <v>-0.54638769549113997</v>
      </c>
      <c r="K3416">
        <v>28.197965214171798</v>
      </c>
      <c r="L3416">
        <v>24.7538097149497</v>
      </c>
      <c r="M3416">
        <v>41.212731789309501</v>
      </c>
      <c r="N3416">
        <v>0.27357070673928702</v>
      </c>
      <c r="O3416">
        <v>25.042473666326799</v>
      </c>
      <c r="P3416">
        <v>53.28125</v>
      </c>
      <c r="Q3416">
        <v>8.3051835589227005E-2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407</v>
      </c>
      <c r="E3417">
        <v>47.094642</v>
      </c>
      <c r="F3417">
        <v>8.68</v>
      </c>
      <c r="G3417">
        <v>-3.1067827493946698</v>
      </c>
      <c r="H3417">
        <v>-5.6151324529588296</v>
      </c>
      <c r="I3417">
        <v>-32.254341411712701</v>
      </c>
      <c r="J3417">
        <v>-6.5396188696943804</v>
      </c>
      <c r="K3417">
        <v>8.9431302987261603</v>
      </c>
      <c r="L3417">
        <v>9.3162566412211305</v>
      </c>
      <c r="M3417">
        <v>33.154385469916797</v>
      </c>
      <c r="N3417">
        <v>0.89451750169862598</v>
      </c>
      <c r="O3417">
        <v>38.133640552995303</v>
      </c>
      <c r="P3417">
        <v>32.519083969465598</v>
      </c>
      <c r="Q3417">
        <v>7.5376017233638001E-2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130</v>
      </c>
      <c r="E3418">
        <v>47.056864994999998</v>
      </c>
      <c r="F3418">
        <v>130.55000000000001</v>
      </c>
      <c r="G3418">
        <v>-25.309875657453102</v>
      </c>
      <c r="H3418">
        <v>0.47641166959861297</v>
      </c>
      <c r="I3418">
        <v>-14.939114654217301</v>
      </c>
      <c r="J3418">
        <v>8.45851057287949</v>
      </c>
      <c r="K3418">
        <v>121.894913691271</v>
      </c>
      <c r="L3418">
        <v>126.245709267154</v>
      </c>
      <c r="M3418">
        <v>68.346544396187994</v>
      </c>
      <c r="N3418">
        <v>1.91365527410606</v>
      </c>
      <c r="O3418">
        <v>24.8563768671007</v>
      </c>
      <c r="P3418">
        <v>26.7475728155339</v>
      </c>
      <c r="Q3418">
        <v>0.17065818328372201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D3419" t="s">
        <v>382</v>
      </c>
      <c r="E3419">
        <v>46.994300000000003</v>
      </c>
      <c r="F3419">
        <v>67.25</v>
      </c>
      <c r="G3419">
        <v>-32.820072172099003</v>
      </c>
      <c r="H3419">
        <v>-2.48328671786002</v>
      </c>
      <c r="I3419">
        <v>-26.246256030906999</v>
      </c>
      <c r="J3419">
        <v>-3.11356730931446</v>
      </c>
      <c r="K3419">
        <v>66.161403065806496</v>
      </c>
      <c r="L3419">
        <v>69.371196730420394</v>
      </c>
      <c r="M3419">
        <v>52.3517075331999</v>
      </c>
      <c r="N3419">
        <v>1.7497337593184199</v>
      </c>
      <c r="O3419">
        <v>51.449814126394003</v>
      </c>
      <c r="P3419">
        <v>27.488151658767698</v>
      </c>
      <c r="Q3419">
        <v>4.9986910570260001E-2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553</v>
      </c>
      <c r="E3420">
        <v>46.907501600000003</v>
      </c>
      <c r="F3420">
        <v>40.119999999999997</v>
      </c>
      <c r="G3420">
        <v>-55.031831599225598</v>
      </c>
      <c r="H3420">
        <v>-22.461650468209399</v>
      </c>
      <c r="I3420">
        <v>3.4241489446828202</v>
      </c>
      <c r="J3420">
        <v>-9.6279336464752596</v>
      </c>
      <c r="K3420">
        <v>49.371408002413702</v>
      </c>
      <c r="L3420">
        <v>50.464423413072097</v>
      </c>
      <c r="M3420">
        <v>40.729378315704999</v>
      </c>
      <c r="N3420">
        <v>2.3621424292346802</v>
      </c>
      <c r="O3420">
        <v>100.598205383848</v>
      </c>
      <c r="P3420">
        <v>34.676065793890501</v>
      </c>
      <c r="Q3420">
        <v>0.17907995809138499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529</v>
      </c>
      <c r="E3421">
        <v>46.833120000000001</v>
      </c>
      <c r="F3421">
        <v>66.599999999999994</v>
      </c>
      <c r="G3421">
        <v>49.684465032982601</v>
      </c>
      <c r="H3421">
        <v>10.0571839312219</v>
      </c>
      <c r="I3421">
        <v>-12.936270497949</v>
      </c>
      <c r="J3421">
        <v>-1.9941643242398399</v>
      </c>
      <c r="K3421">
        <v>57.624669129534801</v>
      </c>
      <c r="L3421">
        <v>55.229654912075603</v>
      </c>
      <c r="M3421">
        <v>89.890209028280495</v>
      </c>
      <c r="N3421">
        <v>1.92</v>
      </c>
      <c r="O3421">
        <v>12.612612612612599</v>
      </c>
      <c r="P3421">
        <v>97.041420118343197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E3422">
        <v>46.826212400000003</v>
      </c>
      <c r="F3422">
        <v>43.78</v>
      </c>
      <c r="G3422">
        <v>50.953565202761801</v>
      </c>
      <c r="H3422">
        <v>18.0335059517428</v>
      </c>
      <c r="I3422">
        <v>-15.6013470822269</v>
      </c>
      <c r="J3422">
        <v>2.0227020761152201</v>
      </c>
      <c r="K3422">
        <v>41.522558229391102</v>
      </c>
      <c r="L3422">
        <v>36.703809622650503</v>
      </c>
      <c r="M3422">
        <v>48.609092439909702</v>
      </c>
      <c r="N3422">
        <v>1.59533649934987</v>
      </c>
      <c r="O3422">
        <v>13.0653266331658</v>
      </c>
      <c r="P3422">
        <v>118.9</v>
      </c>
      <c r="Q3422">
        <v>0.12835484624932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257</v>
      </c>
      <c r="E3423">
        <v>46.716799999999999</v>
      </c>
      <c r="F3423">
        <v>729.95</v>
      </c>
      <c r="G3423">
        <v>-39.601072131483299</v>
      </c>
      <c r="H3423">
        <v>-16.985010161605</v>
      </c>
      <c r="I3423">
        <v>-29.186401422638699</v>
      </c>
      <c r="J3423">
        <v>-10.9129420729993</v>
      </c>
      <c r="K3423">
        <v>757.67857822712494</v>
      </c>
      <c r="L3423">
        <v>765.33921287775604</v>
      </c>
      <c r="M3423">
        <v>40.350481834214897</v>
      </c>
      <c r="N3423">
        <v>0.62216174844799699</v>
      </c>
      <c r="O3423">
        <v>29.4609219809576</v>
      </c>
      <c r="P3423">
        <v>21.658333333333299</v>
      </c>
      <c r="Q3423">
        <v>0.101613356825923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D3424" t="s">
        <v>295</v>
      </c>
      <c r="E3424">
        <v>46.704000000000001</v>
      </c>
      <c r="F3424">
        <v>33.6</v>
      </c>
      <c r="G3424">
        <v>-59.889543301636898</v>
      </c>
      <c r="H3424">
        <v>3.2642232686960702</v>
      </c>
      <c r="I3424">
        <v>-29.0691984952838</v>
      </c>
      <c r="J3424">
        <v>-2.1370214670969698</v>
      </c>
      <c r="K3424">
        <v>34.0662828603012</v>
      </c>
      <c r="L3424">
        <v>34.710644703377397</v>
      </c>
      <c r="M3424">
        <v>33.150523466513498</v>
      </c>
      <c r="N3424">
        <v>0.47689857912787798</v>
      </c>
      <c r="O3424">
        <v>70.238095238095198</v>
      </c>
      <c r="P3424">
        <v>24.4444444444444</v>
      </c>
      <c r="Q3424">
        <v>-8.5552996007092999E-2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550</v>
      </c>
      <c r="E3425">
        <v>46.673995679999997</v>
      </c>
      <c r="F3425">
        <v>59.34</v>
      </c>
      <c r="G3425">
        <v>12.5819590590839</v>
      </c>
      <c r="H3425">
        <v>-0.321595846595427</v>
      </c>
      <c r="I3425">
        <v>-13.980881832164</v>
      </c>
      <c r="J3425">
        <v>-3.84416432423984</v>
      </c>
      <c r="K3425">
        <v>58.231659697035703</v>
      </c>
      <c r="L3425">
        <v>55.500059579936298</v>
      </c>
      <c r="M3425">
        <v>58.075951745241298</v>
      </c>
      <c r="N3425">
        <v>0.921060144950271</v>
      </c>
      <c r="O3425">
        <v>23.356926188068702</v>
      </c>
      <c r="P3425">
        <v>58.663101604278097</v>
      </c>
      <c r="Q3425">
        <v>0.10578789069637499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312</v>
      </c>
      <c r="E3426">
        <v>46.565376000000001</v>
      </c>
      <c r="F3426">
        <v>15.9</v>
      </c>
      <c r="G3426">
        <v>42.675275392213997</v>
      </c>
      <c r="H3426">
        <v>2.4061422645552799</v>
      </c>
      <c r="I3426">
        <v>-17.709531135616398</v>
      </c>
      <c r="J3426">
        <v>-5.3255494791200304</v>
      </c>
      <c r="K3426">
        <v>16.059366668826399</v>
      </c>
      <c r="L3426">
        <v>14.8376519788193</v>
      </c>
      <c r="M3426">
        <v>38.979756813334802</v>
      </c>
      <c r="N3426">
        <v>1.12073469040354</v>
      </c>
      <c r="O3426">
        <v>27.672955974842701</v>
      </c>
      <c r="P3426">
        <v>75.690607734806605</v>
      </c>
      <c r="Q3426">
        <v>5.8452957006000998E-2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627</v>
      </c>
      <c r="E3427">
        <v>46.563299999999998</v>
      </c>
      <c r="F3427">
        <v>63</v>
      </c>
      <c r="G3427">
        <v>116.728999445938</v>
      </c>
      <c r="H3427">
        <v>-7.5555852827279599</v>
      </c>
      <c r="I3427">
        <v>54.714585288499897</v>
      </c>
      <c r="J3427">
        <v>-2.59466474125401</v>
      </c>
      <c r="K3427">
        <v>56.026985753503197</v>
      </c>
      <c r="L3427">
        <v>46.636954948188396</v>
      </c>
      <c r="M3427">
        <v>64.547636682653504</v>
      </c>
      <c r="N3427">
        <v>3.19385890651286</v>
      </c>
      <c r="O3427">
        <v>11.095238095238001</v>
      </c>
      <c r="P3427">
        <v>165.263157894736</v>
      </c>
      <c r="Q3427">
        <v>5.7890425111569999E-2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E3428">
        <v>46.5322946</v>
      </c>
      <c r="F3428">
        <v>76.33</v>
      </c>
      <c r="G3428">
        <v>426.33743150556302</v>
      </c>
      <c r="H3428">
        <v>-14.072820307209</v>
      </c>
      <c r="I3428">
        <v>7.2008283665731998</v>
      </c>
      <c r="J3428">
        <v>-3.71314788178841</v>
      </c>
      <c r="K3428">
        <v>82.856946363815098</v>
      </c>
      <c r="L3428">
        <v>63.577178791812599</v>
      </c>
      <c r="M3428">
        <v>34.105915697789001</v>
      </c>
      <c r="N3428">
        <v>0.64441771362380795</v>
      </c>
      <c r="O3428">
        <v>30.093017162321399</v>
      </c>
      <c r="P3428">
        <v>451.91612436731702</v>
      </c>
      <c r="Q3428">
        <v>0.17840734939458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407</v>
      </c>
      <c r="E3429">
        <v>46.464715836000003</v>
      </c>
      <c r="F3429">
        <v>27.72</v>
      </c>
      <c r="G3429">
        <v>531.29334505293696</v>
      </c>
      <c r="H3429">
        <v>96.579667871264704</v>
      </c>
      <c r="I3429">
        <v>22.8367264011552</v>
      </c>
      <c r="J3429">
        <v>-13.5915385036709</v>
      </c>
      <c r="K3429">
        <v>23.1397146141211</v>
      </c>
      <c r="L3429">
        <v>19.453404418039199</v>
      </c>
      <c r="M3429">
        <v>58.398799545623298</v>
      </c>
      <c r="N3429">
        <v>2.0565142522278399</v>
      </c>
      <c r="O3429">
        <v>46.392496392496298</v>
      </c>
      <c r="P3429">
        <v>791.31832797427603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D3430" t="s">
        <v>135</v>
      </c>
      <c r="E3430">
        <v>46.26</v>
      </c>
      <c r="F3430">
        <v>5.14</v>
      </c>
      <c r="G3430">
        <v>64.791677508616104</v>
      </c>
      <c r="H3430">
        <v>17.874208593115299</v>
      </c>
      <c r="I3430">
        <v>-13.9746573137861</v>
      </c>
      <c r="J3430">
        <v>1.4126493030146601</v>
      </c>
      <c r="K3430">
        <v>4.4886157544049103</v>
      </c>
      <c r="L3430">
        <v>4.1634658954117301</v>
      </c>
      <c r="M3430">
        <v>70.063335133946296</v>
      </c>
      <c r="N3430">
        <v>2.0215175019237899</v>
      </c>
      <c r="O3430">
        <v>15.9533073929961</v>
      </c>
      <c r="P3430">
        <v>96.934865900383102</v>
      </c>
      <c r="Q3430">
        <v>7.1452057410782005E-2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E3431">
        <v>46.238280000000003</v>
      </c>
      <c r="F3431">
        <v>101.2</v>
      </c>
      <c r="G3431">
        <v>-14.369901652963</v>
      </c>
      <c r="H3431">
        <v>-3.2805839919118198</v>
      </c>
      <c r="I3431">
        <v>-9.0293691922966204</v>
      </c>
      <c r="J3431">
        <v>1.4010859597188799E-3</v>
      </c>
      <c r="K3431">
        <v>96.794192404146699</v>
      </c>
      <c r="L3431">
        <v>94.957210618856607</v>
      </c>
      <c r="M3431">
        <v>99.999584312757506</v>
      </c>
      <c r="N3431">
        <v>4.6829268292682897</v>
      </c>
      <c r="O3431">
        <v>0</v>
      </c>
      <c r="P3431">
        <v>12.132963988919601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269</v>
      </c>
      <c r="E3432">
        <v>46.182463650000003</v>
      </c>
      <c r="F3432">
        <v>17.829999999999998</v>
      </c>
      <c r="G3432">
        <v>-11.437857282239399</v>
      </c>
      <c r="H3432">
        <v>-12.190494087353899</v>
      </c>
      <c r="I3432">
        <v>-48.017806193891502</v>
      </c>
      <c r="J3432">
        <v>-3.1989836013482802</v>
      </c>
      <c r="K3432">
        <v>19.406005276041999</v>
      </c>
      <c r="L3432">
        <v>20.7308872239762</v>
      </c>
      <c r="M3432">
        <v>39.657769851774503</v>
      </c>
      <c r="N3432">
        <v>0.29126718411541902</v>
      </c>
      <c r="O3432">
        <v>109.935944741269</v>
      </c>
      <c r="P3432">
        <v>22.0353025936599</v>
      </c>
      <c r="Q3432">
        <v>-4.8650859032063003E-2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627</v>
      </c>
      <c r="E3433">
        <v>46.175407759999999</v>
      </c>
      <c r="F3433">
        <v>16.82</v>
      </c>
      <c r="G3433">
        <v>-0.98610026916164595</v>
      </c>
      <c r="H3433">
        <v>-2.2946347926897901</v>
      </c>
      <c r="I3433">
        <v>-17.479883232499098</v>
      </c>
      <c r="J3433">
        <v>-3.0256829488816699</v>
      </c>
      <c r="K3433">
        <v>16.6897654478242</v>
      </c>
      <c r="L3433">
        <v>16.258817152984001</v>
      </c>
      <c r="M3433">
        <v>39.185191542056401</v>
      </c>
      <c r="N3433">
        <v>0.62151053294647196</v>
      </c>
      <c r="O3433">
        <v>34.958382877526702</v>
      </c>
      <c r="P3433">
        <v>31.406249999999901</v>
      </c>
      <c r="Q3433">
        <v>8.5522364917600003E-3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295</v>
      </c>
      <c r="E3434">
        <v>46.071244800000002</v>
      </c>
      <c r="F3434">
        <v>22.68</v>
      </c>
      <c r="G3434">
        <v>-61.383957509362503</v>
      </c>
      <c r="H3434">
        <v>-18.9970796346695</v>
      </c>
      <c r="I3434">
        <v>-42.3235248267816</v>
      </c>
      <c r="J3434">
        <v>-5.2115556285876599</v>
      </c>
      <c r="K3434">
        <v>24.249275059268498</v>
      </c>
      <c r="L3434">
        <v>28.431622326823401</v>
      </c>
      <c r="M3434">
        <v>39.3462515903149</v>
      </c>
      <c r="N3434">
        <v>1.21510923828071</v>
      </c>
      <c r="O3434">
        <v>63.139329805996397</v>
      </c>
      <c r="P3434">
        <v>7.2340425531914798</v>
      </c>
      <c r="Q3434">
        <v>-9.5757629797692007E-2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257</v>
      </c>
      <c r="E3435">
        <v>46.057664639999999</v>
      </c>
      <c r="F3435">
        <v>101.4</v>
      </c>
      <c r="G3435">
        <v>52.691349332338497</v>
      </c>
      <c r="H3435">
        <v>-11.067227263014599</v>
      </c>
      <c r="I3435">
        <v>4.4443150182296902</v>
      </c>
      <c r="J3435">
        <v>-5.3116998692635304</v>
      </c>
      <c r="K3435">
        <v>97.228873459100001</v>
      </c>
      <c r="L3435">
        <v>81.693777762203894</v>
      </c>
      <c r="M3435">
        <v>35.831081476114001</v>
      </c>
      <c r="N3435">
        <v>0.217751970936547</v>
      </c>
      <c r="O3435">
        <v>21.0059171597633</v>
      </c>
      <c r="P3435">
        <v>94.178475679816103</v>
      </c>
      <c r="Q3435">
        <v>6.5485005059602003E-2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1429</v>
      </c>
      <c r="E3436">
        <v>45.95</v>
      </c>
      <c r="F3436">
        <v>45.95</v>
      </c>
      <c r="G3436">
        <v>-33.697069186489202</v>
      </c>
      <c r="H3436">
        <v>-12.1210258703171</v>
      </c>
      <c r="I3436">
        <v>-28.8575717742231</v>
      </c>
      <c r="J3436">
        <v>-6.4990428793571304</v>
      </c>
      <c r="K3436">
        <v>48.241574127055401</v>
      </c>
      <c r="L3436">
        <v>50.534770370698403</v>
      </c>
      <c r="M3436">
        <v>33.597841125800002</v>
      </c>
      <c r="N3436">
        <v>1.2523734537334901</v>
      </c>
      <c r="O3436">
        <v>53.536452665941198</v>
      </c>
      <c r="P3436">
        <v>8.8862559241705998</v>
      </c>
      <c r="Q3436">
        <v>-0.112898448352279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E3437">
        <v>45.90784</v>
      </c>
      <c r="F3437">
        <v>65.209999999999994</v>
      </c>
      <c r="G3437">
        <v>83.160103553098494</v>
      </c>
      <c r="H3437">
        <v>25.031542905580899</v>
      </c>
      <c r="I3437">
        <v>-28.609018315103601</v>
      </c>
      <c r="J3437">
        <v>14.2607376365444</v>
      </c>
      <c r="K3437">
        <v>51.375508550037601</v>
      </c>
      <c r="L3437">
        <v>48.746808227971698</v>
      </c>
      <c r="M3437">
        <v>88.057674124666704</v>
      </c>
      <c r="N3437">
        <v>1.1657653162182799</v>
      </c>
      <c r="O3437">
        <v>20.840361907682802</v>
      </c>
      <c r="P3437">
        <v>126.502257728377</v>
      </c>
      <c r="Q3437">
        <v>3.8121129456241999E-2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E3438">
        <v>45.837792</v>
      </c>
      <c r="F3438">
        <v>66.78</v>
      </c>
      <c r="G3438">
        <v>-38.986369210301902</v>
      </c>
      <c r="H3438">
        <v>21.254462842786499</v>
      </c>
      <c r="I3438">
        <v>-22.417609667962701</v>
      </c>
      <c r="J3438">
        <v>4.90238739989808</v>
      </c>
      <c r="K3438">
        <v>54.221485170414098</v>
      </c>
      <c r="M3438">
        <v>71.526584166030403</v>
      </c>
      <c r="N3438">
        <v>3.0786407766990198</v>
      </c>
      <c r="O3438">
        <v>33.3333333333333</v>
      </c>
      <c r="P3438">
        <v>54.404624277456598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E3439">
        <v>45.812600000000003</v>
      </c>
      <c r="F3439">
        <v>145.9</v>
      </c>
      <c r="G3439">
        <v>231.581649855504</v>
      </c>
      <c r="H3439">
        <v>-3.1528617308785001</v>
      </c>
      <c r="I3439">
        <v>110.645865405826</v>
      </c>
      <c r="J3439">
        <v>-3.5133188817035199</v>
      </c>
      <c r="K3439">
        <v>141.38641310722301</v>
      </c>
      <c r="L3439">
        <v>104.620544450064</v>
      </c>
      <c r="M3439">
        <v>33.895174679099497</v>
      </c>
      <c r="N3439">
        <v>0.65718560059042397</v>
      </c>
      <c r="O3439">
        <v>18.197395476353599</v>
      </c>
      <c r="P3439">
        <v>263.387297633873</v>
      </c>
      <c r="Q3439">
        <v>0.10640634857394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E3440">
        <v>45.785322000000001</v>
      </c>
      <c r="F3440">
        <v>318</v>
      </c>
      <c r="G3440">
        <v>-26.203692861754199</v>
      </c>
      <c r="H3440">
        <v>-15.6860662918141</v>
      </c>
      <c r="I3440">
        <v>-7.31878913425499</v>
      </c>
      <c r="J3440">
        <v>-9.5388655889585401</v>
      </c>
      <c r="K3440">
        <v>370.10057969295201</v>
      </c>
      <c r="L3440">
        <v>401.69624275027502</v>
      </c>
      <c r="M3440">
        <v>30.489409855336799</v>
      </c>
      <c r="N3440">
        <v>0.26256830601092801</v>
      </c>
      <c r="O3440">
        <v>120.11006289308099</v>
      </c>
      <c r="P3440">
        <v>19.503945885005599</v>
      </c>
      <c r="Q3440">
        <v>-4.5246153440166997E-2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E3441">
        <v>45.703244759999997</v>
      </c>
      <c r="F3441">
        <v>28.01</v>
      </c>
      <c r="G3441">
        <v>-15.389865167025601</v>
      </c>
      <c r="H3441">
        <v>6.5402178633576797</v>
      </c>
      <c r="I3441">
        <v>14.421113162081101</v>
      </c>
      <c r="J3441">
        <v>-11.3469151333013</v>
      </c>
      <c r="K3441">
        <v>26.057676818149499</v>
      </c>
      <c r="M3441">
        <v>41.285048984384602</v>
      </c>
      <c r="N3441">
        <v>0.84869565217391296</v>
      </c>
      <c r="O3441">
        <v>23.455908604069901</v>
      </c>
      <c r="P3441">
        <v>55.6111111111111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476</v>
      </c>
      <c r="E3442">
        <v>45.575639819999999</v>
      </c>
      <c r="F3442">
        <v>4.26</v>
      </c>
      <c r="G3442">
        <v>76.3170417354021</v>
      </c>
      <c r="H3442">
        <v>-5.9642227966067898</v>
      </c>
      <c r="I3442">
        <v>55.528652367627203</v>
      </c>
      <c r="J3442">
        <v>-8.6751988069984503</v>
      </c>
      <c r="K3442">
        <v>4.3921148959740597</v>
      </c>
      <c r="L3442">
        <v>3.39596330617931</v>
      </c>
      <c r="M3442">
        <v>22.0401098771801</v>
      </c>
      <c r="N3442">
        <v>0.75605762790565201</v>
      </c>
      <c r="O3442">
        <v>28.6384976525821</v>
      </c>
      <c r="P3442">
        <v>139.325842696629</v>
      </c>
      <c r="Q3442">
        <v>7.2291173491033006E-2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E3443">
        <v>45.530715180000001</v>
      </c>
      <c r="F3443">
        <v>42.2</v>
      </c>
      <c r="G3443">
        <v>-30.5055549869431</v>
      </c>
      <c r="H3443">
        <v>3.34545783578112</v>
      </c>
      <c r="I3443">
        <v>-41.150620558005002</v>
      </c>
      <c r="J3443">
        <v>7.73701847145907</v>
      </c>
      <c r="K3443">
        <v>39.635725625244298</v>
      </c>
      <c r="L3443">
        <v>43.791403116298099</v>
      </c>
      <c r="M3443">
        <v>67.595913138482501</v>
      </c>
      <c r="N3443">
        <v>0.293023255813953</v>
      </c>
      <c r="O3443">
        <v>84.799248632976102</v>
      </c>
      <c r="P3443">
        <v>30.528920507268801</v>
      </c>
      <c r="Q3443">
        <v>0.16951334856991801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62</v>
      </c>
      <c r="E3444">
        <v>45.5</v>
      </c>
      <c r="F3444">
        <v>45.5</v>
      </c>
      <c r="G3444">
        <v>-59.8557403845045</v>
      </c>
      <c r="H3444">
        <v>-3.0539271798891501</v>
      </c>
      <c r="I3444">
        <v>-77.103897607478004</v>
      </c>
      <c r="J3444">
        <v>0.22805789798237999</v>
      </c>
      <c r="K3444">
        <v>47.518420545140501</v>
      </c>
      <c r="L3444">
        <v>62.517112162513598</v>
      </c>
      <c r="M3444">
        <v>40.518645297943202</v>
      </c>
      <c r="N3444">
        <v>0.79658286456997496</v>
      </c>
      <c r="O3444">
        <v>168.131868131868</v>
      </c>
      <c r="P3444">
        <v>16.6666666666666</v>
      </c>
      <c r="Q3444">
        <v>7.1845081104690003E-3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400</v>
      </c>
      <c r="E3445">
        <v>45.459007452000002</v>
      </c>
      <c r="F3445">
        <v>15.88</v>
      </c>
      <c r="G3445">
        <v>143.57384951112701</v>
      </c>
      <c r="H3445">
        <v>-29.8224722292364</v>
      </c>
      <c r="I3445">
        <v>140.57334727629399</v>
      </c>
      <c r="J3445">
        <v>-2.30962173748904</v>
      </c>
      <c r="K3445">
        <v>18.882681029776801</v>
      </c>
      <c r="L3445">
        <v>14.1385112076039</v>
      </c>
      <c r="M3445">
        <v>31.367898916914701</v>
      </c>
      <c r="N3445">
        <v>0.58286396705022603</v>
      </c>
      <c r="O3445">
        <v>82.304785894206503</v>
      </c>
      <c r="P3445">
        <v>214.45544554455401</v>
      </c>
      <c r="Q3445">
        <v>6.1740639605174001E-2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926</v>
      </c>
      <c r="E3446">
        <v>45.410400000000003</v>
      </c>
      <c r="F3446">
        <v>1.04</v>
      </c>
      <c r="G3446">
        <v>-85.578692861754206</v>
      </c>
      <c r="H3446">
        <v>-3.3530724790344499</v>
      </c>
      <c r="I3446">
        <v>-46.222351648436899</v>
      </c>
      <c r="J3446">
        <v>-6.4986688287443499</v>
      </c>
      <c r="K3446">
        <v>1.1123206768092699</v>
      </c>
      <c r="L3446">
        <v>1.48858921520299</v>
      </c>
      <c r="M3446">
        <v>33.690496317343303</v>
      </c>
      <c r="N3446">
        <v>0.45620868800974301</v>
      </c>
      <c r="O3446">
        <v>178.84615384615299</v>
      </c>
      <c r="P3446">
        <v>9.4736842105263204</v>
      </c>
      <c r="Q3446">
        <v>-4.8282655471594001E-2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E3447">
        <v>45.403848000000004</v>
      </c>
      <c r="F3447">
        <v>151.19999999999999</v>
      </c>
      <c r="G3447">
        <v>-36.005233146114399</v>
      </c>
      <c r="H3447">
        <v>-7.8710861109721302</v>
      </c>
      <c r="I3447">
        <v>-42.898308720357498</v>
      </c>
      <c r="J3447">
        <v>-2.8317931902192099</v>
      </c>
      <c r="K3447">
        <v>155.07431750737999</v>
      </c>
      <c r="L3447">
        <v>168.36527589106799</v>
      </c>
      <c r="M3447">
        <v>42.498532406296597</v>
      </c>
      <c r="N3447">
        <v>0.86139960368088098</v>
      </c>
      <c r="O3447">
        <v>79.232804232804199</v>
      </c>
      <c r="P3447">
        <v>13.4283570892723</v>
      </c>
      <c r="Q3447">
        <v>8.8640223936417004E-2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1148</v>
      </c>
      <c r="E3448">
        <v>45.318965669999997</v>
      </c>
      <c r="F3448">
        <v>33.299999999999997</v>
      </c>
      <c r="G3448">
        <v>-76.499842456448405</v>
      </c>
      <c r="H3448">
        <v>-6.2035064345688902</v>
      </c>
      <c r="I3448">
        <v>-60.055684981770298</v>
      </c>
      <c r="J3448">
        <v>-6.0360804919045101</v>
      </c>
      <c r="K3448">
        <v>35.536696655632099</v>
      </c>
      <c r="M3448">
        <v>54.234633785556198</v>
      </c>
      <c r="N3448">
        <v>0.37992831541218602</v>
      </c>
      <c r="O3448">
        <v>116.51651651651601</v>
      </c>
      <c r="P3448">
        <v>14.4329896907216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77</v>
      </c>
      <c r="E3449">
        <v>45.274349999999998</v>
      </c>
      <c r="F3449">
        <v>253</v>
      </c>
      <c r="G3449">
        <v>190.671307138245</v>
      </c>
      <c r="H3449">
        <v>-34.812425686751403</v>
      </c>
      <c r="I3449">
        <v>130.31409150025101</v>
      </c>
      <c r="J3449">
        <v>5.8949614753337096</v>
      </c>
      <c r="K3449">
        <v>265.61784250492502</v>
      </c>
      <c r="M3449">
        <v>35.825936334259303</v>
      </c>
      <c r="N3449">
        <v>1.47532467532467</v>
      </c>
      <c r="O3449">
        <v>50.197628458498002</v>
      </c>
      <c r="P3449">
        <v>216.25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407</v>
      </c>
      <c r="E3450">
        <v>45.27</v>
      </c>
      <c r="F3450">
        <v>5.03</v>
      </c>
      <c r="G3450">
        <v>72.846503988639398</v>
      </c>
      <c r="H3450">
        <v>-10.963649402111299</v>
      </c>
      <c r="I3450">
        <v>31.807596268229702</v>
      </c>
      <c r="J3450">
        <v>-3.5597220541811301</v>
      </c>
      <c r="K3450">
        <v>4.9264644009645799</v>
      </c>
      <c r="L3450">
        <v>3.9394795137176999</v>
      </c>
      <c r="M3450">
        <v>36.564529635642899</v>
      </c>
      <c r="N3450">
        <v>0.76378630709636497</v>
      </c>
      <c r="O3450">
        <v>29.7548045062955</v>
      </c>
      <c r="P3450">
        <v>115.571428571428</v>
      </c>
      <c r="Q3450">
        <v>6.5358504960924005E-2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627</v>
      </c>
      <c r="E3451">
        <v>45.266461499999998</v>
      </c>
      <c r="F3451">
        <v>13</v>
      </c>
      <c r="G3451">
        <v>-53.356470639531999</v>
      </c>
      <c r="H3451">
        <v>-23.9244597900963</v>
      </c>
      <c r="I3451">
        <v>-64.172285772284098</v>
      </c>
      <c r="J3451">
        <v>-1.9941643242398399</v>
      </c>
      <c r="K3451">
        <v>17.7134115056542</v>
      </c>
      <c r="L3451">
        <v>20.992290884664001</v>
      </c>
      <c r="M3451">
        <v>12.2206197448455</v>
      </c>
      <c r="N3451">
        <v>0.239437794782729</v>
      </c>
      <c r="O3451">
        <v>152.30769230769201</v>
      </c>
      <c r="P3451">
        <v>13.537117903930101</v>
      </c>
      <c r="Q3451">
        <v>-2.2946455194623998E-2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627</v>
      </c>
      <c r="E3452">
        <v>45.2058447</v>
      </c>
      <c r="F3452">
        <v>89.13</v>
      </c>
      <c r="G3452">
        <v>135.035342225965</v>
      </c>
      <c r="H3452">
        <v>35.433282058190201</v>
      </c>
      <c r="I3452">
        <v>80.939024012938603</v>
      </c>
      <c r="J3452">
        <v>32.219274410937999</v>
      </c>
      <c r="K3452">
        <v>61.487707115073199</v>
      </c>
      <c r="L3452">
        <v>51.640914252030797</v>
      </c>
      <c r="M3452">
        <v>86.346913028583799</v>
      </c>
      <c r="N3452">
        <v>3.3721978331583098</v>
      </c>
      <c r="O3452">
        <v>0</v>
      </c>
      <c r="P3452">
        <v>178.53125</v>
      </c>
      <c r="Q3452">
        <v>5.6467753427471998E-2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627</v>
      </c>
      <c r="E3453">
        <v>45.181257039999998</v>
      </c>
      <c r="F3453">
        <v>154.1</v>
      </c>
      <c r="G3453">
        <v>-42.281395564456901</v>
      </c>
      <c r="H3453">
        <v>-1.25065460170883</v>
      </c>
      <c r="I3453">
        <v>-29.944573870659202</v>
      </c>
      <c r="J3453">
        <v>-1.9619062597237</v>
      </c>
      <c r="K3453">
        <v>155.24389344557301</v>
      </c>
      <c r="L3453">
        <v>165.80178869932001</v>
      </c>
      <c r="M3453">
        <v>47.669682847647898</v>
      </c>
      <c r="N3453">
        <v>2.3849088554636899</v>
      </c>
      <c r="O3453">
        <v>34.782608695652101</v>
      </c>
      <c r="P3453">
        <v>6.6067104808024801</v>
      </c>
      <c r="Q3453">
        <v>-1.026152687317E-3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E3454">
        <v>45.15</v>
      </c>
      <c r="F3454">
        <v>301</v>
      </c>
      <c r="G3454">
        <v>-19.964657774034901</v>
      </c>
      <c r="H3454">
        <v>28.701123325161301</v>
      </c>
      <c r="I3454">
        <v>-0.67018879856420599</v>
      </c>
      <c r="J3454">
        <v>-3.7441643242398399</v>
      </c>
      <c r="K3454">
        <v>267.57996810700001</v>
      </c>
      <c r="L3454">
        <v>265.56079285642801</v>
      </c>
      <c r="M3454">
        <v>60.511498976781503</v>
      </c>
      <c r="N3454">
        <v>1.8483018867924501</v>
      </c>
      <c r="O3454">
        <v>29.169435215946798</v>
      </c>
      <c r="P3454">
        <v>50.424787606196901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E3455">
        <v>45.108589545999997</v>
      </c>
      <c r="F3455">
        <v>26.59</v>
      </c>
      <c r="G3455">
        <v>189.09586335126301</v>
      </c>
      <c r="H3455">
        <v>-31.156944104098098</v>
      </c>
      <c r="I3455">
        <v>24.686931051984899</v>
      </c>
      <c r="J3455">
        <v>-13.168767498843</v>
      </c>
      <c r="K3455">
        <v>29.835230558857301</v>
      </c>
      <c r="L3455">
        <v>21.853807291559502</v>
      </c>
      <c r="M3455">
        <v>18.092105158606898</v>
      </c>
      <c r="N3455">
        <v>4.71914573975259</v>
      </c>
      <c r="O3455">
        <v>42.534787514103002</v>
      </c>
      <c r="P3455">
        <v>265.24725274725199</v>
      </c>
      <c r="Q3455">
        <v>6.1159263487955001E-2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363</v>
      </c>
      <c r="E3456">
        <v>45.078423000000001</v>
      </c>
      <c r="F3456">
        <v>45.11</v>
      </c>
      <c r="G3456">
        <v>-51.090581897421302</v>
      </c>
      <c r="H3456">
        <v>-6.5642558855806801</v>
      </c>
      <c r="I3456">
        <v>-49.217449687652604</v>
      </c>
      <c r="J3456">
        <v>-2.4272522410869599</v>
      </c>
      <c r="K3456">
        <v>45.634997687610003</v>
      </c>
      <c r="L3456">
        <v>54.7843967156997</v>
      </c>
      <c r="M3456">
        <v>40.105798525452101</v>
      </c>
      <c r="N3456">
        <v>0.35207136247229198</v>
      </c>
      <c r="O3456">
        <v>80.447794280647301</v>
      </c>
      <c r="P3456">
        <v>21.754385964912199</v>
      </c>
      <c r="Q3456">
        <v>-2.8410490329946001E-2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711</v>
      </c>
      <c r="E3457">
        <v>45.057158311999999</v>
      </c>
      <c r="F3457">
        <v>21.11</v>
      </c>
      <c r="G3457">
        <v>23.0832789692316</v>
      </c>
      <c r="H3457">
        <v>-0.842651865165574</v>
      </c>
      <c r="I3457">
        <v>4.31938600062605</v>
      </c>
      <c r="J3457">
        <v>-1.47259011845511</v>
      </c>
      <c r="K3457">
        <v>20.067917077857398</v>
      </c>
      <c r="L3457">
        <v>18.284868013628898</v>
      </c>
      <c r="M3457">
        <v>37.579943371070499</v>
      </c>
      <c r="N3457">
        <v>1.5862902258751901</v>
      </c>
      <c r="O3457">
        <v>1.5632401705353001</v>
      </c>
      <c r="P3457">
        <v>49.610205527994303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D3458" t="s">
        <v>103</v>
      </c>
      <c r="E3458">
        <v>44.999076000000002</v>
      </c>
      <c r="F3458">
        <v>34.619999999999997</v>
      </c>
      <c r="G3458">
        <v>431.90922984355899</v>
      </c>
      <c r="H3458">
        <v>122.015373685414</v>
      </c>
      <c r="I3458">
        <v>155.97372678293499</v>
      </c>
      <c r="J3458">
        <v>-3.6344864238521399</v>
      </c>
      <c r="K3458">
        <v>21.116726938234201</v>
      </c>
      <c r="L3458">
        <v>14.734897333899999</v>
      </c>
      <c r="M3458">
        <v>74.789661927313105</v>
      </c>
      <c r="N3458">
        <v>2.0845212383009302</v>
      </c>
      <c r="O3458">
        <v>5.1415366839976802</v>
      </c>
      <c r="P3458">
        <v>559.42857142857099</v>
      </c>
      <c r="Q3458">
        <v>7.1264245905118997E-2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D3459" t="s">
        <v>630</v>
      </c>
      <c r="E3459">
        <v>44.991056999999998</v>
      </c>
      <c r="F3459">
        <v>10.039999999999999</v>
      </c>
      <c r="G3459">
        <v>39.011471072671903</v>
      </c>
      <c r="H3459">
        <v>-24.956149402111301</v>
      </c>
      <c r="I3459">
        <v>-16.1497443877109</v>
      </c>
      <c r="J3459">
        <v>1.51099031493541</v>
      </c>
      <c r="K3459">
        <v>10.3076721830656</v>
      </c>
      <c r="L3459">
        <v>10.0669853822</v>
      </c>
      <c r="M3459">
        <v>41.204660666094803</v>
      </c>
      <c r="N3459">
        <v>0.81776570404582505</v>
      </c>
      <c r="O3459">
        <v>70.318725099601593</v>
      </c>
      <c r="P3459">
        <v>70.169491525423695</v>
      </c>
      <c r="Q3459">
        <v>-2.0419462421518E-2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E3460">
        <v>44.764290000000003</v>
      </c>
      <c r="F3460">
        <v>24.21</v>
      </c>
      <c r="G3460">
        <v>-22.6450193923664</v>
      </c>
      <c r="H3460">
        <v>-5.6008247267867102</v>
      </c>
      <c r="I3460">
        <v>-42.214273288344003</v>
      </c>
      <c r="J3460">
        <v>4.5568118145887802</v>
      </c>
      <c r="K3460">
        <v>25.723750054013301</v>
      </c>
      <c r="L3460">
        <v>27.442397510685701</v>
      </c>
      <c r="M3460">
        <v>43.689126659364398</v>
      </c>
      <c r="N3460">
        <v>0.75626980357706597</v>
      </c>
      <c r="O3460">
        <v>69.351507641470405</v>
      </c>
      <c r="P3460">
        <v>7.1238938053097298</v>
      </c>
      <c r="Q3460">
        <v>8.7149554771789994E-3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D3461" t="s">
        <v>553</v>
      </c>
      <c r="E3461">
        <v>44.629150000000003</v>
      </c>
      <c r="F3461">
        <v>155</v>
      </c>
      <c r="G3461">
        <v>2.52048069196477</v>
      </c>
      <c r="H3461">
        <v>-4.7029009944680604</v>
      </c>
      <c r="I3461">
        <v>3.4462344040262298</v>
      </c>
      <c r="J3461">
        <v>-6.4997585183734898</v>
      </c>
      <c r="K3461">
        <v>157.792322684467</v>
      </c>
      <c r="L3461">
        <v>145.10173115438499</v>
      </c>
      <c r="M3461">
        <v>44.641671367209703</v>
      </c>
      <c r="N3461">
        <v>0.269225611119013</v>
      </c>
      <c r="O3461">
        <v>35.225806451612897</v>
      </c>
      <c r="P3461">
        <v>41.230068337129801</v>
      </c>
      <c r="Q3461">
        <v>0.16348689758315499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476</v>
      </c>
      <c r="E3462">
        <v>44.627718520000002</v>
      </c>
      <c r="F3462">
        <v>16.940000000000001</v>
      </c>
      <c r="G3462">
        <v>-3.7081892646319199</v>
      </c>
      <c r="H3462">
        <v>-11.138981260518401</v>
      </c>
      <c r="I3462">
        <v>-25.449302003046899</v>
      </c>
      <c r="J3462">
        <v>-6.4835021469110004</v>
      </c>
      <c r="K3462">
        <v>18.138848891978501</v>
      </c>
      <c r="L3462">
        <v>18.158737964478298</v>
      </c>
      <c r="M3462">
        <v>23.6011341720479</v>
      </c>
      <c r="N3462">
        <v>0.81869648890413704</v>
      </c>
      <c r="O3462">
        <v>61.4521841794569</v>
      </c>
      <c r="P3462">
        <v>53.303167420814397</v>
      </c>
      <c r="Q3462">
        <v>-0.13889449485313499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E3463">
        <v>44.606760000000001</v>
      </c>
      <c r="F3463">
        <v>77.55</v>
      </c>
      <c r="G3463">
        <v>89.837973804912394</v>
      </c>
      <c r="H3463">
        <v>-0.50716804572121399</v>
      </c>
      <c r="I3463">
        <v>7.1888544294357599</v>
      </c>
      <c r="J3463">
        <v>-1.9941643242398399</v>
      </c>
      <c r="K3463">
        <v>71.120781808243507</v>
      </c>
      <c r="L3463">
        <v>62.509163357543699</v>
      </c>
      <c r="M3463">
        <v>86.011706119723598</v>
      </c>
      <c r="N3463">
        <v>0.92307692307692302</v>
      </c>
      <c r="O3463">
        <v>0</v>
      </c>
      <c r="P3463">
        <v>169.270833333333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D3464" t="s">
        <v>550</v>
      </c>
      <c r="E3464">
        <v>44.437933800000003</v>
      </c>
      <c r="F3464">
        <v>25.87</v>
      </c>
      <c r="G3464">
        <v>-60.002013520816298</v>
      </c>
      <c r="H3464">
        <v>-6.2569113787239798</v>
      </c>
      <c r="I3464">
        <v>-31.425603680957298</v>
      </c>
      <c r="J3464">
        <v>-2.93756055065493</v>
      </c>
      <c r="K3464">
        <v>26.9257684454473</v>
      </c>
      <c r="L3464">
        <v>29.304610693994899</v>
      </c>
      <c r="M3464">
        <v>40.232183404723003</v>
      </c>
      <c r="N3464">
        <v>0.65164889159808304</v>
      </c>
      <c r="O3464">
        <v>66.988790104367993</v>
      </c>
      <c r="Q3464">
        <v>2.749046973317E-2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553</v>
      </c>
      <c r="E3465">
        <v>44.388572549999999</v>
      </c>
      <c r="F3465">
        <v>29.1</v>
      </c>
      <c r="G3465">
        <v>-20.3345698961122</v>
      </c>
      <c r="H3465">
        <v>-10.9981285337168</v>
      </c>
      <c r="I3465">
        <v>-16.2382788384256</v>
      </c>
      <c r="J3465">
        <v>-2.5974290509964</v>
      </c>
      <c r="K3465">
        <v>28.8470250760992</v>
      </c>
      <c r="L3465">
        <v>28.716352427981199</v>
      </c>
      <c r="M3465">
        <v>56.1712773694899</v>
      </c>
      <c r="N3465">
        <v>1.68887377510953</v>
      </c>
      <c r="O3465">
        <v>23.367697594501699</v>
      </c>
      <c r="P3465">
        <v>30.2013422818791</v>
      </c>
      <c r="Q3465">
        <v>4.3640748030081999E-2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410</v>
      </c>
      <c r="E3466">
        <v>44.353999999999999</v>
      </c>
      <c r="F3466">
        <v>83.75</v>
      </c>
      <c r="G3466">
        <v>-29.314325045662201</v>
      </c>
      <c r="H3466">
        <v>-3.1420030606479599</v>
      </c>
      <c r="I3466">
        <v>-43.044862470947798</v>
      </c>
      <c r="J3466">
        <v>-1.9941643242398399</v>
      </c>
      <c r="K3466">
        <v>85.934136703795403</v>
      </c>
      <c r="L3466">
        <v>99.258856634843397</v>
      </c>
      <c r="M3466">
        <v>90.043799696394998</v>
      </c>
      <c r="N3466">
        <v>6.4208782104390998E-3</v>
      </c>
      <c r="O3466">
        <v>60.477611940298502</v>
      </c>
      <c r="P3466">
        <v>4.6875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E3467">
        <v>44.286355200000003</v>
      </c>
      <c r="F3467">
        <v>166.3</v>
      </c>
      <c r="G3467">
        <v>111.99273570967399</v>
      </c>
      <c r="H3467">
        <v>40.513082075108997</v>
      </c>
      <c r="I3467">
        <v>159.77544084604401</v>
      </c>
      <c r="J3467">
        <v>2.87177410674327</v>
      </c>
      <c r="K3467">
        <v>120.674872395197</v>
      </c>
      <c r="L3467">
        <v>88.572366711785904</v>
      </c>
      <c r="M3467">
        <v>93.708505289990498</v>
      </c>
      <c r="N3467">
        <v>1.50807265388496</v>
      </c>
      <c r="O3467">
        <v>0</v>
      </c>
      <c r="P3467">
        <v>232.6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D3468" t="s">
        <v>227</v>
      </c>
      <c r="E3468">
        <v>44.133504000000002</v>
      </c>
      <c r="F3468">
        <v>29.44</v>
      </c>
      <c r="G3468">
        <v>5.8498785668171998</v>
      </c>
      <c r="H3468">
        <v>8.7840009738284603</v>
      </c>
      <c r="I3468">
        <v>-16.564427416202001</v>
      </c>
      <c r="J3468">
        <v>-6.4351092061296002</v>
      </c>
      <c r="K3468">
        <v>28.3308358054644</v>
      </c>
      <c r="L3468">
        <v>28.142026809813601</v>
      </c>
      <c r="M3468">
        <v>51.649593148003099</v>
      </c>
      <c r="N3468">
        <v>1.5139739222106801</v>
      </c>
      <c r="O3468">
        <v>20.5842391304347</v>
      </c>
      <c r="P3468">
        <v>47.199999999999903</v>
      </c>
      <c r="Q3468">
        <v>2.1989880107399998E-3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D3469" t="s">
        <v>407</v>
      </c>
      <c r="E3469">
        <v>44.105906075</v>
      </c>
      <c r="F3469">
        <v>143.47</v>
      </c>
      <c r="G3469">
        <v>-25.578692861754199</v>
      </c>
      <c r="H3469">
        <v>144.06691629131899</v>
      </c>
      <c r="I3469">
        <v>146.25088436129499</v>
      </c>
      <c r="J3469">
        <v>25.041908565310099</v>
      </c>
      <c r="M3469">
        <v>100</v>
      </c>
      <c r="N3469">
        <v>1.0985734664764599</v>
      </c>
      <c r="O3469">
        <v>0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D3470" t="s">
        <v>160</v>
      </c>
      <c r="E3470">
        <v>43.904718000000003</v>
      </c>
      <c r="F3470">
        <v>43.29</v>
      </c>
      <c r="G3470">
        <v>12.155955563317301</v>
      </c>
      <c r="H3470">
        <v>-14.533881360874201</v>
      </c>
      <c r="I3470">
        <v>5.1301248872009797</v>
      </c>
      <c r="J3470">
        <v>-4.0853767825268301</v>
      </c>
      <c r="K3470">
        <v>45.945777994491998</v>
      </c>
      <c r="L3470">
        <v>42.318570206606502</v>
      </c>
      <c r="M3470">
        <v>34.416299398634997</v>
      </c>
      <c r="N3470">
        <v>0.52928982725527796</v>
      </c>
      <c r="O3470">
        <v>52.806652806652799</v>
      </c>
      <c r="P3470">
        <v>64.600760456273704</v>
      </c>
      <c r="Q3470">
        <v>6.4828207384453995E-2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D3471" t="s">
        <v>182</v>
      </c>
      <c r="E3471">
        <v>43.885081800000002</v>
      </c>
      <c r="F3471">
        <v>15.5</v>
      </c>
      <c r="G3471">
        <v>-81.219938220223199</v>
      </c>
      <c r="H3471">
        <v>-10.2151737923552</v>
      </c>
      <c r="I3471">
        <v>-64.060668370474602</v>
      </c>
      <c r="J3471">
        <v>-3.01003734011285</v>
      </c>
      <c r="K3471">
        <v>17.408247283863499</v>
      </c>
      <c r="L3471">
        <v>25.594259059993401</v>
      </c>
      <c r="M3471">
        <v>29.032926066024402</v>
      </c>
      <c r="N3471">
        <v>0.45327219570013999</v>
      </c>
      <c r="O3471">
        <v>183.54838709677401</v>
      </c>
      <c r="P3471">
        <v>3.2644903397734901</v>
      </c>
      <c r="Q3471">
        <v>-8.9773900977573998E-2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D3472" t="s">
        <v>62</v>
      </c>
      <c r="E3472">
        <v>43.770240000000001</v>
      </c>
      <c r="F3472">
        <v>35.76</v>
      </c>
      <c r="G3472">
        <v>46.592708197465697</v>
      </c>
      <c r="H3472">
        <v>-9.2979449392156805</v>
      </c>
      <c r="I3472">
        <v>10.448543348039401</v>
      </c>
      <c r="J3472">
        <v>-1.9941643242398399</v>
      </c>
      <c r="K3472">
        <v>37.586439698461</v>
      </c>
      <c r="L3472">
        <v>33.616278607050901</v>
      </c>
      <c r="M3472">
        <v>40.0080447859591</v>
      </c>
      <c r="N3472">
        <v>0.64910064668053802</v>
      </c>
      <c r="O3472">
        <v>41.750559284116299</v>
      </c>
      <c r="P3472">
        <v>72.586872586872602</v>
      </c>
      <c r="Q3472">
        <v>1.8800168601363E-2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E3473">
        <v>43.77</v>
      </c>
      <c r="F3473">
        <v>14.59</v>
      </c>
      <c r="G3473">
        <v>66.142726323528194</v>
      </c>
      <c r="H3473">
        <v>17.111910299381101</v>
      </c>
      <c r="I3473">
        <v>-37.575994976425498</v>
      </c>
      <c r="J3473">
        <v>7.6640823325209197</v>
      </c>
      <c r="K3473">
        <v>13.424608506865001</v>
      </c>
      <c r="L3473">
        <v>12.5252696079977</v>
      </c>
      <c r="M3473">
        <v>58.277763430790898</v>
      </c>
      <c r="N3473">
        <v>1.39430409534991</v>
      </c>
      <c r="O3473">
        <v>53.4612748457847</v>
      </c>
      <c r="P3473">
        <v>114.558823529411</v>
      </c>
      <c r="Q3473">
        <v>7.8603957134399993E-2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Row],[Ticker]],[1]!Table1[[Symbol]:[Industry]],2,FALSE),"-")</f>
        <v>-</v>
      </c>
      <c r="D3474" t="s">
        <v>220</v>
      </c>
      <c r="E3474">
        <v>43.619829099999997</v>
      </c>
      <c r="F3474">
        <v>62.9</v>
      </c>
      <c r="G3474">
        <v>98.663731380669901</v>
      </c>
      <c r="H3474">
        <v>-5.2761494021113799</v>
      </c>
      <c r="I3474">
        <v>-38.3777708713408</v>
      </c>
      <c r="J3474">
        <v>-12.3715228148058</v>
      </c>
      <c r="K3474">
        <v>65.280386962051296</v>
      </c>
      <c r="L3474">
        <v>64.080142099303103</v>
      </c>
      <c r="M3474">
        <v>44.191891299411502</v>
      </c>
      <c r="N3474">
        <v>1.01457725947521</v>
      </c>
      <c r="O3474">
        <v>87.599364069952301</v>
      </c>
      <c r="P3474">
        <v>124.24242424242399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Row],[Ticker]],[1]!Table1[[Symbol]:[Industry]],2,FALSE),"-")</f>
        <v>-</v>
      </c>
      <c r="D3475" t="s">
        <v>1429</v>
      </c>
      <c r="E3475">
        <v>43.550924360000003</v>
      </c>
      <c r="F3475">
        <v>28.9</v>
      </c>
      <c r="G3475">
        <v>70.3535105280762</v>
      </c>
      <c r="H3475">
        <v>26.542032416070398</v>
      </c>
      <c r="I3475">
        <v>34.574185148099801</v>
      </c>
      <c r="J3475">
        <v>12.5588502287747</v>
      </c>
      <c r="K3475">
        <v>21.965847874167299</v>
      </c>
      <c r="L3475">
        <v>20.265199331765</v>
      </c>
      <c r="M3475">
        <v>90.145981671585005</v>
      </c>
      <c r="N3475">
        <v>2.8088447653429598</v>
      </c>
      <c r="O3475">
        <v>5.8823529411764701</v>
      </c>
      <c r="P3475">
        <v>114.07407407407401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Row],[Ticker]],[1]!Table1[[Symbol]:[Industry]],2,FALSE),"-")</f>
        <v>-</v>
      </c>
      <c r="D3476" t="s">
        <v>7117</v>
      </c>
      <c r="E3476">
        <v>43.54172174</v>
      </c>
      <c r="F3476">
        <v>47.3</v>
      </c>
      <c r="G3476">
        <v>-15.7064512821955</v>
      </c>
      <c r="H3476">
        <v>48.212222690911801</v>
      </c>
      <c r="I3476">
        <v>-18.926471498624199</v>
      </c>
      <c r="J3476">
        <v>10.5058356757601</v>
      </c>
      <c r="K3476">
        <v>37.699838339894903</v>
      </c>
      <c r="M3476">
        <v>72.337774166746996</v>
      </c>
      <c r="N3476">
        <v>3.2192518248175102</v>
      </c>
      <c r="O3476">
        <v>21.670190274841399</v>
      </c>
      <c r="P3476">
        <v>76.492537313432805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627</v>
      </c>
      <c r="E3477">
        <v>43.505000000000003</v>
      </c>
      <c r="F3477">
        <v>7.91</v>
      </c>
      <c r="G3477">
        <v>-6.6313244407016096</v>
      </c>
      <c r="H3477">
        <v>-26.076149402111302</v>
      </c>
      <c r="I3477">
        <v>-19.092270347623899</v>
      </c>
      <c r="J3477">
        <v>-10.221279040346399</v>
      </c>
      <c r="K3477">
        <v>8.1253872483234293</v>
      </c>
      <c r="L3477">
        <v>8.0650214971393304</v>
      </c>
      <c r="M3477">
        <v>29.623162717238898</v>
      </c>
      <c r="N3477">
        <v>0.65232714132249903</v>
      </c>
      <c r="O3477">
        <v>48.166877370417197</v>
      </c>
      <c r="P3477">
        <v>30.7438016528925</v>
      </c>
      <c r="Q3477">
        <v>-4.1063973201921997E-2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E3478">
        <v>43.3730142</v>
      </c>
      <c r="F3478">
        <v>11.01</v>
      </c>
      <c r="G3478">
        <v>52.865391417013903</v>
      </c>
      <c r="H3478">
        <v>-22.423229963826</v>
      </c>
      <c r="I3478">
        <v>16.300602443379301</v>
      </c>
      <c r="J3478">
        <v>0.75560652818912899</v>
      </c>
      <c r="K3478">
        <v>10.4272883169496</v>
      </c>
      <c r="L3478">
        <v>9.1017615455102998</v>
      </c>
      <c r="M3478">
        <v>49.598809204559899</v>
      </c>
      <c r="N3478">
        <v>0.28909485917358801</v>
      </c>
      <c r="O3478">
        <v>32.425068119891002</v>
      </c>
      <c r="P3478">
        <v>100.181818181818</v>
      </c>
      <c r="Q3478">
        <v>8.4337837707383997E-2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627</v>
      </c>
      <c r="E3479">
        <v>43.339435463999997</v>
      </c>
      <c r="F3479">
        <v>73.84</v>
      </c>
      <c r="G3479">
        <v>-43.112755850362603</v>
      </c>
      <c r="H3479">
        <v>-10.231949027077899</v>
      </c>
      <c r="I3479">
        <v>-20.031752252145399</v>
      </c>
      <c r="J3479">
        <v>3.5539540752841599</v>
      </c>
      <c r="K3479">
        <v>73.587613967926103</v>
      </c>
      <c r="L3479">
        <v>81.907113116658394</v>
      </c>
      <c r="M3479">
        <v>59.2221501584892</v>
      </c>
      <c r="N3479">
        <v>0.189423087114587</v>
      </c>
      <c r="O3479">
        <v>88.1771397616467</v>
      </c>
      <c r="P3479">
        <v>20.3585982070089</v>
      </c>
      <c r="Q3479">
        <v>3.6514964541761001E-2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46</v>
      </c>
      <c r="E3480">
        <v>43.260650775000002</v>
      </c>
      <c r="F3480">
        <v>36.15</v>
      </c>
      <c r="G3480">
        <v>1.48633350028442</v>
      </c>
      <c r="H3480">
        <v>-8.8121794047901894</v>
      </c>
      <c r="I3480">
        <v>-3.7746089149799702</v>
      </c>
      <c r="J3480">
        <v>-1.1258169853042801</v>
      </c>
      <c r="K3480">
        <v>37.132759429717296</v>
      </c>
      <c r="L3480">
        <v>36.2676529240062</v>
      </c>
      <c r="M3480">
        <v>54.164443075267002</v>
      </c>
      <c r="N3480">
        <v>0.79916514339257405</v>
      </c>
      <c r="O3480">
        <v>55.3250345781466</v>
      </c>
      <c r="P3480">
        <v>52.531645569620203</v>
      </c>
      <c r="Q3480">
        <v>9.9303545474511007E-2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E3481">
        <v>43.225875000000002</v>
      </c>
      <c r="F3481">
        <v>330</v>
      </c>
      <c r="G3481">
        <v>232.72749606332701</v>
      </c>
      <c r="H3481">
        <v>132.90566877970599</v>
      </c>
      <c r="I3481">
        <v>231.41098518960999</v>
      </c>
      <c r="J3481">
        <v>13.7429974648269</v>
      </c>
      <c r="K3481">
        <v>182.93569441289301</v>
      </c>
      <c r="L3481">
        <v>128.646248557289</v>
      </c>
      <c r="M3481">
        <v>99.604600828920397</v>
      </c>
      <c r="N3481">
        <v>1.37131782945736</v>
      </c>
      <c r="O3481">
        <v>3.0303030303047099E-2</v>
      </c>
      <c r="P3481">
        <v>338.53820598006598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550</v>
      </c>
      <c r="E3482">
        <v>43.11</v>
      </c>
      <c r="F3482">
        <v>143.69999999999999</v>
      </c>
      <c r="G3482">
        <v>97.1429438400436</v>
      </c>
      <c r="H3482">
        <v>-0.93451239143522802</v>
      </c>
      <c r="I3482">
        <v>64.069315018229602</v>
      </c>
      <c r="J3482">
        <v>-5.03649236656788</v>
      </c>
      <c r="K3482">
        <v>130.91237137286601</v>
      </c>
      <c r="L3482">
        <v>107.96503305518701</v>
      </c>
      <c r="M3482">
        <v>55.585665178161797</v>
      </c>
      <c r="N3482">
        <v>1.1226101359237</v>
      </c>
      <c r="O3482">
        <v>14.474599860821099</v>
      </c>
      <c r="P3482">
        <v>146.061643835616</v>
      </c>
      <c r="Q3482">
        <v>8.2156215011242997E-2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220</v>
      </c>
      <c r="E3483">
        <v>43.065511999999998</v>
      </c>
      <c r="F3483">
        <v>149.44999999999999</v>
      </c>
      <c r="G3483">
        <v>2742.9433800748998</v>
      </c>
      <c r="H3483">
        <v>-26.7948109207729</v>
      </c>
      <c r="I3483">
        <v>294.12085010594899</v>
      </c>
      <c r="J3483">
        <v>-7.8311007047216297</v>
      </c>
      <c r="K3483">
        <v>151.98734112573899</v>
      </c>
      <c r="L3483">
        <v>92.134295704833704</v>
      </c>
      <c r="M3483">
        <v>26.394277197218599</v>
      </c>
      <c r="N3483">
        <v>0.32030052488572702</v>
      </c>
      <c r="O3483">
        <v>35.1957176313148</v>
      </c>
      <c r="P3483">
        <v>2768.5220729366602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269</v>
      </c>
      <c r="E3484">
        <v>43.037632000000002</v>
      </c>
      <c r="F3484">
        <v>40</v>
      </c>
      <c r="G3484">
        <v>-15.718764270707799</v>
      </c>
      <c r="H3484">
        <v>-5.0255228356953303</v>
      </c>
      <c r="I3484">
        <v>-20.0675016444583</v>
      </c>
      <c r="J3484">
        <v>-6.4147139060797498</v>
      </c>
      <c r="K3484">
        <v>40.201032533742499</v>
      </c>
      <c r="L3484">
        <v>41.1692028700921</v>
      </c>
      <c r="M3484">
        <v>49.320119557205999</v>
      </c>
      <c r="N3484">
        <v>2.8280736827429598</v>
      </c>
      <c r="O3484">
        <v>62.474999999999902</v>
      </c>
      <c r="P3484">
        <v>18.098612341305</v>
      </c>
      <c r="Q3484">
        <v>-2.0265185502147998E-2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711</v>
      </c>
      <c r="E3485">
        <v>43.024297066000003</v>
      </c>
      <c r="F3485">
        <v>89.43</v>
      </c>
      <c r="G3485">
        <v>-4.8089426929493602</v>
      </c>
      <c r="H3485">
        <v>-2.5597589785386301</v>
      </c>
      <c r="I3485">
        <v>12.475811081221799</v>
      </c>
      <c r="J3485">
        <v>-2.6399002405168299</v>
      </c>
      <c r="K3485">
        <v>86.333914898259906</v>
      </c>
      <c r="L3485">
        <v>78.277424872109407</v>
      </c>
      <c r="M3485">
        <v>57.290049328383198</v>
      </c>
      <c r="N3485">
        <v>0.83301559157615701</v>
      </c>
      <c r="O3485">
        <v>11.8193000111819</v>
      </c>
      <c r="P3485">
        <v>35.295007564296498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1429</v>
      </c>
      <c r="E3486">
        <v>42.892699999999998</v>
      </c>
      <c r="F3486">
        <v>78.2</v>
      </c>
      <c r="G3486">
        <v>9.2488933451423101</v>
      </c>
      <c r="H3486">
        <v>6.8314739162742502</v>
      </c>
      <c r="I3486">
        <v>-0.55568498177030801</v>
      </c>
      <c r="J3486">
        <v>0.74556170315741799</v>
      </c>
      <c r="K3486">
        <v>68.442037349224293</v>
      </c>
      <c r="L3486">
        <v>61.025231792109899</v>
      </c>
      <c r="M3486">
        <v>66.3371568330587</v>
      </c>
      <c r="N3486">
        <v>2.5602680104103199</v>
      </c>
      <c r="O3486">
        <v>0.63938618925831703</v>
      </c>
      <c r="P3486">
        <v>61.403508771929801</v>
      </c>
      <c r="Q3486">
        <v>7.8677922889867996E-2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1422</v>
      </c>
      <c r="E3487">
        <v>42.798000000000002</v>
      </c>
      <c r="F3487">
        <v>101.9</v>
      </c>
      <c r="G3487">
        <v>8.5885224114518195</v>
      </c>
      <c r="H3487">
        <v>-9.0594282437741498</v>
      </c>
      <c r="I3487">
        <v>32.339815743918997</v>
      </c>
      <c r="J3487">
        <v>-1.5063594461910601</v>
      </c>
      <c r="K3487">
        <v>96.890231973474897</v>
      </c>
      <c r="L3487">
        <v>82.095528417932599</v>
      </c>
      <c r="M3487">
        <v>52.4562301901749</v>
      </c>
      <c r="N3487">
        <v>0.54456933768558402</v>
      </c>
      <c r="O3487">
        <v>19.7252208047104</v>
      </c>
      <c r="P3487">
        <v>77.526132404181197</v>
      </c>
      <c r="Q3487">
        <v>0.13858064402006201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1387</v>
      </c>
      <c r="E3488">
        <v>42.793500999999999</v>
      </c>
      <c r="F3488">
        <v>47.83</v>
      </c>
      <c r="G3488">
        <v>-11.968241555340899</v>
      </c>
      <c r="H3488">
        <v>10.752052713047201</v>
      </c>
      <c r="I3488">
        <v>-45.628784396975</v>
      </c>
      <c r="J3488">
        <v>4.1550508982929397</v>
      </c>
      <c r="K3488">
        <v>45.757636533077999</v>
      </c>
      <c r="L3488">
        <v>47.857846944686102</v>
      </c>
      <c r="M3488">
        <v>51.041320426972298</v>
      </c>
      <c r="N3488">
        <v>2.4839115403081502</v>
      </c>
      <c r="O3488">
        <v>91.825214300648099</v>
      </c>
      <c r="P3488">
        <v>29.270270270270199</v>
      </c>
      <c r="Q3488">
        <v>-5.4392797442960002E-2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E3489">
        <v>42.660929519999897</v>
      </c>
      <c r="F3489">
        <v>62.46</v>
      </c>
      <c r="G3489">
        <v>-56.370936629067202</v>
      </c>
      <c r="H3489">
        <v>-12.671228996901499</v>
      </c>
      <c r="I3489">
        <v>-46.347928749083302</v>
      </c>
      <c r="J3489">
        <v>-3.6992334486637901</v>
      </c>
      <c r="K3489">
        <v>67.735970090142601</v>
      </c>
      <c r="M3489">
        <v>29.851414798711001</v>
      </c>
      <c r="O3489">
        <v>52.0973422990714</v>
      </c>
      <c r="P3489">
        <v>27.991803278688501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135</v>
      </c>
      <c r="E3490">
        <v>42.548879999999997</v>
      </c>
      <c r="F3490">
        <v>4.54</v>
      </c>
      <c r="G3490">
        <v>6.3980513242922701</v>
      </c>
      <c r="H3490">
        <v>-10.0282155178138</v>
      </c>
      <c r="I3490">
        <v>-43.492192918278199</v>
      </c>
      <c r="J3490">
        <v>-3.9090579412611102</v>
      </c>
      <c r="K3490">
        <v>4.6607559826659797</v>
      </c>
      <c r="L3490">
        <v>4.6232155551360199</v>
      </c>
      <c r="M3490">
        <v>37.484612940723302</v>
      </c>
      <c r="N3490">
        <v>0.64008665987573299</v>
      </c>
      <c r="O3490">
        <v>48.017621145374399</v>
      </c>
      <c r="P3490">
        <v>46.451612903225801</v>
      </c>
      <c r="Q3490">
        <v>0.13153804936122501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E3491">
        <v>42.513024960000003</v>
      </c>
      <c r="F3491">
        <v>68.040000000000006</v>
      </c>
      <c r="G3491">
        <v>-31.898395463984698</v>
      </c>
      <c r="H3491">
        <v>-9.6790038520911708</v>
      </c>
      <c r="I3491">
        <v>10.4443150182297</v>
      </c>
      <c r="J3491">
        <v>-6.5640567973581199</v>
      </c>
      <c r="K3491">
        <v>76.579108017253802</v>
      </c>
      <c r="L3491">
        <v>72.687610983647303</v>
      </c>
      <c r="M3491">
        <v>31.0527572569341</v>
      </c>
      <c r="N3491">
        <v>0.26966237155439499</v>
      </c>
      <c r="O3491">
        <v>71.957671957671906</v>
      </c>
      <c r="P3491">
        <v>88.476454293628805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257</v>
      </c>
      <c r="E3492">
        <v>42.366239999999998</v>
      </c>
      <c r="F3492">
        <v>560.4</v>
      </c>
      <c r="G3492">
        <v>-32.896976166145201</v>
      </c>
      <c r="H3492">
        <v>-11.4964106703871</v>
      </c>
      <c r="I3492">
        <v>-21.370811032190399</v>
      </c>
      <c r="J3492">
        <v>-11.653302585761599</v>
      </c>
      <c r="K3492">
        <v>575.19108628365905</v>
      </c>
      <c r="L3492">
        <v>564.11134025256399</v>
      </c>
      <c r="M3492">
        <v>43.8853000013547</v>
      </c>
      <c r="N3492">
        <v>0.426086956521739</v>
      </c>
      <c r="O3492">
        <v>56.5042826552462</v>
      </c>
      <c r="P3492">
        <v>45.842550422901702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42.280484000000001</v>
      </c>
      <c r="F3493">
        <v>39.94</v>
      </c>
      <c r="G3493">
        <v>7.5546404715790798</v>
      </c>
      <c r="H3493">
        <v>2.42655330059132</v>
      </c>
      <c r="I3493">
        <v>-9.7263262112350795</v>
      </c>
      <c r="J3493">
        <v>5.1294915897386497</v>
      </c>
      <c r="K3493">
        <v>39.393770830590199</v>
      </c>
      <c r="L3493">
        <v>37.7547647902799</v>
      </c>
      <c r="M3493">
        <v>50.467748162392198</v>
      </c>
      <c r="N3493">
        <v>0.93404969778374702</v>
      </c>
      <c r="O3493">
        <v>32.448673009514202</v>
      </c>
      <c r="P3493">
        <v>47.871158830062903</v>
      </c>
      <c r="Q3493">
        <v>8.8014712699306996E-2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42.269758160000002</v>
      </c>
      <c r="F3494">
        <v>36.020000000000003</v>
      </c>
      <c r="G3494">
        <v>67.0416279938607</v>
      </c>
      <c r="H3494">
        <v>-34.981322775002099</v>
      </c>
      <c r="I3494">
        <v>161.095620701793</v>
      </c>
      <c r="J3494">
        <v>-6.98163299591904</v>
      </c>
      <c r="K3494">
        <v>42.952066305091101</v>
      </c>
      <c r="L3494">
        <v>27.883668996779299</v>
      </c>
      <c r="M3494">
        <v>3.5908562283126302</v>
      </c>
      <c r="N3494">
        <v>0.99310502283104996</v>
      </c>
      <c r="O3494">
        <v>52.692948362021099</v>
      </c>
      <c r="P3494">
        <v>191.18835893290199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42.164324999999998</v>
      </c>
      <c r="F3495">
        <v>157.5</v>
      </c>
      <c r="G3495">
        <v>-33.554152984453602</v>
      </c>
      <c r="H3495">
        <v>-9.8610316821609505</v>
      </c>
      <c r="I3495">
        <v>-59.315727831261398</v>
      </c>
      <c r="J3495">
        <v>2.05988972981421</v>
      </c>
      <c r="K3495">
        <v>158.44323991342401</v>
      </c>
      <c r="L3495">
        <v>201.55784560263601</v>
      </c>
      <c r="M3495">
        <v>67.490731765227807</v>
      </c>
      <c r="N3495">
        <v>0.23886255924170599</v>
      </c>
      <c r="O3495">
        <v>108.888888888888</v>
      </c>
      <c r="P3495">
        <v>26.658624849215901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D3496" t="s">
        <v>627</v>
      </c>
      <c r="E3496">
        <v>42.142828475999998</v>
      </c>
      <c r="F3496">
        <v>7.98</v>
      </c>
      <c r="G3496">
        <v>-31.806659959286499</v>
      </c>
      <c r="H3496">
        <v>-10.066568563788</v>
      </c>
      <c r="I3496">
        <v>-16.915388319223901</v>
      </c>
      <c r="J3496">
        <v>-7.1087401162914093E-2</v>
      </c>
      <c r="K3496">
        <v>8.0410762202482093</v>
      </c>
      <c r="L3496">
        <v>8.3790319559160604</v>
      </c>
      <c r="M3496">
        <v>50.755510500045503</v>
      </c>
      <c r="N3496">
        <v>0.312854761723804</v>
      </c>
      <c r="O3496">
        <v>58.521303258145302</v>
      </c>
      <c r="P3496">
        <v>52</v>
      </c>
      <c r="Q3496">
        <v>-9.1055066477773006E-2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E3497">
        <v>42.102334067183001</v>
      </c>
      <c r="F3497">
        <v>116.95</v>
      </c>
      <c r="G3497">
        <v>-25.621427904489199</v>
      </c>
      <c r="H3497">
        <v>-23.777891562390099</v>
      </c>
      <c r="I3497">
        <v>-17.8530951739173</v>
      </c>
      <c r="J3497">
        <v>-1.9941643242398399</v>
      </c>
      <c r="K3497">
        <v>132.86895601861701</v>
      </c>
      <c r="L3497">
        <v>130.618476858376</v>
      </c>
      <c r="M3497">
        <v>0.30835617214998501</v>
      </c>
      <c r="N3497">
        <v>0.6</v>
      </c>
      <c r="O3497">
        <v>35.955536554082897</v>
      </c>
      <c r="P3497">
        <v>8.4376448771441801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E3498">
        <v>42.028799999999997</v>
      </c>
      <c r="F3498">
        <v>31.84</v>
      </c>
      <c r="G3498">
        <v>-46.4337761329448</v>
      </c>
      <c r="H3498">
        <v>-13.687638264948401</v>
      </c>
      <c r="I3498">
        <v>-34.886822554610397</v>
      </c>
      <c r="J3498">
        <v>-3.9703249264983</v>
      </c>
      <c r="K3498">
        <v>33.006652076051402</v>
      </c>
      <c r="L3498">
        <v>36.322499568378703</v>
      </c>
      <c r="M3498">
        <v>46.386043966911203</v>
      </c>
      <c r="N3498">
        <v>0.75752248569092295</v>
      </c>
      <c r="O3498">
        <v>55.276381909547702</v>
      </c>
      <c r="P3498">
        <v>7.38617200674536</v>
      </c>
      <c r="Q3498">
        <v>0.13469470164698799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42.002934400000001</v>
      </c>
      <c r="F3499">
        <v>28</v>
      </c>
      <c r="G3499">
        <v>-17.886385169446498</v>
      </c>
      <c r="H3499">
        <v>11.3905172645552</v>
      </c>
      <c r="I3499">
        <v>13.2391632243014</v>
      </c>
      <c r="J3499">
        <v>-4.6028599764137503</v>
      </c>
      <c r="K3499">
        <v>25.070992258854101</v>
      </c>
      <c r="L3499">
        <v>22.336403996997099</v>
      </c>
      <c r="M3499">
        <v>60.276230406131802</v>
      </c>
      <c r="N3499">
        <v>1.2124528301886699</v>
      </c>
      <c r="O3499">
        <v>3.5714285714285801</v>
      </c>
      <c r="P3499">
        <v>86.6666666666666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41.930883260000002</v>
      </c>
      <c r="F3500">
        <v>60.2</v>
      </c>
      <c r="G3500">
        <v>-35.620533865938299</v>
      </c>
      <c r="H3500">
        <v>-7.1533423845675204</v>
      </c>
      <c r="I3500">
        <v>-24.343563769648998</v>
      </c>
      <c r="J3500">
        <v>-1.6712943690828901</v>
      </c>
      <c r="K3500">
        <v>56.912413223935097</v>
      </c>
      <c r="L3500">
        <v>57.075345364196799</v>
      </c>
      <c r="M3500">
        <v>64.329976843360299</v>
      </c>
      <c r="N3500">
        <v>2.1977664469097902</v>
      </c>
      <c r="O3500">
        <v>42.857142857142797</v>
      </c>
      <c r="P3500">
        <v>57.098121085594997</v>
      </c>
      <c r="Q3500">
        <v>0.118936047020844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269</v>
      </c>
      <c r="E3501">
        <v>41.871849599999997</v>
      </c>
      <c r="F3501">
        <v>22.08</v>
      </c>
      <c r="G3501">
        <v>-9.3681665459647707</v>
      </c>
      <c r="H3501">
        <v>-39.690817949360998</v>
      </c>
      <c r="I3501">
        <v>-7.32039086412325</v>
      </c>
      <c r="J3501">
        <v>8.2476564438967106</v>
      </c>
      <c r="K3501">
        <v>25.902100177471699</v>
      </c>
      <c r="L3501">
        <v>23.5531438524071</v>
      </c>
      <c r="M3501">
        <v>29.792187531593399</v>
      </c>
      <c r="N3501">
        <v>0.22359256999008301</v>
      </c>
      <c r="O3501">
        <v>76.992753623188406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343</v>
      </c>
      <c r="E3502">
        <v>41.656711954000002</v>
      </c>
      <c r="F3502">
        <v>72.489999999999995</v>
      </c>
      <c r="G3502">
        <v>75.503137928814397</v>
      </c>
      <c r="H3502">
        <v>57.622727002382902</v>
      </c>
      <c r="I3502">
        <v>117.156995596078</v>
      </c>
      <c r="J3502">
        <v>-1.9941643242398399</v>
      </c>
      <c r="K3502">
        <v>52.487743405725801</v>
      </c>
      <c r="L3502">
        <v>44.865641976069099</v>
      </c>
      <c r="M3502">
        <v>99.1463987513565</v>
      </c>
      <c r="N3502">
        <v>4.5086956521739099</v>
      </c>
      <c r="O3502">
        <v>2.15202096840942</v>
      </c>
      <c r="P3502">
        <v>162.64492753623099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E3503">
        <v>41.645299999999999</v>
      </c>
      <c r="F3503">
        <v>79.400000000000006</v>
      </c>
      <c r="G3503">
        <v>-7.9316340382248001</v>
      </c>
      <c r="H3503">
        <v>-3.4812776072395701</v>
      </c>
      <c r="I3503">
        <v>-13.0114514805434</v>
      </c>
      <c r="J3503">
        <v>-1.9941643242398399</v>
      </c>
      <c r="K3503">
        <v>78.725921719811396</v>
      </c>
      <c r="L3503">
        <v>74.814088540214797</v>
      </c>
      <c r="M3503">
        <v>56.494979839340203</v>
      </c>
      <c r="N3503">
        <v>0</v>
      </c>
      <c r="O3503">
        <v>2.3929471032745502</v>
      </c>
      <c r="P3503">
        <v>17.647058823529399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536</v>
      </c>
      <c r="E3504">
        <v>41.639558999999998</v>
      </c>
      <c r="F3504">
        <v>79.95</v>
      </c>
      <c r="G3504">
        <v>-62.798951990140502</v>
      </c>
      <c r="H3504">
        <v>5.7655172645552799</v>
      </c>
      <c r="I3504">
        <v>-52.775944110156601</v>
      </c>
      <c r="J3504">
        <v>-11.7061914275712</v>
      </c>
      <c r="K3504">
        <v>82.532005786376502</v>
      </c>
      <c r="M3504">
        <v>42.028862805392002</v>
      </c>
      <c r="O3504">
        <v>67.229518449030607</v>
      </c>
      <c r="P3504">
        <v>39.650655021833998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711</v>
      </c>
      <c r="E3505">
        <v>41.638247819999997</v>
      </c>
      <c r="F3505">
        <v>159.34</v>
      </c>
      <c r="G3505">
        <v>12.473637756856</v>
      </c>
      <c r="H3505">
        <v>5.8615342330099098</v>
      </c>
      <c r="I3505">
        <v>4.0779211448157699</v>
      </c>
      <c r="J3505">
        <v>3.8839765428347501</v>
      </c>
      <c r="K3505">
        <v>147.962642559823</v>
      </c>
      <c r="L3505">
        <v>135.91221711319201</v>
      </c>
      <c r="M3505">
        <v>54.966471854101101</v>
      </c>
      <c r="N3505">
        <v>0.53193887678483698</v>
      </c>
      <c r="O3505">
        <v>2.0773189406301</v>
      </c>
      <c r="P3505">
        <v>44.081743376435398</v>
      </c>
      <c r="Q3505">
        <v>4.2502533627336997E-2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E3506">
        <v>41.518658506000001</v>
      </c>
      <c r="F3506">
        <v>7.93</v>
      </c>
      <c r="G3506">
        <v>41.504640471579101</v>
      </c>
      <c r="H3506">
        <v>-13.811328179504599</v>
      </c>
      <c r="I3506">
        <v>-19.898266405171899</v>
      </c>
      <c r="J3506">
        <v>-7.25103409723864</v>
      </c>
      <c r="K3506">
        <v>8.4451227604568402</v>
      </c>
      <c r="L3506">
        <v>7.8970561711596101</v>
      </c>
      <c r="M3506">
        <v>27.443324055638499</v>
      </c>
      <c r="N3506">
        <v>0.37271453907708602</v>
      </c>
      <c r="O3506">
        <v>49.432534678436298</v>
      </c>
      <c r="P3506">
        <v>73.903508771929793</v>
      </c>
      <c r="Q3506">
        <v>6.4600622790441001E-2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476</v>
      </c>
      <c r="E3507">
        <v>41.511755684999997</v>
      </c>
      <c r="F3507">
        <v>8.65</v>
      </c>
      <c r="G3507">
        <v>20.783405276993602</v>
      </c>
      <c r="H3507">
        <v>1.2455897283234101</v>
      </c>
      <c r="I3507">
        <v>-15.9013071015859</v>
      </c>
      <c r="J3507">
        <v>-7.2573222189766797</v>
      </c>
      <c r="K3507">
        <v>8.6543564595853493</v>
      </c>
      <c r="L3507">
        <v>8.1452364470247201</v>
      </c>
      <c r="M3507">
        <v>30.382359277877999</v>
      </c>
      <c r="N3507">
        <v>0.69955009843653104</v>
      </c>
      <c r="O3507">
        <v>54.3352601156069</v>
      </c>
      <c r="P3507">
        <v>62.900188323917099</v>
      </c>
      <c r="Q3507">
        <v>5.4537536847342E-2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D3508" t="s">
        <v>407</v>
      </c>
      <c r="E3508">
        <v>41.322459875</v>
      </c>
      <c r="F3508">
        <v>79.91</v>
      </c>
      <c r="G3508">
        <v>155.30004176038901</v>
      </c>
      <c r="H3508">
        <v>-9.5719240499986995</v>
      </c>
      <c r="I3508">
        <v>60.070688644603301</v>
      </c>
      <c r="J3508">
        <v>-7.85886069921097</v>
      </c>
      <c r="K3508">
        <v>91.794594248601896</v>
      </c>
      <c r="L3508">
        <v>71.807110645753895</v>
      </c>
      <c r="M3508">
        <v>24.661437547821699</v>
      </c>
      <c r="N3508">
        <v>0.845395421928545</v>
      </c>
      <c r="O3508">
        <v>88.274308597171796</v>
      </c>
      <c r="P3508">
        <v>216.47524752475201</v>
      </c>
      <c r="Q3508">
        <v>9.2427293381737996E-2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41.281379999999999</v>
      </c>
      <c r="F3509">
        <v>4.0199999999999996</v>
      </c>
      <c r="G3509">
        <v>58.824976863016303</v>
      </c>
      <c r="H3509">
        <v>-6.9834664752820901</v>
      </c>
      <c r="I3509">
        <v>4.8035964553554198</v>
      </c>
      <c r="J3509">
        <v>-5.1191643242398301</v>
      </c>
      <c r="K3509">
        <v>4.1126636881135399</v>
      </c>
      <c r="L3509">
        <v>3.8308189719564099</v>
      </c>
      <c r="M3509">
        <v>30.976346959368701</v>
      </c>
      <c r="N3509">
        <v>0.30659200239247703</v>
      </c>
      <c r="O3509">
        <v>75.373134328358205</v>
      </c>
      <c r="P3509">
        <v>98.029556650246306</v>
      </c>
      <c r="Q3509">
        <v>-4.9995878905753001E-2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41.25</v>
      </c>
      <c r="F3510">
        <v>125</v>
      </c>
      <c r="G3510">
        <v>-9.6232197634239895</v>
      </c>
      <c r="H3510">
        <v>-5.2761494021113799</v>
      </c>
      <c r="I3510">
        <v>-13.021028267800901</v>
      </c>
      <c r="J3510">
        <v>-1.9941643242398399</v>
      </c>
      <c r="K3510">
        <v>124.74009767310901</v>
      </c>
      <c r="L3510">
        <v>114.884492453305</v>
      </c>
      <c r="M3510">
        <v>99.999999993730199</v>
      </c>
      <c r="O3510">
        <v>0</v>
      </c>
      <c r="P3510">
        <v>37.362637362637301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D3511" t="s">
        <v>111</v>
      </c>
      <c r="E3511">
        <v>41.21782632</v>
      </c>
      <c r="F3511">
        <v>37.619999999999997</v>
      </c>
      <c r="G3511">
        <v>53.991712866169301</v>
      </c>
      <c r="H3511">
        <v>-7.2359224810180196</v>
      </c>
      <c r="I3511">
        <v>-7.9162000032295499</v>
      </c>
      <c r="J3511">
        <v>-5.2757720576410101</v>
      </c>
      <c r="K3511">
        <v>37.483845333037301</v>
      </c>
      <c r="L3511">
        <v>33.648922267039097</v>
      </c>
      <c r="M3511">
        <v>41.472729459447898</v>
      </c>
      <c r="N3511">
        <v>0.45388594761139001</v>
      </c>
      <c r="O3511">
        <v>31.313131313131301</v>
      </c>
      <c r="P3511">
        <v>92.429667519181507</v>
      </c>
      <c r="Q3511">
        <v>5.6516301196856002E-2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781</v>
      </c>
      <c r="E3512">
        <v>41.207548500000001</v>
      </c>
      <c r="F3512">
        <v>112.95</v>
      </c>
      <c r="G3512">
        <v>28.0947765260008</v>
      </c>
      <c r="H3512">
        <v>-11.0269481241561</v>
      </c>
      <c r="I3512">
        <v>-6.5305884566737697</v>
      </c>
      <c r="J3512">
        <v>-8.8975173814390498</v>
      </c>
      <c r="K3512">
        <v>113.888512211521</v>
      </c>
      <c r="L3512">
        <v>104.117679777486</v>
      </c>
      <c r="M3512">
        <v>35.681080507820901</v>
      </c>
      <c r="N3512">
        <v>0.222750891859752</v>
      </c>
      <c r="O3512">
        <v>41.655599822930498</v>
      </c>
      <c r="P3512">
        <v>56.831435712302103</v>
      </c>
      <c r="Q3512">
        <v>5.8518866091808001E-2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D3513" t="s">
        <v>926</v>
      </c>
      <c r="E3513">
        <v>41.109015999999997</v>
      </c>
      <c r="F3513">
        <v>72.02</v>
      </c>
      <c r="G3513">
        <v>9.0381295681522893</v>
      </c>
      <c r="H3513">
        <v>6.5614706784588002</v>
      </c>
      <c r="I3513">
        <v>-6.3186153624771402</v>
      </c>
      <c r="J3513">
        <v>7.9357778018643401</v>
      </c>
      <c r="K3513">
        <v>64.958282738874999</v>
      </c>
      <c r="L3513">
        <v>62.243975613333099</v>
      </c>
      <c r="M3513">
        <v>61.412917775097903</v>
      </c>
      <c r="N3513">
        <v>3.47003569284088</v>
      </c>
      <c r="O3513">
        <v>17.856151069147401</v>
      </c>
      <c r="P3513">
        <v>43.723807623228801</v>
      </c>
      <c r="Q3513">
        <v>1.6824955081261E-2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E3514">
        <v>41.021861999999999</v>
      </c>
      <c r="F3514">
        <v>94.98</v>
      </c>
      <c r="G3514">
        <v>-13.8375163911659</v>
      </c>
      <c r="H3514">
        <v>-4.74423450849436</v>
      </c>
      <c r="I3514">
        <v>-26.673034785251499</v>
      </c>
      <c r="J3514">
        <v>1.1717745403889801</v>
      </c>
      <c r="K3514">
        <v>95.107044968893803</v>
      </c>
      <c r="L3514">
        <v>95.069296418726196</v>
      </c>
      <c r="M3514">
        <v>56.8499704059343</v>
      </c>
      <c r="N3514">
        <v>0.96898434530186195</v>
      </c>
      <c r="O3514">
        <v>50.452726889871499</v>
      </c>
      <c r="P3514">
        <v>24.973684210526301</v>
      </c>
      <c r="Q3514">
        <v>0.101147514123872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130</v>
      </c>
      <c r="E3515">
        <v>40.953964999999997</v>
      </c>
      <c r="F3515">
        <v>76.7</v>
      </c>
      <c r="G3515">
        <v>193.871536209466</v>
      </c>
      <c r="H3515">
        <v>-5.7247475329524997</v>
      </c>
      <c r="I3515">
        <v>39.081411792423197</v>
      </c>
      <c r="J3515">
        <v>-5.2750359949420096</v>
      </c>
      <c r="K3515">
        <v>72.352519133534699</v>
      </c>
      <c r="L3515">
        <v>55.403140049180699</v>
      </c>
      <c r="M3515">
        <v>46.335428940652903</v>
      </c>
      <c r="N3515">
        <v>1.03221747694346</v>
      </c>
      <c r="O3515">
        <v>22.542372881355899</v>
      </c>
      <c r="P3515">
        <v>255.09259259259201</v>
      </c>
      <c r="Q3515">
        <v>0.16714422216453201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21</v>
      </c>
      <c r="E3516">
        <v>40.789568306</v>
      </c>
      <c r="F3516">
        <v>51.46</v>
      </c>
      <c r="G3516">
        <v>46.126345509950802</v>
      </c>
      <c r="H3516">
        <v>-14.2752939701182</v>
      </c>
      <c r="I3516">
        <v>-9.8014720758927805</v>
      </c>
      <c r="J3516">
        <v>-1.0643730528926001</v>
      </c>
      <c r="K3516">
        <v>54.877557334292099</v>
      </c>
      <c r="L3516">
        <v>51.442997590346003</v>
      </c>
      <c r="M3516">
        <v>39.497059300349399</v>
      </c>
      <c r="N3516">
        <v>1.3534822013418799</v>
      </c>
      <c r="O3516">
        <v>80.334240186552606</v>
      </c>
      <c r="P3516">
        <v>81.069669247009102</v>
      </c>
      <c r="Q3516">
        <v>0.166179603500272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E3517">
        <v>40.727139596000001</v>
      </c>
      <c r="F3517">
        <v>7.54</v>
      </c>
      <c r="G3517">
        <v>-16.933159720543799</v>
      </c>
      <c r="H3517">
        <v>-3.7116122443538799</v>
      </c>
      <c r="I3517">
        <v>-29.186841911896298</v>
      </c>
      <c r="J3517">
        <v>-4.6191643242398399</v>
      </c>
      <c r="K3517">
        <v>7.6937037698767403</v>
      </c>
      <c r="L3517">
        <v>8.3718568362795995</v>
      </c>
      <c r="M3517">
        <v>41.320916226442797</v>
      </c>
      <c r="N3517">
        <v>1.6008508426803101</v>
      </c>
      <c r="O3517">
        <v>37.7984084880636</v>
      </c>
      <c r="P3517">
        <v>15.1145038167938</v>
      </c>
      <c r="Q3517">
        <v>-4.9623017477434E-2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D3518" t="s">
        <v>627</v>
      </c>
      <c r="E3518">
        <v>40.690719999999999</v>
      </c>
      <c r="F3518">
        <v>13.16</v>
      </c>
      <c r="G3518">
        <v>-7.3396991510624101</v>
      </c>
      <c r="H3518">
        <v>-9.0171565963559797</v>
      </c>
      <c r="I3518">
        <v>-6.3440667245088997</v>
      </c>
      <c r="J3518">
        <v>-5.3876661292939803</v>
      </c>
      <c r="K3518">
        <v>13.3934181709717</v>
      </c>
      <c r="L3518">
        <v>12.834928065896399</v>
      </c>
      <c r="M3518">
        <v>36.827859115106499</v>
      </c>
      <c r="N3518">
        <v>0.85073418274547896</v>
      </c>
      <c r="O3518">
        <v>41.109422492401201</v>
      </c>
      <c r="P3518">
        <v>28.893241919686499</v>
      </c>
      <c r="Q3518">
        <v>3.0761754642930999E-2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E3519">
        <v>40.609089234999999</v>
      </c>
      <c r="F3519">
        <v>77.95</v>
      </c>
      <c r="G3519">
        <v>10.6975309144695</v>
      </c>
      <c r="H3519">
        <v>45.627349252252301</v>
      </c>
      <c r="I3519">
        <v>23.889753300877199</v>
      </c>
      <c r="J3519">
        <v>-0.17834071853295899</v>
      </c>
      <c r="K3519">
        <v>73.6717099368324</v>
      </c>
      <c r="L3519">
        <v>62.843995493293697</v>
      </c>
      <c r="M3519">
        <v>39.763197300759003</v>
      </c>
      <c r="N3519">
        <v>1.04298881837413</v>
      </c>
      <c r="O3519">
        <v>56.407953816549004</v>
      </c>
      <c r="P3519">
        <v>136.21212121212099</v>
      </c>
      <c r="Q3519">
        <v>4.7517775245469997E-2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D3520" t="s">
        <v>21</v>
      </c>
      <c r="E3520">
        <v>40.567439999999998</v>
      </c>
      <c r="F3520">
        <v>138.55000000000001</v>
      </c>
      <c r="G3520">
        <v>-10.120359528420799</v>
      </c>
      <c r="H3520">
        <v>-17.362437818187001</v>
      </c>
      <c r="I3520">
        <v>-29.4997843606522</v>
      </c>
      <c r="J3520">
        <v>-15.0058602306725</v>
      </c>
      <c r="K3520">
        <v>159.35503022523</v>
      </c>
      <c r="L3520">
        <v>155.05537696956401</v>
      </c>
      <c r="M3520">
        <v>22.733943773426901</v>
      </c>
      <c r="N3520">
        <v>0.94144927536231804</v>
      </c>
      <c r="O3520">
        <v>47.961024900757799</v>
      </c>
      <c r="P3520">
        <v>34.645286686102999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Row],[Ticker]],[1]!Table1[[Symbol]:[Industry]],2,FALSE),"-")</f>
        <v>-</v>
      </c>
      <c r="D3521" t="s">
        <v>49</v>
      </c>
      <c r="E3521">
        <v>40.444437600000001</v>
      </c>
      <c r="F3521">
        <v>58.17</v>
      </c>
      <c r="G3521">
        <v>0.87782887737620197</v>
      </c>
      <c r="H3521">
        <v>-9.7924958800352204</v>
      </c>
      <c r="I3521">
        <v>-4.3107050620915901</v>
      </c>
      <c r="J3521">
        <v>-1.5509804915860499</v>
      </c>
      <c r="K3521">
        <v>59.574922922028001</v>
      </c>
      <c r="L3521">
        <v>56.8040555964715</v>
      </c>
      <c r="M3521">
        <v>51.834828536399201</v>
      </c>
      <c r="N3521">
        <v>0.86825305336691705</v>
      </c>
      <c r="O3521">
        <v>34.949286573835302</v>
      </c>
      <c r="P3521">
        <v>43.629629629629598</v>
      </c>
      <c r="Q3521">
        <v>9.5390111636018002E-2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Row],[Ticker]],[1]!Table1[[Symbol]:[Industry]],2,FALSE),"-")</f>
        <v>-</v>
      </c>
      <c r="D3522" t="s">
        <v>1429</v>
      </c>
      <c r="E3522">
        <v>40.347568875</v>
      </c>
      <c r="F3522">
        <v>37.549999999999997</v>
      </c>
      <c r="G3522">
        <v>-19.804044974430301</v>
      </c>
      <c r="H3522">
        <v>-0.97059384655583303</v>
      </c>
      <c r="I3522">
        <v>-22.6101404273148</v>
      </c>
      <c r="K3522">
        <v>36.197661991253398</v>
      </c>
      <c r="L3522">
        <v>37.6548862145032</v>
      </c>
      <c r="M3522">
        <v>46.6764294634471</v>
      </c>
      <c r="N3522">
        <v>0.94915254237288105</v>
      </c>
      <c r="O3522">
        <v>39.6804260985353</v>
      </c>
      <c r="P3522">
        <v>29.706390328151901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Row],[Ticker]],[1]!Table1[[Symbol]:[Industry]],2,FALSE),"-")</f>
        <v>-</v>
      </c>
      <c r="D3523" t="s">
        <v>130</v>
      </c>
      <c r="E3523">
        <v>40.241950000000003</v>
      </c>
      <c r="F3523">
        <v>1.64</v>
      </c>
      <c r="G3523">
        <v>172.60312532006299</v>
      </c>
      <c r="H3523">
        <v>34.894790768828699</v>
      </c>
      <c r="I3523">
        <v>33.535224109138703</v>
      </c>
      <c r="J3523">
        <v>15.148692818617301</v>
      </c>
      <c r="K3523">
        <v>1.2188558012873401</v>
      </c>
      <c r="L3523">
        <v>1.0937254734220501</v>
      </c>
      <c r="M3523">
        <v>95.689244433960795</v>
      </c>
      <c r="N3523">
        <v>1.7306142824780699</v>
      </c>
      <c r="O3523">
        <v>0</v>
      </c>
      <c r="P3523">
        <v>227.99999999999901</v>
      </c>
      <c r="Q3523">
        <v>-1.365240870232E-2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Row],[Ticker]],[1]!Table1[[Symbol]:[Industry]],2,FALSE),"-")</f>
        <v>-</v>
      </c>
      <c r="D3524" t="s">
        <v>627</v>
      </c>
      <c r="E3524">
        <v>40.221670574999997</v>
      </c>
      <c r="F3524">
        <v>28.41</v>
      </c>
      <c r="G3524">
        <v>75.910668840373404</v>
      </c>
      <c r="H3524">
        <v>15.3989560831206</v>
      </c>
      <c r="I3524">
        <v>26.140075616733402</v>
      </c>
      <c r="J3524">
        <v>-0.61167584497716598</v>
      </c>
      <c r="K3524">
        <v>25.8391287210119</v>
      </c>
      <c r="L3524">
        <v>21.6184698845268</v>
      </c>
      <c r="M3524">
        <v>46.852631912157101</v>
      </c>
      <c r="N3524">
        <v>0.26875434008578097</v>
      </c>
      <c r="O3524">
        <v>29.3558606124604</v>
      </c>
      <c r="P3524">
        <v>116.870229007633</v>
      </c>
      <c r="Q3524">
        <v>5.5150904026004997E-2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Row],[Ticker]],[1]!Table1[[Symbol]:[Industry]],2,FALSE),"-")</f>
        <v>-</v>
      </c>
      <c r="D3525" t="s">
        <v>1501</v>
      </c>
      <c r="E3525">
        <v>40.155141245999999</v>
      </c>
      <c r="F3525">
        <v>25.63</v>
      </c>
      <c r="G3525">
        <v>35.110962310659502</v>
      </c>
      <c r="H3525">
        <v>4.0900193504118301</v>
      </c>
      <c r="I3525">
        <v>-31.934151539682201</v>
      </c>
      <c r="J3525">
        <v>15.2785629484874</v>
      </c>
      <c r="K3525">
        <v>24.706627442621699</v>
      </c>
      <c r="L3525">
        <v>24.460412100202799</v>
      </c>
      <c r="M3525">
        <v>56.746070615279997</v>
      </c>
      <c r="N3525">
        <v>2.30238492413919</v>
      </c>
      <c r="O3525">
        <v>71.673819742489201</v>
      </c>
      <c r="P3525">
        <v>69.735099337748295</v>
      </c>
      <c r="Q3525">
        <v>7.0040610147030002E-2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Row],[Ticker]],[1]!Table1[[Symbol]:[Industry]],2,FALSE),"-")</f>
        <v>-</v>
      </c>
      <c r="D3526" t="s">
        <v>130</v>
      </c>
      <c r="E3526">
        <v>40.122029044999998</v>
      </c>
      <c r="F3526">
        <v>72.55</v>
      </c>
      <c r="G3526">
        <v>-30.118166545964701</v>
      </c>
      <c r="H3526">
        <v>-11.116512802500701</v>
      </c>
      <c r="I3526">
        <v>-31.7797034575208</v>
      </c>
      <c r="J3526">
        <v>-1.23027543535095</v>
      </c>
      <c r="K3526">
        <v>76.261608174335905</v>
      </c>
      <c r="L3526">
        <v>82.147005881634996</v>
      </c>
      <c r="M3526">
        <v>43.607436360690699</v>
      </c>
      <c r="N3526">
        <v>0.40318021201413401</v>
      </c>
      <c r="O3526">
        <v>28.9317711922812</v>
      </c>
      <c r="P3526">
        <v>14.251968503936901</v>
      </c>
      <c r="Q3526">
        <v>8.0258673689681995E-2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Row],[Ticker]],[1]!Table1[[Symbol]:[Industry]],2,FALSE),"-")</f>
        <v>-</v>
      </c>
      <c r="D3527" t="s">
        <v>49</v>
      </c>
      <c r="E3527">
        <v>40.076068221</v>
      </c>
      <c r="F3527">
        <v>17.21</v>
      </c>
      <c r="G3527">
        <v>-62.722593519168399</v>
      </c>
      <c r="H3527">
        <v>-47.218025227738799</v>
      </c>
      <c r="I3527">
        <v>-59.018234259037001</v>
      </c>
      <c r="J3527">
        <v>-6.9671372972128198</v>
      </c>
      <c r="K3527">
        <v>23.66131506656</v>
      </c>
      <c r="L3527">
        <v>29.4273114443574</v>
      </c>
      <c r="M3527">
        <v>22.337558933506699</v>
      </c>
      <c r="N3527">
        <v>0.57267343009160898</v>
      </c>
      <c r="O3527">
        <v>241.952353282975</v>
      </c>
      <c r="P3527">
        <v>1.23529411764706</v>
      </c>
      <c r="Q3527">
        <v>-7.6495378235563002E-2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Row],[Ticker]],[1]!Table1[[Symbol]:[Industry]],2,FALSE),"-")</f>
        <v>-</v>
      </c>
      <c r="D3528" t="s">
        <v>553</v>
      </c>
      <c r="E3528">
        <v>40.017933087999999</v>
      </c>
      <c r="F3528">
        <v>50.12</v>
      </c>
      <c r="G3528">
        <v>-0.21601152108389901</v>
      </c>
      <c r="H3528">
        <v>-6.68929954931453</v>
      </c>
      <c r="I3528">
        <v>-12.3006375981691</v>
      </c>
      <c r="J3528">
        <v>-1.97425193873606</v>
      </c>
      <c r="K3528">
        <v>51.149368003909203</v>
      </c>
      <c r="L3528">
        <v>50.9907020384356</v>
      </c>
      <c r="M3528">
        <v>41.879578288421101</v>
      </c>
      <c r="N3528">
        <v>0.72358013205553195</v>
      </c>
      <c r="O3528">
        <v>21.707901037509899</v>
      </c>
      <c r="P3528">
        <v>39.260905807168598</v>
      </c>
      <c r="Q3528">
        <v>4.1470527633647003E-2</v>
      </c>
    </row>
    <row r="3529" spans="1:17" hidden="1" x14ac:dyDescent="0.3">
      <c r="A3529" t="s">
        <v>7222</v>
      </c>
      <c r="B3529" t="s">
        <v>7223</v>
      </c>
      <c r="C3529" t="str">
        <f>IFERROR(VLOOKUP(Table1[[#This Row],[Ticker]],[1]!Table1[[Symbol]:[Industry]],2,FALSE),"-")</f>
        <v>-</v>
      </c>
      <c r="D3529" t="s">
        <v>1429</v>
      </c>
      <c r="E3529">
        <v>39.989637000000002</v>
      </c>
      <c r="F3529">
        <v>75.849999999999994</v>
      </c>
      <c r="G3529">
        <v>-52.151780954687403</v>
      </c>
      <c r="H3529">
        <v>0.23728960546959699</v>
      </c>
      <c r="I3529">
        <v>-35.274143914877797</v>
      </c>
      <c r="J3529">
        <v>-5.0831629316584896</v>
      </c>
      <c r="K3529">
        <v>78.729401439438405</v>
      </c>
      <c r="L3529">
        <v>87.602672270934903</v>
      </c>
      <c r="M3529">
        <v>43.531744190758602</v>
      </c>
      <c r="N3529">
        <v>1.90058298696692</v>
      </c>
      <c r="O3529">
        <v>58.312458800263599</v>
      </c>
      <c r="P3529">
        <v>16.692307692307601</v>
      </c>
      <c r="Q3529">
        <v>9.5446039501766999E-2</v>
      </c>
    </row>
    <row r="3530" spans="1:17" hidden="1" x14ac:dyDescent="0.3">
      <c r="A3530" t="s">
        <v>7224</v>
      </c>
      <c r="B3530" t="s">
        <v>7225</v>
      </c>
      <c r="C3530" t="str">
        <f>IFERROR(VLOOKUP(Table1[[#This Row],[Ticker]],[1]!Table1[[Symbol]:[Industry]],2,FALSE),"-")</f>
        <v>-</v>
      </c>
      <c r="D3530" t="s">
        <v>97</v>
      </c>
      <c r="E3530">
        <v>39.942</v>
      </c>
      <c r="F3530">
        <v>1.26</v>
      </c>
      <c r="G3530">
        <v>22.656601255892799</v>
      </c>
      <c r="H3530">
        <v>33.185389059427003</v>
      </c>
      <c r="I3530">
        <v>10.444315018229601</v>
      </c>
      <c r="J3530">
        <v>-1.9941643242398399</v>
      </c>
      <c r="K3530">
        <v>0.95751110709679499</v>
      </c>
      <c r="L3530">
        <v>0.97647224514049002</v>
      </c>
      <c r="M3530">
        <v>71.110255614528498</v>
      </c>
      <c r="N3530">
        <v>1.4086636541451401</v>
      </c>
      <c r="O3530">
        <v>5.55555555555555</v>
      </c>
      <c r="P3530">
        <v>80</v>
      </c>
      <c r="Q3530">
        <v>1.1226867592965E-2</v>
      </c>
    </row>
    <row r="3531" spans="1:17" hidden="1" x14ac:dyDescent="0.3">
      <c r="A3531" t="s">
        <v>7226</v>
      </c>
      <c r="B3531" t="s">
        <v>7227</v>
      </c>
      <c r="C3531" t="str">
        <f>IFERROR(VLOOKUP(Table1[[#This Row],[Ticker]],[1]!Table1[[Symbol]:[Industry]],2,FALSE),"-")</f>
        <v>-</v>
      </c>
      <c r="D3531" t="s">
        <v>127</v>
      </c>
      <c r="E3531">
        <v>39.882856239320702</v>
      </c>
      <c r="F3531">
        <v>31.7</v>
      </c>
      <c r="M3531">
        <v>8.5813433096764804</v>
      </c>
      <c r="N3531">
        <v>1</v>
      </c>
    </row>
    <row r="3532" spans="1:17" hidden="1" x14ac:dyDescent="0.3">
      <c r="A3532" t="s">
        <v>7228</v>
      </c>
      <c r="B3532" t="s">
        <v>7229</v>
      </c>
      <c r="C3532" t="str">
        <f>IFERROR(VLOOKUP(Table1[[#This Row],[Ticker]],[1]!Table1[[Symbol]:[Industry]],2,FALSE),"-")</f>
        <v>-</v>
      </c>
      <c r="D3532" t="s">
        <v>812</v>
      </c>
      <c r="E3532">
        <v>39.804299999999998</v>
      </c>
      <c r="F3532">
        <v>141</v>
      </c>
      <c r="G3532">
        <v>-71.607400995725499</v>
      </c>
      <c r="H3532">
        <v>-14.2505083764703</v>
      </c>
      <c r="I3532">
        <v>-61.584393115741598</v>
      </c>
      <c r="J3532">
        <v>0.38507143639462899</v>
      </c>
      <c r="M3532">
        <v>45.929104873880398</v>
      </c>
      <c r="O3532">
        <v>104.787234042553</v>
      </c>
      <c r="P3532">
        <v>12.799999999999899</v>
      </c>
    </row>
    <row r="3533" spans="1:17" hidden="1" x14ac:dyDescent="0.3">
      <c r="A3533" t="s">
        <v>7230</v>
      </c>
      <c r="B3533" t="s">
        <v>7231</v>
      </c>
      <c r="C3533" t="str">
        <f>IFERROR(VLOOKUP(Table1[[#This Row],[Ticker]],[1]!Table1[[Symbol]:[Industry]],2,FALSE),"-")</f>
        <v>-</v>
      </c>
      <c r="E3533">
        <v>39.666476359999997</v>
      </c>
      <c r="F3533">
        <v>97.1</v>
      </c>
      <c r="G3533">
        <v>127.483595384271</v>
      </c>
      <c r="H3533">
        <v>34.038919091039297</v>
      </c>
      <c r="I3533">
        <v>115.634791208705</v>
      </c>
      <c r="J3533">
        <v>-9.53121314686007</v>
      </c>
      <c r="K3533">
        <v>76.186838737322802</v>
      </c>
      <c r="L3533">
        <v>61.398591233512597</v>
      </c>
      <c r="M3533">
        <v>61.076627687777297</v>
      </c>
      <c r="N3533">
        <v>4.5713253012048103</v>
      </c>
      <c r="O3533">
        <v>20.0823892893923</v>
      </c>
      <c r="P3533">
        <v>172.752808988764</v>
      </c>
    </row>
    <row r="3534" spans="1:17" hidden="1" x14ac:dyDescent="0.3">
      <c r="A3534" t="s">
        <v>7232</v>
      </c>
      <c r="B3534" t="s">
        <v>7233</v>
      </c>
      <c r="C3534" t="str">
        <f>IFERROR(VLOOKUP(Table1[[#This Row],[Ticker]],[1]!Table1[[Symbol]:[Industry]],2,FALSE),"-")</f>
        <v>-</v>
      </c>
      <c r="D3534" t="s">
        <v>111</v>
      </c>
      <c r="E3534">
        <v>39.615000000000002</v>
      </c>
      <c r="F3534">
        <v>2.72</v>
      </c>
      <c r="G3534">
        <v>83.613579447353402</v>
      </c>
      <c r="H3534">
        <v>13.021722938314101</v>
      </c>
      <c r="I3534">
        <v>28.007639151930999</v>
      </c>
      <c r="J3534">
        <v>-8.0752454053209206</v>
      </c>
      <c r="K3534">
        <v>2.8163086621117399</v>
      </c>
      <c r="L3534">
        <v>2.3021585367901398</v>
      </c>
      <c r="M3534">
        <v>30.956270372869302</v>
      </c>
      <c r="N3534">
        <v>0.161959382498369</v>
      </c>
      <c r="O3534">
        <v>26.102941176470502</v>
      </c>
      <c r="P3534">
        <v>144.057651027292</v>
      </c>
      <c r="Q3534">
        <v>7.7051763750951005E-2</v>
      </c>
    </row>
    <row r="3535" spans="1:17" hidden="1" x14ac:dyDescent="0.3">
      <c r="A3535" t="s">
        <v>7234</v>
      </c>
      <c r="B3535" t="s">
        <v>7235</v>
      </c>
      <c r="C3535" t="str">
        <f>IFERROR(VLOOKUP(Table1[[#This Row],[Ticker]],[1]!Table1[[Symbol]:[Industry]],2,FALSE),"-")</f>
        <v>-</v>
      </c>
      <c r="E3535">
        <v>39.556800000000003</v>
      </c>
      <c r="F3535">
        <v>49.2</v>
      </c>
      <c r="G3535">
        <v>-49.240446158883799</v>
      </c>
      <c r="H3535">
        <v>-3.7909001650818701</v>
      </c>
      <c r="I3535">
        <v>-49.911922473431403</v>
      </c>
      <c r="J3535">
        <v>-4.1710617551086298</v>
      </c>
      <c r="K3535">
        <v>51.134883912430503</v>
      </c>
      <c r="L3535">
        <v>56.425830235418402</v>
      </c>
      <c r="M3535">
        <v>40.647033889136701</v>
      </c>
      <c r="N3535">
        <v>0.76463142218912805</v>
      </c>
      <c r="O3535">
        <v>68.699186991869894</v>
      </c>
      <c r="P3535">
        <v>14.126652748782099</v>
      </c>
    </row>
    <row r="3536" spans="1:17" hidden="1" x14ac:dyDescent="0.3">
      <c r="A3536" t="s">
        <v>7236</v>
      </c>
      <c r="B3536" t="s">
        <v>7237</v>
      </c>
      <c r="C3536" t="str">
        <f>IFERROR(VLOOKUP(Table1[[#This Row],[Ticker]],[1]!Table1[[Symbol]:[Industry]],2,FALSE),"-")</f>
        <v>-</v>
      </c>
      <c r="D3536" t="s">
        <v>269</v>
      </c>
      <c r="E3536">
        <v>39.552718511999998</v>
      </c>
      <c r="F3536">
        <v>71.13</v>
      </c>
      <c r="G3536">
        <v>-13.5629448302581</v>
      </c>
      <c r="H3536">
        <v>-10.144093472541099</v>
      </c>
      <c r="I3536">
        <v>-26.487315334888201</v>
      </c>
      <c r="J3536">
        <v>-2.68344665969056</v>
      </c>
      <c r="K3536">
        <v>78.202295314390099</v>
      </c>
      <c r="L3536">
        <v>74.876750140688799</v>
      </c>
      <c r="M3536">
        <v>36.041611589288102</v>
      </c>
      <c r="N3536">
        <v>1.3622803346171899</v>
      </c>
      <c r="O3536">
        <v>60.269928300295199</v>
      </c>
      <c r="P3536">
        <v>62.582857142857101</v>
      </c>
      <c r="Q3536">
        <v>2.9974843550996999E-2</v>
      </c>
    </row>
    <row r="3537" spans="1:17" hidden="1" x14ac:dyDescent="0.3">
      <c r="A3537" t="s">
        <v>7238</v>
      </c>
      <c r="B3537" t="s">
        <v>7239</v>
      </c>
      <c r="C3537" t="str">
        <f>IFERROR(VLOOKUP(Table1[[#This Row],[Ticker]],[1]!Table1[[Symbol]:[Industry]],2,FALSE),"-")</f>
        <v>-</v>
      </c>
      <c r="D3537" t="s">
        <v>926</v>
      </c>
      <c r="E3537">
        <v>39.502118996999997</v>
      </c>
      <c r="F3537">
        <v>77.11</v>
      </c>
      <c r="G3537">
        <v>-22.144755906690499</v>
      </c>
      <c r="H3537">
        <v>6.06755639703995</v>
      </c>
      <c r="I3537">
        <v>-19.921305718468801</v>
      </c>
      <c r="J3537">
        <v>-5.3221761135066998</v>
      </c>
      <c r="K3537">
        <v>73.461179137946502</v>
      </c>
      <c r="L3537">
        <v>74.865288230386099</v>
      </c>
      <c r="M3537">
        <v>52.613288947654297</v>
      </c>
      <c r="N3537">
        <v>2.3610150518719801</v>
      </c>
      <c r="O3537">
        <v>13.5390999870315</v>
      </c>
      <c r="P3537">
        <v>24.370967741935399</v>
      </c>
      <c r="Q3537">
        <v>-1.8420560547425999E-2</v>
      </c>
    </row>
    <row r="3538" spans="1:17" hidden="1" x14ac:dyDescent="0.3">
      <c r="A3538" t="s">
        <v>7240</v>
      </c>
      <c r="B3538" t="s">
        <v>7241</v>
      </c>
      <c r="C3538" t="str">
        <f>IFERROR(VLOOKUP(Table1[[#This Row],[Ticker]],[1]!Table1[[Symbol]:[Industry]],2,FALSE),"-")</f>
        <v>-</v>
      </c>
      <c r="E3538">
        <v>39.437916000000001</v>
      </c>
      <c r="F3538">
        <v>149</v>
      </c>
      <c r="G3538">
        <v>-2.1832477271786601</v>
      </c>
      <c r="H3538">
        <v>4.2826741273003801</v>
      </c>
      <c r="I3538">
        <v>7.8397601528052503</v>
      </c>
      <c r="J3538">
        <v>-7.6903668558854097</v>
      </c>
      <c r="K3538">
        <v>146.004356721032</v>
      </c>
      <c r="M3538">
        <v>39.679908248576197</v>
      </c>
      <c r="N3538">
        <v>0.49304347826086897</v>
      </c>
      <c r="O3538">
        <v>14.1946308724832</v>
      </c>
      <c r="P3538">
        <v>33.992805755395601</v>
      </c>
    </row>
    <row r="3539" spans="1:17" hidden="1" x14ac:dyDescent="0.3">
      <c r="A3539" t="s">
        <v>7242</v>
      </c>
      <c r="B3539" t="s">
        <v>7243</v>
      </c>
      <c r="C3539" t="str">
        <f>IFERROR(VLOOKUP(Table1[[#This Row],[Ticker]],[1]!Table1[[Symbol]:[Industry]],2,FALSE),"-")</f>
        <v>-</v>
      </c>
      <c r="D3539" t="s">
        <v>590</v>
      </c>
      <c r="E3539">
        <v>39.364412000000002</v>
      </c>
      <c r="F3539">
        <v>9.9499999999999993</v>
      </c>
      <c r="G3539">
        <v>257.11361483055299</v>
      </c>
      <c r="H3539">
        <v>39.3459436211444</v>
      </c>
      <c r="I3539">
        <v>113.179947202137</v>
      </c>
      <c r="J3539">
        <v>11.2026502377624</v>
      </c>
      <c r="K3539">
        <v>7.1453027191359997</v>
      </c>
      <c r="L3539">
        <v>5.4585667684840997</v>
      </c>
      <c r="M3539">
        <v>96.950035331447296</v>
      </c>
      <c r="N3539">
        <v>1.9713923451939099</v>
      </c>
      <c r="O3539">
        <v>2.1105527638191002</v>
      </c>
      <c r="P3539">
        <v>314.58333333333297</v>
      </c>
      <c r="Q3539">
        <v>0.15684146955741299</v>
      </c>
    </row>
    <row r="3540" spans="1:17" hidden="1" x14ac:dyDescent="0.3">
      <c r="A3540" t="s">
        <v>7244</v>
      </c>
      <c r="B3540" t="s">
        <v>7245</v>
      </c>
      <c r="C3540" t="str">
        <f>IFERROR(VLOOKUP(Table1[[#This Row],[Ticker]],[1]!Table1[[Symbol]:[Industry]],2,FALSE),"-")</f>
        <v>-</v>
      </c>
      <c r="D3540" t="s">
        <v>269</v>
      </c>
      <c r="E3540">
        <v>39.354992799999998</v>
      </c>
      <c r="F3540">
        <v>20.079999999999998</v>
      </c>
      <c r="G3540">
        <v>83.806082946379206</v>
      </c>
      <c r="H3540">
        <v>4.51292577365931</v>
      </c>
      <c r="I3540">
        <v>-3.3142092970302399</v>
      </c>
      <c r="J3540">
        <v>4.0110576078750499</v>
      </c>
      <c r="K3540">
        <v>18.580671676561099</v>
      </c>
      <c r="L3540">
        <v>16.938674770381699</v>
      </c>
      <c r="M3540">
        <v>63.205532298739897</v>
      </c>
      <c r="N3540">
        <v>1.56041257937733</v>
      </c>
      <c r="O3540">
        <v>18.227091633466099</v>
      </c>
      <c r="P3540">
        <v>117.081081081081</v>
      </c>
      <c r="Q3540">
        <v>5.1160097492342002E-2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E3541">
        <v>39.297719999999998</v>
      </c>
      <c r="F3541">
        <v>77</v>
      </c>
      <c r="G3541">
        <v>-58.212113684151397</v>
      </c>
      <c r="H3541">
        <v>-8.3817394642231804</v>
      </c>
      <c r="I3541">
        <v>-48.189105804167497</v>
      </c>
      <c r="J3541">
        <v>-5.1598998922100403</v>
      </c>
      <c r="M3541">
        <v>39.466652712160503</v>
      </c>
      <c r="O3541">
        <v>63.649350649350602</v>
      </c>
      <c r="P3541">
        <v>10.1573676680972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46</v>
      </c>
      <c r="E3542">
        <v>39.292076655000002</v>
      </c>
      <c r="F3542">
        <v>73.349999999999994</v>
      </c>
      <c r="G3542">
        <v>-42.415427555631702</v>
      </c>
      <c r="H3542">
        <v>-16.883292259254201</v>
      </c>
      <c r="I3542">
        <v>-32.392419675647801</v>
      </c>
      <c r="J3542">
        <v>-4.4892398331039303</v>
      </c>
      <c r="M3542">
        <v>27.486742358615398</v>
      </c>
      <c r="O3542">
        <v>25.221540558963799</v>
      </c>
      <c r="P3542">
        <v>1.87499999999998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E3543">
        <v>39.270619519999997</v>
      </c>
      <c r="F3543">
        <v>5.0599999999999996</v>
      </c>
      <c r="G3543">
        <v>41.418006808212702</v>
      </c>
      <c r="H3543">
        <v>-15.9658045745251</v>
      </c>
      <c r="I3543">
        <v>-31.362673334515701</v>
      </c>
      <c r="J3543">
        <v>-2.9501872687905202</v>
      </c>
      <c r="K3543">
        <v>5.2847175571649796</v>
      </c>
      <c r="L3543">
        <v>4.9613089115569498</v>
      </c>
      <c r="M3543">
        <v>43.548346429167097</v>
      </c>
      <c r="N3543">
        <v>1.46797937558215</v>
      </c>
      <c r="O3543">
        <v>45.059288537549399</v>
      </c>
      <c r="P3543">
        <v>176.50273224043701</v>
      </c>
      <c r="Q3543">
        <v>7.0846406158599995E-2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D3544" t="s">
        <v>627</v>
      </c>
      <c r="E3544">
        <v>39.223024250000002</v>
      </c>
      <c r="F3544">
        <v>38.229999999999997</v>
      </c>
      <c r="G3544">
        <v>17.604827737496599</v>
      </c>
      <c r="H3544">
        <v>1.5904425261397399</v>
      </c>
      <c r="I3544">
        <v>2.58399363380446</v>
      </c>
      <c r="J3544">
        <v>3.9225023424268302</v>
      </c>
      <c r="K3544">
        <v>36.745601190749298</v>
      </c>
      <c r="L3544">
        <v>34.321404320524998</v>
      </c>
      <c r="M3544">
        <v>57.708331835244302</v>
      </c>
      <c r="N3544">
        <v>1.2561651629683801</v>
      </c>
      <c r="O3544">
        <v>14.569709652105599</v>
      </c>
      <c r="P3544">
        <v>72.986425339366505</v>
      </c>
      <c r="Q3544">
        <v>2.7834373409413998E-2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D3545" t="s">
        <v>6531</v>
      </c>
      <c r="E3545">
        <v>39.213999999999999</v>
      </c>
      <c r="F3545">
        <v>175</v>
      </c>
      <c r="G3545">
        <v>34.238658736419197</v>
      </c>
      <c r="H3545">
        <v>38.7238505978886</v>
      </c>
      <c r="I3545">
        <v>35.306383983746898</v>
      </c>
      <c r="J3545">
        <v>10.5058356757601</v>
      </c>
      <c r="K3545">
        <v>142.201953809542</v>
      </c>
      <c r="L3545">
        <v>121.763666762303</v>
      </c>
      <c r="M3545">
        <v>62.237092196973798</v>
      </c>
      <c r="N3545">
        <v>2.4223918575063599</v>
      </c>
      <c r="O3545">
        <v>18.485714285714199</v>
      </c>
      <c r="P3545">
        <v>74.825174825174798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D3546" t="s">
        <v>711</v>
      </c>
      <c r="E3546">
        <v>39.201162959999998</v>
      </c>
      <c r="F3546">
        <v>53.8</v>
      </c>
      <c r="G3546">
        <v>-8.7998780147822409</v>
      </c>
      <c r="H3546">
        <v>-0.34367729406676101</v>
      </c>
      <c r="I3546">
        <v>4.3799332797796298E-2</v>
      </c>
      <c r="J3546">
        <v>-1.97550760782193</v>
      </c>
      <c r="K3546">
        <v>51.767196329423399</v>
      </c>
      <c r="L3546">
        <v>48.527149389839899</v>
      </c>
      <c r="M3546">
        <v>73.375507359077204</v>
      </c>
      <c r="N3546">
        <v>0.22927915943937499</v>
      </c>
      <c r="O3546">
        <v>1.7472118959107801</v>
      </c>
      <c r="P3546">
        <v>31.219512195121901</v>
      </c>
      <c r="Q3546">
        <v>8.5918559496748995E-2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D3547" t="s">
        <v>21</v>
      </c>
      <c r="E3547">
        <v>39.076526250000001</v>
      </c>
      <c r="F3547">
        <v>154.5</v>
      </c>
      <c r="G3547">
        <v>62.469018920134701</v>
      </c>
      <c r="H3547">
        <v>-16.5963661115496</v>
      </c>
      <c r="I3547">
        <v>-4.3646090551779997</v>
      </c>
      <c r="J3547">
        <v>-7.1770911535081297</v>
      </c>
      <c r="K3547">
        <v>161.45626999849301</v>
      </c>
      <c r="L3547">
        <v>133.180514404907</v>
      </c>
      <c r="M3547">
        <v>34.5508216586922</v>
      </c>
      <c r="N3547">
        <v>0.22127156824563901</v>
      </c>
      <c r="O3547">
        <v>57.8964401294498</v>
      </c>
      <c r="P3547">
        <v>120.05412334425201</v>
      </c>
      <c r="Q3547">
        <v>0.13078984093657001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D3548" t="s">
        <v>130</v>
      </c>
      <c r="E3548">
        <v>39.027520000000003</v>
      </c>
      <c r="F3548">
        <v>49</v>
      </c>
      <c r="G3548">
        <v>34.4474338528114</v>
      </c>
      <c r="H3548">
        <v>-17.861055062488699</v>
      </c>
      <c r="I3548">
        <v>26.9275950414922</v>
      </c>
      <c r="J3548">
        <v>-2.3597557220893002</v>
      </c>
      <c r="K3548">
        <v>46.111566856515402</v>
      </c>
      <c r="L3548">
        <v>41.385249222381901</v>
      </c>
      <c r="M3548">
        <v>60.729316627026897</v>
      </c>
      <c r="N3548">
        <v>0.28931332813717803</v>
      </c>
      <c r="O3548">
        <v>25.306122448979501</v>
      </c>
      <c r="P3548">
        <v>85.817216533939998</v>
      </c>
      <c r="Q3548">
        <v>9.3875038478726996E-2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D3549" t="s">
        <v>627</v>
      </c>
      <c r="E3549">
        <v>38.951146799999997</v>
      </c>
      <c r="F3549">
        <v>38.68</v>
      </c>
      <c r="G3549">
        <v>-66.525257747250393</v>
      </c>
      <c r="H3549">
        <v>-26.3787342163278</v>
      </c>
      <c r="I3549">
        <v>-57.841569792274598</v>
      </c>
      <c r="J3549">
        <v>-2.7057272213173502</v>
      </c>
      <c r="K3549">
        <v>44.659159815927502</v>
      </c>
      <c r="L3549">
        <v>54.6468741038952</v>
      </c>
      <c r="M3549">
        <v>34.935795798344898</v>
      </c>
      <c r="N3549">
        <v>0.84648766497527705</v>
      </c>
      <c r="O3549">
        <v>96.742502585315407</v>
      </c>
      <c r="P3549">
        <v>6.9986168741355401</v>
      </c>
      <c r="Q3549">
        <v>1.0812814038792E-2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D3550" t="s">
        <v>27</v>
      </c>
      <c r="E3550">
        <v>38.933649920000001</v>
      </c>
      <c r="F3550">
        <v>36.409999999999997</v>
      </c>
      <c r="G3550">
        <v>39.921307138245702</v>
      </c>
      <c r="H3550">
        <v>-12.9136239438629</v>
      </c>
      <c r="I3550">
        <v>2.2760302285856602</v>
      </c>
      <c r="J3550">
        <v>-3.9666042053530401</v>
      </c>
      <c r="K3550">
        <v>36.999295600744198</v>
      </c>
      <c r="L3550">
        <v>33.996529504194399</v>
      </c>
      <c r="M3550">
        <v>35.565781867344</v>
      </c>
      <c r="N3550">
        <v>1.0785899452383201</v>
      </c>
      <c r="O3550">
        <v>56.413073331502297</v>
      </c>
      <c r="P3550">
        <v>78.480392156862706</v>
      </c>
      <c r="Q3550">
        <v>5.7301918657682999E-2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E3551">
        <v>38.85</v>
      </c>
      <c r="F3551">
        <v>175</v>
      </c>
      <c r="G3551">
        <v>46.158304194182897</v>
      </c>
      <c r="H3551">
        <v>-8.8574166197422297</v>
      </c>
      <c r="I3551">
        <v>32.310812694613297</v>
      </c>
      <c r="J3551">
        <v>-0.77958942545442</v>
      </c>
      <c r="K3551">
        <v>154.33766844104599</v>
      </c>
      <c r="L3551">
        <v>127.91945328564999</v>
      </c>
      <c r="M3551">
        <v>54.758819913061799</v>
      </c>
      <c r="N3551">
        <v>0.22409638554216799</v>
      </c>
      <c r="O3551">
        <v>13.742857142857099</v>
      </c>
      <c r="P3551">
        <v>106.855791962174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D3552" t="s">
        <v>46</v>
      </c>
      <c r="E3552">
        <v>38.660129999999903</v>
      </c>
      <c r="F3552">
        <v>30.75</v>
      </c>
      <c r="K3552">
        <v>26.2695652130257</v>
      </c>
      <c r="L3552">
        <v>18.751713502708899</v>
      </c>
      <c r="M3552">
        <v>99.999990516182706</v>
      </c>
      <c r="N3552">
        <v>1</v>
      </c>
      <c r="Q3552">
        <v>6.2078155048784001E-2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D3553" t="s">
        <v>21</v>
      </c>
      <c r="E3553">
        <v>38.630609999999997</v>
      </c>
      <c r="F3553">
        <v>123</v>
      </c>
      <c r="G3553">
        <v>-0.70559641505372905</v>
      </c>
      <c r="H3553">
        <v>-8.72983857008626</v>
      </c>
      <c r="I3553">
        <v>18.300012047286099</v>
      </c>
      <c r="J3553">
        <v>-5.1437706234524398</v>
      </c>
      <c r="K3553">
        <v>124.243852821076</v>
      </c>
      <c r="L3553">
        <v>111.66588399089601</v>
      </c>
      <c r="M3553">
        <v>41.332398617059297</v>
      </c>
      <c r="N3553">
        <v>0.18413658860453799</v>
      </c>
      <c r="O3553">
        <v>44.674796747967399</v>
      </c>
      <c r="P3553">
        <v>66.892808683853403</v>
      </c>
      <c r="Q3553">
        <v>5.5670444673234003E-2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D3554" t="s">
        <v>711</v>
      </c>
      <c r="E3554">
        <v>38.618346535999997</v>
      </c>
      <c r="F3554">
        <v>149.66</v>
      </c>
      <c r="G3554">
        <v>31.676744776156799</v>
      </c>
      <c r="H3554">
        <v>-4.2828608115073603</v>
      </c>
      <c r="I3554">
        <v>19.3460637112168</v>
      </c>
      <c r="J3554">
        <v>-2.542707051092</v>
      </c>
      <c r="K3554">
        <v>143.45259488523001</v>
      </c>
      <c r="L3554">
        <v>123.797234793366</v>
      </c>
      <c r="M3554">
        <v>44.752496423100702</v>
      </c>
      <c r="N3554">
        <v>0.98409833977530603</v>
      </c>
      <c r="O3554">
        <v>3.7351329680609302</v>
      </c>
      <c r="P3554">
        <v>86.376089663760894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590</v>
      </c>
      <c r="E3555">
        <v>38.602190550000003</v>
      </c>
      <c r="F3555">
        <v>3.85</v>
      </c>
      <c r="G3555">
        <v>-46.033238316299602</v>
      </c>
      <c r="H3555">
        <v>-6.04341282922136</v>
      </c>
      <c r="I3555">
        <v>-52.647188249744097</v>
      </c>
      <c r="J3555">
        <v>-4.0143663444418598</v>
      </c>
      <c r="K3555">
        <v>3.9962298606435902</v>
      </c>
      <c r="L3555">
        <v>4.62907293824105</v>
      </c>
      <c r="M3555">
        <v>35.217961854440297</v>
      </c>
      <c r="N3555">
        <v>1.0553353120639299</v>
      </c>
      <c r="O3555">
        <v>112.98701298701199</v>
      </c>
      <c r="P3555">
        <v>2.3936170212765999</v>
      </c>
      <c r="Q3555">
        <v>0.111331511534886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D3556" t="s">
        <v>711</v>
      </c>
      <c r="E3556">
        <v>38.500961535999998</v>
      </c>
      <c r="F3556">
        <v>21.5</v>
      </c>
      <c r="G3556">
        <v>30.4445291992036</v>
      </c>
      <c r="H3556">
        <v>-1.94281606877805</v>
      </c>
      <c r="I3556">
        <v>6.8816726492091904</v>
      </c>
      <c r="J3556">
        <v>-1.2981086397850901</v>
      </c>
      <c r="K3556">
        <v>20.4864902393773</v>
      </c>
      <c r="L3556">
        <v>18.101348871728401</v>
      </c>
      <c r="M3556">
        <v>45.204362990631097</v>
      </c>
      <c r="N3556">
        <v>0.79004104315497303</v>
      </c>
      <c r="O3556">
        <v>3.4883720930232598</v>
      </c>
      <c r="P3556">
        <v>61.048689138576698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E3557">
        <v>38.478565160000002</v>
      </c>
      <c r="F3557">
        <v>63.88</v>
      </c>
      <c r="G3557">
        <v>-59.716232814326602</v>
      </c>
      <c r="H3557">
        <v>13.6222185504108</v>
      </c>
      <c r="I3557">
        <v>-28.644120355919899</v>
      </c>
      <c r="J3557">
        <v>-12.952497657573099</v>
      </c>
      <c r="K3557">
        <v>60.0748607800275</v>
      </c>
      <c r="L3557">
        <v>65.437167491123901</v>
      </c>
      <c r="M3557">
        <v>51.8703483508163</v>
      </c>
      <c r="N3557">
        <v>5.4045616144096202</v>
      </c>
      <c r="O3557">
        <v>61.208515967438899</v>
      </c>
      <c r="P3557">
        <v>51.123728412585699</v>
      </c>
      <c r="Q3557">
        <v>6.2319945051425997E-2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476</v>
      </c>
      <c r="E3558">
        <v>38.453220152999997</v>
      </c>
      <c r="F3558">
        <v>5.71</v>
      </c>
      <c r="G3558">
        <v>-61.058918850454802</v>
      </c>
      <c r="H3558">
        <v>-18.089109637751999</v>
      </c>
      <c r="I3558">
        <v>-48.772059250776103</v>
      </c>
      <c r="J3558">
        <v>-4.3043953473421404</v>
      </c>
      <c r="K3558">
        <v>6.7951767047331204</v>
      </c>
      <c r="L3558">
        <v>9.4017040928751001</v>
      </c>
      <c r="M3558">
        <v>29.091635081045801</v>
      </c>
      <c r="N3558">
        <v>0.32891722135163398</v>
      </c>
      <c r="O3558">
        <v>92.644483362521896</v>
      </c>
      <c r="P3558">
        <v>6.9288389513108601</v>
      </c>
      <c r="Q3558">
        <v>-0.22467366935501501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D3559" t="s">
        <v>72</v>
      </c>
      <c r="E3559">
        <v>38.327316500000002</v>
      </c>
      <c r="F3559">
        <v>0.67</v>
      </c>
      <c r="G3559">
        <v>-27.992342466415</v>
      </c>
      <c r="H3559">
        <v>-40.461334587296498</v>
      </c>
      <c r="I3559">
        <v>-59.158378584463897</v>
      </c>
      <c r="J3559">
        <v>-4.7719421020176203</v>
      </c>
      <c r="K3559">
        <v>1.0049801960502101</v>
      </c>
      <c r="L3559">
        <v>1.0231403092976701</v>
      </c>
      <c r="M3559">
        <v>21.482710718843901</v>
      </c>
      <c r="N3559">
        <v>1.46806051141317</v>
      </c>
      <c r="O3559">
        <v>170.14925373134301</v>
      </c>
      <c r="P3559">
        <v>15.802469135802401</v>
      </c>
      <c r="Q3559">
        <v>8.6002054541943998E-2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D3560" t="s">
        <v>62</v>
      </c>
      <c r="E3560">
        <v>38.28</v>
      </c>
      <c r="F3560">
        <v>38.28</v>
      </c>
      <c r="G3560">
        <v>16.832021423960001</v>
      </c>
      <c r="H3560">
        <v>-10.084545789711999</v>
      </c>
      <c r="I3560">
        <v>-27.2308118853236</v>
      </c>
      <c r="J3560">
        <v>0.61041341845945296</v>
      </c>
      <c r="K3560">
        <v>38.667343015575199</v>
      </c>
      <c r="L3560">
        <v>37.8904118623066</v>
      </c>
      <c r="M3560">
        <v>41.648142779444299</v>
      </c>
      <c r="N3560">
        <v>0.45381724549666003</v>
      </c>
      <c r="O3560">
        <v>60.658307210031303</v>
      </c>
      <c r="P3560">
        <v>49.765258215962398</v>
      </c>
      <c r="Q3560">
        <v>1.9087694436082998E-2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D3561" t="s">
        <v>21</v>
      </c>
      <c r="E3561">
        <v>38.270000000000003</v>
      </c>
      <c r="F3561">
        <v>38.270000000000003</v>
      </c>
      <c r="G3561">
        <v>56.746223765210999</v>
      </c>
      <c r="H3561">
        <v>26.359820262027299</v>
      </c>
      <c r="I3561">
        <v>58.083153493728801</v>
      </c>
      <c r="J3561">
        <v>35.7609377165764</v>
      </c>
      <c r="K3561">
        <v>27.690692771150701</v>
      </c>
      <c r="L3561">
        <v>26.2178264028488</v>
      </c>
      <c r="M3561">
        <v>85.483474971720398</v>
      </c>
      <c r="N3561">
        <v>1.98311010215664</v>
      </c>
      <c r="O3561">
        <v>16.488110791742798</v>
      </c>
      <c r="P3561">
        <v>108.21545157780101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D3562" t="s">
        <v>97</v>
      </c>
      <c r="E3562">
        <v>38.269556999999999</v>
      </c>
      <c r="F3562">
        <v>8.3000000000000007</v>
      </c>
      <c r="G3562">
        <v>-50.3293728254895</v>
      </c>
      <c r="H3562">
        <v>-4.67590930607295</v>
      </c>
      <c r="I3562">
        <v>-45.216701930922802</v>
      </c>
      <c r="J3562">
        <v>-4.7783870620588402</v>
      </c>
      <c r="K3562">
        <v>8.8576811257373507</v>
      </c>
      <c r="L3562">
        <v>10.211548933402099</v>
      </c>
      <c r="M3562">
        <v>26.2936642928778</v>
      </c>
      <c r="N3562">
        <v>0.57893711687386396</v>
      </c>
      <c r="O3562">
        <v>72.891566265060206</v>
      </c>
      <c r="P3562">
        <v>4.1405269761605998</v>
      </c>
      <c r="Q3562">
        <v>-9.3149755150859995E-3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E3563">
        <v>38.178848674999998</v>
      </c>
      <c r="F3563">
        <v>11.31</v>
      </c>
      <c r="G3563">
        <v>29.352813987560801</v>
      </c>
      <c r="H3563">
        <v>-13.9508481972921</v>
      </c>
      <c r="I3563">
        <v>-0.73334995638959199</v>
      </c>
      <c r="J3563">
        <v>-4.3975978006347001</v>
      </c>
      <c r="K3563">
        <v>11.168782194547401</v>
      </c>
      <c r="L3563">
        <v>10.265439397786</v>
      </c>
      <c r="M3563">
        <v>64.685278890049105</v>
      </c>
      <c r="N3563">
        <v>1.36523506160747</v>
      </c>
      <c r="O3563">
        <v>29.0893015030945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E3564">
        <v>38.15587944</v>
      </c>
      <c r="F3564">
        <v>55.89</v>
      </c>
      <c r="G3564">
        <v>91.892124258868293</v>
      </c>
      <c r="H3564">
        <v>37.298850597888602</v>
      </c>
      <c r="I3564">
        <v>39.910239913918097</v>
      </c>
      <c r="J3564">
        <v>-9.5180819503140999</v>
      </c>
      <c r="K3564">
        <v>47.410757023692099</v>
      </c>
      <c r="L3564">
        <v>37.114393799538703</v>
      </c>
      <c r="M3564">
        <v>50.900058932589403</v>
      </c>
      <c r="N3564">
        <v>0.75149765830858095</v>
      </c>
      <c r="O3564">
        <v>15.8525675433887</v>
      </c>
      <c r="P3564">
        <v>140.387096774193</v>
      </c>
      <c r="Q3564">
        <v>5.0381832597212003E-2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E3565">
        <v>38.062452</v>
      </c>
      <c r="F3565">
        <v>42.72</v>
      </c>
      <c r="G3565">
        <v>-13.128047955199801</v>
      </c>
      <c r="H3565">
        <v>-8.8711437138292499</v>
      </c>
      <c r="I3565">
        <v>-21.706827336779099</v>
      </c>
      <c r="J3565">
        <v>-6.2427518948613097</v>
      </c>
      <c r="K3565">
        <v>43.872393695019099</v>
      </c>
      <c r="L3565">
        <v>43.758176392203403</v>
      </c>
      <c r="M3565">
        <v>43.050513793196799</v>
      </c>
      <c r="N3565">
        <v>0.90033022252169403</v>
      </c>
      <c r="O3565">
        <v>39.279026217228399</v>
      </c>
      <c r="P3565">
        <v>18.6337128575395</v>
      </c>
      <c r="Q3565">
        <v>8.4254133536345005E-2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E3566">
        <v>38.035297536000002</v>
      </c>
      <c r="F3566">
        <v>22.72</v>
      </c>
      <c r="G3566">
        <v>-9.8374804318000795</v>
      </c>
      <c r="H3566">
        <v>10.0545119205339</v>
      </c>
      <c r="I3566">
        <v>-38.250479129439597</v>
      </c>
      <c r="J3566">
        <v>-10.608693899468101</v>
      </c>
      <c r="K3566">
        <v>21.7265866417113</v>
      </c>
      <c r="L3566">
        <v>23.154280456121501</v>
      </c>
      <c r="M3566">
        <v>53.513996759782799</v>
      </c>
      <c r="N3566">
        <v>1.0381888003620701</v>
      </c>
      <c r="O3566">
        <v>40.845070422535201</v>
      </c>
      <c r="P3566">
        <v>30.951008645533101</v>
      </c>
      <c r="Q3566">
        <v>4.1240751339129002E-2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1356</v>
      </c>
      <c r="E3567">
        <v>37.992651500000001</v>
      </c>
      <c r="F3567">
        <v>33.5</v>
      </c>
      <c r="G3567">
        <v>-63.827540788021501</v>
      </c>
      <c r="H3567">
        <v>-10.2336564842643</v>
      </c>
      <c r="I3567">
        <v>-53.804532908037501</v>
      </c>
      <c r="J3567">
        <v>-3.31769373600455</v>
      </c>
      <c r="K3567">
        <v>35.408061105797003</v>
      </c>
      <c r="M3567">
        <v>38.066307276073601</v>
      </c>
      <c r="N3567">
        <v>0.79293849658314297</v>
      </c>
      <c r="O3567">
        <v>75.522388059701399</v>
      </c>
      <c r="P3567">
        <v>14.5299145299145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E3568">
        <v>37.909999999999997</v>
      </c>
      <c r="F3568">
        <v>189.55</v>
      </c>
      <c r="G3568">
        <v>-7.10994286175423</v>
      </c>
      <c r="H3568">
        <v>-2.4410978557196201</v>
      </c>
      <c r="I3568">
        <v>-27.801055352140601</v>
      </c>
      <c r="J3568">
        <v>2.23781059739024</v>
      </c>
      <c r="K3568">
        <v>196.00657528622099</v>
      </c>
      <c r="L3568">
        <v>192.61677054656599</v>
      </c>
      <c r="M3568">
        <v>37.010723631500198</v>
      </c>
      <c r="N3568">
        <v>1.3333333333333299</v>
      </c>
      <c r="O3568">
        <v>27.670799261408501</v>
      </c>
      <c r="P3568">
        <v>26.240426240426199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D3569" t="s">
        <v>1487</v>
      </c>
      <c r="E3569">
        <v>37.870739999999998</v>
      </c>
      <c r="F3569">
        <v>120.5</v>
      </c>
      <c r="G3569">
        <v>-58.912026195087499</v>
      </c>
      <c r="H3569">
        <v>-14.165038291000201</v>
      </c>
      <c r="I3569">
        <v>-48.889018315103598</v>
      </c>
      <c r="J3569">
        <v>-4.7609627432121702</v>
      </c>
      <c r="K3569">
        <v>164.045220105071</v>
      </c>
      <c r="M3569">
        <v>26.1416150904213</v>
      </c>
      <c r="N3569">
        <v>0.62038994597134101</v>
      </c>
      <c r="O3569">
        <v>139.17012448132701</v>
      </c>
      <c r="P3569">
        <v>3.1236628155755199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E3570">
        <v>37.837641599999998</v>
      </c>
      <c r="F3570">
        <v>9.6</v>
      </c>
      <c r="G3570">
        <v>157.60714784621001</v>
      </c>
      <c r="H3570">
        <v>0.26683702322798802</v>
      </c>
      <c r="I3570">
        <v>-19.459588885674201</v>
      </c>
      <c r="J3570">
        <v>22.405835675760098</v>
      </c>
      <c r="K3570">
        <v>8.7966588301026007</v>
      </c>
      <c r="L3570">
        <v>8.1874529096584894</v>
      </c>
      <c r="M3570">
        <v>75.855551946940807</v>
      </c>
      <c r="N3570">
        <v>0.81291024867186001</v>
      </c>
      <c r="O3570">
        <v>19.7916666666666</v>
      </c>
      <c r="P3570">
        <v>208.681672025723</v>
      </c>
      <c r="Q3570">
        <v>8.2512913466785007E-2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E3571">
        <v>37.832044656000001</v>
      </c>
      <c r="F3571">
        <v>36.119999999999997</v>
      </c>
      <c r="G3571">
        <v>-11.2387118551065</v>
      </c>
      <c r="H3571">
        <v>-16.855096770532398</v>
      </c>
      <c r="I3571">
        <v>-38.704621151982998</v>
      </c>
      <c r="J3571">
        <v>3.0058356757601499</v>
      </c>
      <c r="K3571">
        <v>37.426725261886702</v>
      </c>
      <c r="L3571">
        <v>37.231320646455998</v>
      </c>
      <c r="M3571">
        <v>52.749605517035903</v>
      </c>
      <c r="N3571">
        <v>0.61493841306215902</v>
      </c>
      <c r="O3571">
        <v>53.100775193798398</v>
      </c>
      <c r="P3571">
        <v>33.4318433690432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D3572" t="s">
        <v>173</v>
      </c>
      <c r="E3572">
        <v>37.826400800000002</v>
      </c>
      <c r="F3572">
        <v>60.04</v>
      </c>
      <c r="G3572">
        <v>37.617827931939701</v>
      </c>
      <c r="H3572">
        <v>-9.1148277305856293</v>
      </c>
      <c r="I3572">
        <v>-18.7169753043509</v>
      </c>
      <c r="J3572">
        <v>-6.1278636622020599</v>
      </c>
      <c r="K3572">
        <v>60.073406657069299</v>
      </c>
      <c r="L3572">
        <v>55.1548872675883</v>
      </c>
      <c r="M3572">
        <v>42.299505742089003</v>
      </c>
      <c r="N3572">
        <v>1.49179188895294</v>
      </c>
      <c r="O3572">
        <v>19.753497668221101</v>
      </c>
      <c r="P3572">
        <v>93.614962915188599</v>
      </c>
      <c r="Q3572">
        <v>2.9115969019897998E-2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E3573">
        <v>37.780698270000002</v>
      </c>
      <c r="F3573">
        <v>45.15</v>
      </c>
      <c r="G3573">
        <v>853.81393186709602</v>
      </c>
      <c r="H3573">
        <v>-16.309107601468199</v>
      </c>
      <c r="I3573">
        <v>23.882239663072099</v>
      </c>
      <c r="J3573">
        <v>-3.6541109131593398E-2</v>
      </c>
      <c r="K3573">
        <v>45.976642451895302</v>
      </c>
      <c r="L3573">
        <v>36.290772401012397</v>
      </c>
      <c r="M3573">
        <v>43.165543542812699</v>
      </c>
      <c r="N3573">
        <v>0.949294217946831</v>
      </c>
      <c r="O3573">
        <v>40.110741971207098</v>
      </c>
      <c r="P3573">
        <v>926.13636363636294</v>
      </c>
      <c r="Q3573">
        <v>0.16010262112153001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D3574" t="s">
        <v>550</v>
      </c>
      <c r="E3574">
        <v>37.749005783999998</v>
      </c>
      <c r="F3574">
        <v>63.24</v>
      </c>
      <c r="G3574">
        <v>52.964503072745998</v>
      </c>
      <c r="H3574">
        <v>-22.0323255567837</v>
      </c>
      <c r="I3574">
        <v>-16.820321984112201</v>
      </c>
      <c r="J3574">
        <v>-3.8307697707249502</v>
      </c>
      <c r="K3574">
        <v>67.423979406545101</v>
      </c>
      <c r="L3574">
        <v>62.5696503724133</v>
      </c>
      <c r="M3574">
        <v>48.881775408317999</v>
      </c>
      <c r="N3574">
        <v>0.40500476439835498</v>
      </c>
      <c r="O3574">
        <v>54.901960784313701</v>
      </c>
      <c r="P3574">
        <v>90.999697976442107</v>
      </c>
      <c r="Q3574">
        <v>8.34161400022E-3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E3575">
        <v>37.541259750000002</v>
      </c>
      <c r="F3575">
        <v>164.55</v>
      </c>
      <c r="G3575">
        <v>24.1483317060346</v>
      </c>
      <c r="H3575">
        <v>-1.35520582544577</v>
      </c>
      <c r="I3575">
        <v>45.767844429994398</v>
      </c>
      <c r="J3575">
        <v>5.66765866122911</v>
      </c>
      <c r="K3575">
        <v>143.32256196209599</v>
      </c>
      <c r="L3575">
        <v>117.470764031919</v>
      </c>
      <c r="M3575">
        <v>63.610769377744802</v>
      </c>
      <c r="N3575">
        <v>1.97710675931775</v>
      </c>
      <c r="O3575">
        <v>6.3506532968702301</v>
      </c>
      <c r="P3575">
        <v>93.588235294117595</v>
      </c>
      <c r="Q3575">
        <v>0.12115381594856101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D3576" t="s">
        <v>627</v>
      </c>
      <c r="E3576">
        <v>37.5</v>
      </c>
      <c r="F3576">
        <v>250</v>
      </c>
      <c r="G3576">
        <v>53.761335832650303</v>
      </c>
      <c r="H3576">
        <v>-7.2897060209311597</v>
      </c>
      <c r="I3576">
        <v>-31.943644847990999</v>
      </c>
      <c r="J3576">
        <v>7.71565710433158</v>
      </c>
      <c r="K3576">
        <v>235.02068335950199</v>
      </c>
      <c r="L3576">
        <v>229.764343939074</v>
      </c>
      <c r="M3576">
        <v>75.709995287270004</v>
      </c>
      <c r="N3576">
        <v>1.4461455872879501</v>
      </c>
      <c r="O3576">
        <v>41.379999999999903</v>
      </c>
      <c r="P3576">
        <v>107.382828701783</v>
      </c>
      <c r="Q3576">
        <v>8.0859527422021002E-2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D3577" t="s">
        <v>135</v>
      </c>
      <c r="E3577">
        <v>37.461392031000003</v>
      </c>
      <c r="F3577">
        <v>6.51</v>
      </c>
      <c r="G3577">
        <v>2.0683659617751702</v>
      </c>
      <c r="H3577">
        <v>-10.670340273480599</v>
      </c>
      <c r="I3577">
        <v>-52.043489859818997</v>
      </c>
      <c r="J3577">
        <v>-3.1502336884016899</v>
      </c>
      <c r="K3577">
        <v>6.7646324809175304</v>
      </c>
      <c r="L3577">
        <v>6.5338815628955098</v>
      </c>
      <c r="M3577">
        <v>32.093293548609502</v>
      </c>
      <c r="N3577">
        <v>1.4340588958103</v>
      </c>
      <c r="O3577">
        <v>65.130568356374795</v>
      </c>
      <c r="P3577">
        <v>32.857142857142797</v>
      </c>
      <c r="Q3577">
        <v>-7.0612692344875994E-2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E3578">
        <v>37.377393339999998</v>
      </c>
      <c r="F3578">
        <v>25.9</v>
      </c>
      <c r="G3578">
        <v>-12.969997209580299</v>
      </c>
      <c r="H3578">
        <v>-8.9798531058150797</v>
      </c>
      <c r="I3578">
        <v>-35.863377289462598</v>
      </c>
      <c r="J3578">
        <v>-1.9941643242398399</v>
      </c>
      <c r="K3578">
        <v>26.908912257309701</v>
      </c>
      <c r="L3578">
        <v>27.543877889400701</v>
      </c>
      <c r="M3578">
        <v>16.794790532517101</v>
      </c>
      <c r="N3578">
        <v>1.76470588235294</v>
      </c>
      <c r="O3578">
        <v>38.996138996139003</v>
      </c>
      <c r="P3578">
        <v>41.5300546448087</v>
      </c>
      <c r="Q3578">
        <v>1.6680184412816001E-2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E3579">
        <v>37.357210000000002</v>
      </c>
      <c r="F3579">
        <v>77.989999999999995</v>
      </c>
      <c r="G3579">
        <v>-96.773522039962899</v>
      </c>
      <c r="H3579">
        <v>-8.6364480953285394</v>
      </c>
      <c r="I3579">
        <v>-86.750514159978906</v>
      </c>
      <c r="J3579">
        <v>-2.4428822729577799</v>
      </c>
      <c r="K3579">
        <v>110.856106145474</v>
      </c>
      <c r="M3579">
        <v>41.799118176934599</v>
      </c>
      <c r="O3579">
        <v>283.70303885113401</v>
      </c>
      <c r="P3579">
        <v>27.622320405825501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D3580" t="s">
        <v>711</v>
      </c>
      <c r="E3580">
        <v>37.354653050000003</v>
      </c>
      <c r="F3580">
        <v>267.58</v>
      </c>
      <c r="G3580">
        <v>0.51937605153619104</v>
      </c>
      <c r="H3580">
        <v>-0.38126516750403799</v>
      </c>
      <c r="I3580">
        <v>0.41536342979298602</v>
      </c>
      <c r="J3580">
        <v>-1.08348662825442</v>
      </c>
      <c r="K3580">
        <v>254.33268855616299</v>
      </c>
      <c r="L3580">
        <v>236.201462433042</v>
      </c>
      <c r="M3580">
        <v>62.782489239617902</v>
      </c>
      <c r="N3580">
        <v>0.64676006814012399</v>
      </c>
      <c r="O3580">
        <v>2.7730024665520498</v>
      </c>
      <c r="P3580">
        <v>35.209701869631097</v>
      </c>
      <c r="Q3580">
        <v>1.5022786694405E-2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D3581" t="s">
        <v>130</v>
      </c>
      <c r="E3581">
        <v>37.343006770000002</v>
      </c>
      <c r="F3581">
        <v>3.94</v>
      </c>
      <c r="G3581">
        <v>57.677121091734101</v>
      </c>
      <c r="H3581">
        <v>-0.68431266741750996</v>
      </c>
      <c r="I3581">
        <v>-32.608316560717597</v>
      </c>
      <c r="J3581">
        <v>-11.486438054924101</v>
      </c>
      <c r="K3581">
        <v>4.2866223016707101</v>
      </c>
      <c r="L3581">
        <v>4.0992459618853099</v>
      </c>
      <c r="M3581">
        <v>30.7158324263387</v>
      </c>
      <c r="N3581">
        <v>1.28153787853364</v>
      </c>
      <c r="O3581">
        <v>91.6243654822335</v>
      </c>
      <c r="Q3581">
        <v>1.98318003778E-4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E3582">
        <v>37.282405423999997</v>
      </c>
      <c r="F3582">
        <v>0.88</v>
      </c>
      <c r="G3582">
        <v>-18.261619691022499</v>
      </c>
      <c r="H3582">
        <v>-1.7467376374054899</v>
      </c>
      <c r="I3582">
        <v>-35.555684981770298</v>
      </c>
      <c r="J3582">
        <v>-5.29086762094314</v>
      </c>
      <c r="K3582">
        <v>0.88596162652177901</v>
      </c>
      <c r="L3582">
        <v>0.93659605159466297</v>
      </c>
      <c r="M3582">
        <v>46.078927658346103</v>
      </c>
      <c r="N3582">
        <v>1.8956545110884</v>
      </c>
      <c r="O3582">
        <v>53.409090909090899</v>
      </c>
      <c r="P3582">
        <v>11.3924050632911</v>
      </c>
      <c r="Q3582">
        <v>-2.2350323611450999E-2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E3583">
        <v>37.067999999999998</v>
      </c>
      <c r="F3583">
        <v>30.89</v>
      </c>
      <c r="G3583">
        <v>-15.1389359793802</v>
      </c>
      <c r="H3583">
        <v>-13.882210008171899</v>
      </c>
      <c r="I3583">
        <v>-19.683555869417699</v>
      </c>
      <c r="J3583">
        <v>-5.5747269840863902</v>
      </c>
      <c r="K3583">
        <v>32.650709833060503</v>
      </c>
      <c r="M3583">
        <v>44.4631119952207</v>
      </c>
      <c r="N3583">
        <v>1.3407916175507499</v>
      </c>
      <c r="O3583">
        <v>54.613143412107398</v>
      </c>
      <c r="P3583">
        <v>16.215199398043602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D3584" t="s">
        <v>46</v>
      </c>
      <c r="E3584">
        <v>37.03152</v>
      </c>
      <c r="F3584">
        <v>7.16</v>
      </c>
      <c r="G3584">
        <v>-18.840469844461399</v>
      </c>
      <c r="H3584">
        <v>9.3105604844364294</v>
      </c>
      <c r="I3584">
        <v>5.80024722161951</v>
      </c>
      <c r="J3584">
        <v>-3.7997198797953899</v>
      </c>
      <c r="K3584">
        <v>6.6358956467867802</v>
      </c>
      <c r="L3584">
        <v>6.41518881119051</v>
      </c>
      <c r="M3584">
        <v>56.3852470020921</v>
      </c>
      <c r="N3584">
        <v>2.0764222634287202</v>
      </c>
      <c r="O3584">
        <v>40.782122905027897</v>
      </c>
      <c r="P3584">
        <v>63.470319634703202</v>
      </c>
      <c r="Q3584">
        <v>1.3573709746109001E-2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D3585" t="s">
        <v>441</v>
      </c>
      <c r="E3585">
        <v>37.002127799999997</v>
      </c>
      <c r="F3585">
        <v>2.41</v>
      </c>
      <c r="G3585">
        <v>8.3101960271346496</v>
      </c>
      <c r="H3585">
        <v>-10.6607647867267</v>
      </c>
      <c r="I3585">
        <v>-33.860769727532997</v>
      </c>
      <c r="J3585">
        <v>-8.1010345532474801</v>
      </c>
      <c r="K3585">
        <v>2.5054791536721002</v>
      </c>
      <c r="L3585">
        <v>2.4036891806922198</v>
      </c>
      <c r="M3585">
        <v>32.212181455664698</v>
      </c>
      <c r="N3585">
        <v>1.38494990948249</v>
      </c>
      <c r="O3585">
        <v>51.452282157676301</v>
      </c>
      <c r="P3585">
        <v>46.060606060605998</v>
      </c>
      <c r="Q3585">
        <v>3.1660103650695999E-2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D3586" t="s">
        <v>135</v>
      </c>
      <c r="E3586">
        <v>36.9695088</v>
      </c>
      <c r="F3586">
        <v>28</v>
      </c>
      <c r="G3586">
        <v>-32.245359528420899</v>
      </c>
      <c r="H3586">
        <v>-8.7244252641803399</v>
      </c>
      <c r="I3586">
        <v>-31.9735954295315</v>
      </c>
      <c r="J3586">
        <v>-8.6608309909065007</v>
      </c>
      <c r="K3586">
        <v>30.6648591480891</v>
      </c>
      <c r="L3586">
        <v>31.8811989762292</v>
      </c>
      <c r="M3586">
        <v>23.699021752621899</v>
      </c>
      <c r="N3586">
        <v>3.31343283582089</v>
      </c>
      <c r="O3586">
        <v>44.642857142857103</v>
      </c>
      <c r="P3586">
        <v>16.182572614107801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D3587" t="s">
        <v>1501</v>
      </c>
      <c r="E3587">
        <v>36.873600000000003</v>
      </c>
      <c r="F3587">
        <v>36.799999999999997</v>
      </c>
      <c r="G3587">
        <v>35.049853624496201</v>
      </c>
      <c r="H3587">
        <v>-17.1953904626805</v>
      </c>
      <c r="I3587">
        <v>-40.728519467333498</v>
      </c>
      <c r="J3587">
        <v>-2.7886848721850401</v>
      </c>
      <c r="K3587">
        <v>37.9417188743734</v>
      </c>
      <c r="L3587">
        <v>35.501390476436299</v>
      </c>
      <c r="M3587">
        <v>55.600763746789603</v>
      </c>
      <c r="N3587">
        <v>0.72566568939937004</v>
      </c>
      <c r="O3587">
        <v>57.554347826086897</v>
      </c>
      <c r="P3587">
        <v>88.621219887237203</v>
      </c>
      <c r="Q3587">
        <v>3.009612471831E-2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D3588" t="s">
        <v>977</v>
      </c>
      <c r="E3588">
        <v>36.864750000000001</v>
      </c>
      <c r="F3588">
        <v>77.61</v>
      </c>
      <c r="G3588">
        <v>31.050974141272999</v>
      </c>
      <c r="H3588">
        <v>-6.2722684189289604</v>
      </c>
      <c r="I3588">
        <v>6.0900830433080602</v>
      </c>
      <c r="J3588">
        <v>-5.0962154764302703</v>
      </c>
      <c r="K3588">
        <v>75.1412943252151</v>
      </c>
      <c r="L3588">
        <v>66.538259910321898</v>
      </c>
      <c r="M3588">
        <v>44.590506317433203</v>
      </c>
      <c r="N3588">
        <v>0.92263934875152398</v>
      </c>
      <c r="O3588">
        <v>22.729029764205599</v>
      </c>
      <c r="P3588">
        <v>68.7173913043478</v>
      </c>
      <c r="Q3588">
        <v>0.100756706876866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D3589" t="s">
        <v>46</v>
      </c>
      <c r="E3589">
        <v>36.863399999999999</v>
      </c>
      <c r="F3589">
        <v>1.4</v>
      </c>
      <c r="G3589">
        <v>-47.800915083976399</v>
      </c>
      <c r="H3589">
        <v>-15.2140376008691</v>
      </c>
      <c r="I3589">
        <v>-65.555684981770298</v>
      </c>
      <c r="J3589">
        <v>-4.0211913512668698</v>
      </c>
      <c r="K3589">
        <v>1.5677256103142101</v>
      </c>
      <c r="L3589">
        <v>1.9241575014441199</v>
      </c>
      <c r="M3589">
        <v>37.882354421412501</v>
      </c>
      <c r="N3589">
        <v>0.69379959637835797</v>
      </c>
      <c r="O3589">
        <v>157.142857142857</v>
      </c>
      <c r="P3589">
        <v>8.5271317829457303</v>
      </c>
      <c r="Q3589">
        <v>7.5336504561000002E-4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E3590">
        <v>36.8269278</v>
      </c>
      <c r="F3590">
        <v>26.49</v>
      </c>
      <c r="G3590">
        <v>55.9840213260456</v>
      </c>
      <c r="H3590">
        <v>-10.995447647725401</v>
      </c>
      <c r="I3590">
        <v>-8.0039188429152599</v>
      </c>
      <c r="J3590">
        <v>-0.59793790914549805</v>
      </c>
      <c r="K3590">
        <v>26.165922293558801</v>
      </c>
      <c r="L3590">
        <v>23.290076882056599</v>
      </c>
      <c r="M3590">
        <v>47.156145904554798</v>
      </c>
      <c r="N3590">
        <v>0.82695367818701504</v>
      </c>
      <c r="O3590">
        <v>9.4752736881842097</v>
      </c>
      <c r="P3590">
        <v>126.410256410256</v>
      </c>
      <c r="Q3590">
        <v>-2.5890901076736E-2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D3591" t="s">
        <v>711</v>
      </c>
      <c r="E3591">
        <v>36.765885388999997</v>
      </c>
      <c r="F3591">
        <v>259.91000000000003</v>
      </c>
      <c r="G3591">
        <v>38.942968934713797</v>
      </c>
      <c r="H3591">
        <v>-6.0383735722398102</v>
      </c>
      <c r="I3591">
        <v>22.9005263968787</v>
      </c>
      <c r="J3591">
        <v>-1.18502766144465</v>
      </c>
      <c r="K3591">
        <v>248.57333624758101</v>
      </c>
      <c r="L3591">
        <v>212.53227136813399</v>
      </c>
      <c r="M3591">
        <v>30.790198502182001</v>
      </c>
      <c r="N3591">
        <v>0.99578515026286196</v>
      </c>
      <c r="O3591">
        <v>1.7583009503289599</v>
      </c>
      <c r="P3591">
        <v>68.992197659297702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E3592">
        <v>36.74268</v>
      </c>
      <c r="F3592">
        <v>108</v>
      </c>
      <c r="G3592">
        <v>8.9504551203085398</v>
      </c>
      <c r="H3592">
        <v>11.9536535002061</v>
      </c>
      <c r="I3592">
        <v>-4.5359481396650398</v>
      </c>
      <c r="J3592">
        <v>-8.3522958121291104</v>
      </c>
      <c r="K3592">
        <v>98.218984806176294</v>
      </c>
      <c r="L3592">
        <v>94.580953655916005</v>
      </c>
      <c r="M3592">
        <v>57.204777701838402</v>
      </c>
      <c r="N3592">
        <v>3.3201620146008701</v>
      </c>
      <c r="O3592">
        <v>10.925925925925901</v>
      </c>
      <c r="P3592">
        <v>36.174505106543897</v>
      </c>
      <c r="Q3592">
        <v>1.9275075360276998E-2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D3593" t="s">
        <v>106</v>
      </c>
      <c r="E3593">
        <v>36.733276799999999</v>
      </c>
      <c r="F3593">
        <v>36.520000000000003</v>
      </c>
      <c r="G3593">
        <v>-51.048080616856197</v>
      </c>
      <c r="H3593">
        <v>-5.679375208563</v>
      </c>
      <c r="I3593">
        <v>-24.187158586974199</v>
      </c>
      <c r="J3593">
        <v>-0.20845003852555899</v>
      </c>
      <c r="K3593">
        <v>36.830955362793297</v>
      </c>
      <c r="L3593">
        <v>39.243790149240297</v>
      </c>
      <c r="M3593">
        <v>43.874365599250098</v>
      </c>
      <c r="N3593">
        <v>0.32711872432611599</v>
      </c>
      <c r="O3593">
        <v>54.244249726177401</v>
      </c>
      <c r="P3593">
        <v>34.1660543717854</v>
      </c>
      <c r="Q3593">
        <v>1.5965055340690999E-2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E3594">
        <v>36.679026399999998</v>
      </c>
      <c r="F3594">
        <v>12.71</v>
      </c>
      <c r="G3594">
        <v>-74.5959411569808</v>
      </c>
      <c r="H3594">
        <v>-7.4135539822640402</v>
      </c>
      <c r="I3594">
        <v>-67.429975023421207</v>
      </c>
      <c r="J3594">
        <v>-3.3787797088552201</v>
      </c>
      <c r="K3594">
        <v>13.1870066514872</v>
      </c>
      <c r="L3594">
        <v>17.7031315079943</v>
      </c>
      <c r="M3594">
        <v>36.2663345437525</v>
      </c>
      <c r="N3594">
        <v>1.11597753263212</v>
      </c>
      <c r="O3594">
        <v>257.59244689220998</v>
      </c>
      <c r="P3594">
        <v>27.354709418837601</v>
      </c>
      <c r="Q3594">
        <v>0.22229771111156199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410</v>
      </c>
      <c r="E3595">
        <v>36.657093199999998</v>
      </c>
      <c r="F3595">
        <v>91</v>
      </c>
      <c r="G3595">
        <v>-18.708463854120598</v>
      </c>
      <c r="H3595">
        <v>-10.7603599284271</v>
      </c>
      <c r="I3595">
        <v>-24.098398549609499</v>
      </c>
      <c r="J3595">
        <v>-0.35277876843272898</v>
      </c>
      <c r="K3595">
        <v>90.253881596054896</v>
      </c>
      <c r="L3595">
        <v>91.6663033419415</v>
      </c>
      <c r="M3595">
        <v>52.244497761352001</v>
      </c>
      <c r="N3595">
        <v>1.1442556802111801</v>
      </c>
      <c r="O3595">
        <v>26.373626373626301</v>
      </c>
      <c r="P3595">
        <v>16.6666666666666</v>
      </c>
      <c r="Q3595">
        <v>-3.0844454265084E-2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D3596" t="s">
        <v>407</v>
      </c>
      <c r="E3596">
        <v>36.602273599999997</v>
      </c>
      <c r="F3596">
        <v>60.88</v>
      </c>
      <c r="G3596">
        <v>246.32112387618099</v>
      </c>
      <c r="H3596">
        <v>43.998105754496699</v>
      </c>
      <c r="I3596">
        <v>82.299368641889103</v>
      </c>
      <c r="J3596">
        <v>20.513672666355699</v>
      </c>
      <c r="K3596">
        <v>43.381194912871202</v>
      </c>
      <c r="L3596">
        <v>33.965311372763999</v>
      </c>
      <c r="M3596">
        <v>81.284705204938405</v>
      </c>
      <c r="N3596">
        <v>3.5829762854385199</v>
      </c>
      <c r="O3596">
        <v>0.67345597897503495</v>
      </c>
      <c r="P3596">
        <v>331.77304964539002</v>
      </c>
      <c r="Q3596">
        <v>9.0901216156438994E-2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D3597" t="s">
        <v>135</v>
      </c>
      <c r="E3597">
        <v>36.574278</v>
      </c>
      <c r="F3597">
        <v>25.53</v>
      </c>
      <c r="G3597">
        <v>148.93743617050299</v>
      </c>
      <c r="H3597">
        <v>-28.402802355387902</v>
      </c>
      <c r="I3597">
        <v>-28.8663810768467</v>
      </c>
      <c r="J3597">
        <v>7.9218020623147698</v>
      </c>
      <c r="K3597">
        <v>29.8579341049915</v>
      </c>
      <c r="L3597">
        <v>26.364437573938101</v>
      </c>
      <c r="M3597">
        <v>32.215067453891798</v>
      </c>
      <c r="N3597">
        <v>1.2366190162247299</v>
      </c>
      <c r="O3597">
        <v>76.067371719545605</v>
      </c>
      <c r="P3597">
        <v>183.666666666666</v>
      </c>
      <c r="Q3597">
        <v>0.11998651882330499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E3598">
        <v>36.505000000000003</v>
      </c>
      <c r="F3598">
        <v>52.15</v>
      </c>
      <c r="G3598">
        <v>245.331691206524</v>
      </c>
      <c r="H3598">
        <v>-10.7306948566568</v>
      </c>
      <c r="I3598">
        <v>-16.392345943930401</v>
      </c>
      <c r="J3598">
        <v>-14.082076412151901</v>
      </c>
      <c r="K3598">
        <v>58.560584613472003</v>
      </c>
      <c r="L3598">
        <v>50.900952528029499</v>
      </c>
      <c r="M3598">
        <v>39.380297724309997</v>
      </c>
      <c r="N3598">
        <v>1.2466444814198501</v>
      </c>
      <c r="O3598">
        <v>71.581975071907905</v>
      </c>
      <c r="P3598">
        <v>400.96061479346702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E3599">
        <v>36.49220055</v>
      </c>
      <c r="F3599">
        <v>14.61</v>
      </c>
      <c r="G3599">
        <v>13.829704084810601</v>
      </c>
      <c r="H3599">
        <v>6.2505681551405203</v>
      </c>
      <c r="I3599">
        <v>-12.012098872627799</v>
      </c>
      <c r="J3599">
        <v>0.53215146523383805</v>
      </c>
      <c r="K3599">
        <v>14.395145946160399</v>
      </c>
      <c r="L3599">
        <v>12.944291900048301</v>
      </c>
      <c r="M3599">
        <v>42.602093054453903</v>
      </c>
      <c r="N3599">
        <v>1.1261538461538401</v>
      </c>
      <c r="O3599">
        <v>45.653661875427801</v>
      </c>
      <c r="P3599">
        <v>55.923159018142997</v>
      </c>
      <c r="Q3599">
        <v>5.306453507379E-3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E3600">
        <v>36.490052939999998</v>
      </c>
      <c r="F3600">
        <v>55.14</v>
      </c>
      <c r="G3600">
        <v>-79.513529954486003</v>
      </c>
      <c r="H3600">
        <v>-10.0237254636292</v>
      </c>
      <c r="I3600">
        <v>-69.490522074502096</v>
      </c>
      <c r="J3600">
        <v>7.5827587526832199</v>
      </c>
      <c r="K3600">
        <v>63.5304</v>
      </c>
      <c r="M3600">
        <v>47.879183337917503</v>
      </c>
      <c r="O3600">
        <v>117.0837867247</v>
      </c>
      <c r="P3600">
        <v>20.6300590680376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E3601">
        <v>36.454020327999999</v>
      </c>
      <c r="F3601">
        <v>47.44</v>
      </c>
      <c r="G3601">
        <v>-42.336018708394</v>
      </c>
      <c r="H3601">
        <v>-15.2954544214163</v>
      </c>
      <c r="I3601">
        <v>10.246489507754999</v>
      </c>
      <c r="J3601">
        <v>-4.8090100289938</v>
      </c>
      <c r="K3601">
        <v>48.062566996915301</v>
      </c>
      <c r="L3601">
        <v>47.075008032853802</v>
      </c>
      <c r="M3601">
        <v>49.362472743234498</v>
      </c>
      <c r="N3601">
        <v>0.45595970302125399</v>
      </c>
      <c r="O3601">
        <v>56.829679595278201</v>
      </c>
      <c r="P3601">
        <v>69.974919383733393</v>
      </c>
      <c r="Q3601">
        <v>0.16687828092188001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D3602" t="s">
        <v>407</v>
      </c>
      <c r="E3602">
        <v>36.445</v>
      </c>
      <c r="F3602">
        <v>197</v>
      </c>
      <c r="G3602">
        <v>48.295976158545798</v>
      </c>
      <c r="H3602">
        <v>-8.9970796346695199</v>
      </c>
      <c r="I3602">
        <v>83.434214008128606</v>
      </c>
      <c r="J3602">
        <v>4.9825798618066699</v>
      </c>
      <c r="K3602">
        <v>175.31047372396901</v>
      </c>
      <c r="L3602">
        <v>134.79068231810999</v>
      </c>
      <c r="M3602">
        <v>56.732232906476803</v>
      </c>
      <c r="N3602">
        <v>0.76469685076725302</v>
      </c>
      <c r="O3602">
        <v>13.807106598984699</v>
      </c>
      <c r="P3602">
        <v>149.05183312262901</v>
      </c>
      <c r="Q3602">
        <v>0.166529716387564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E3603">
        <v>36.3582465</v>
      </c>
      <c r="F3603">
        <v>5.69</v>
      </c>
      <c r="G3603">
        <v>-46.109419118737399</v>
      </c>
      <c r="H3603">
        <v>-15.5791797051416</v>
      </c>
      <c r="I3603">
        <v>-47.978487832126604</v>
      </c>
      <c r="J3603">
        <v>-6.8173154496417601</v>
      </c>
      <c r="K3603">
        <v>6.7818977939435596</v>
      </c>
      <c r="L3603">
        <v>5.4595567000982097</v>
      </c>
      <c r="M3603">
        <v>26.194394408773601</v>
      </c>
      <c r="N3603">
        <v>2.4961332238412601</v>
      </c>
      <c r="O3603">
        <v>71.177504393673104</v>
      </c>
      <c r="P3603">
        <v>3.26678765880219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643</v>
      </c>
      <c r="E3604">
        <v>36.256149624999999</v>
      </c>
      <c r="F3604">
        <v>14.65</v>
      </c>
      <c r="G3604">
        <v>-74.175184089824398</v>
      </c>
      <c r="H3604">
        <v>-3.19281606877805</v>
      </c>
      <c r="I3604">
        <v>-43.2100059694246</v>
      </c>
      <c r="J3604">
        <v>-2.3331473750873002</v>
      </c>
      <c r="K3604">
        <v>15.078999892107699</v>
      </c>
      <c r="M3604">
        <v>45.888676066675501</v>
      </c>
      <c r="N3604">
        <v>1.0947019867549601</v>
      </c>
      <c r="O3604">
        <v>104.778156996587</v>
      </c>
      <c r="P3604">
        <v>10.566037735848999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D3605" t="s">
        <v>407</v>
      </c>
      <c r="E3605">
        <v>36.244936000000003</v>
      </c>
      <c r="F3605">
        <v>0.91</v>
      </c>
      <c r="G3605">
        <v>-10.578692861754201</v>
      </c>
      <c r="H3605">
        <v>-15.080070970738801</v>
      </c>
      <c r="I3605">
        <v>-25.456675080780201</v>
      </c>
      <c r="J3605">
        <v>-6.1608309909064998</v>
      </c>
      <c r="K3605">
        <v>0.96471426921701597</v>
      </c>
      <c r="L3605">
        <v>0.94318922198876498</v>
      </c>
      <c r="M3605">
        <v>28.850249244588699</v>
      </c>
      <c r="N3605">
        <v>1.2029288872458299</v>
      </c>
      <c r="O3605">
        <v>35.164835164835097</v>
      </c>
      <c r="P3605">
        <v>24.657534246575299</v>
      </c>
      <c r="Q3605">
        <v>0.108540512399613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D3606" t="s">
        <v>269</v>
      </c>
      <c r="E3606">
        <v>36.222836188000002</v>
      </c>
      <c r="F3606">
        <v>48.44</v>
      </c>
      <c r="G3606">
        <v>0.56714047157909397</v>
      </c>
      <c r="H3606">
        <v>-7.3351602278383998</v>
      </c>
      <c r="I3606">
        <v>-19.7487229564538</v>
      </c>
      <c r="J3606">
        <v>-5.8491341096117901</v>
      </c>
      <c r="K3606">
        <v>49.7172527771828</v>
      </c>
      <c r="L3606">
        <v>49.465071760702102</v>
      </c>
      <c r="M3606">
        <v>55.777929868387503</v>
      </c>
      <c r="N3606">
        <v>0.57317310134903199</v>
      </c>
      <c r="O3606">
        <v>38.253509496284003</v>
      </c>
      <c r="P3606">
        <v>36.450704225352098</v>
      </c>
      <c r="Q3606">
        <v>3.2067968641734002E-2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D3607" t="s">
        <v>627</v>
      </c>
      <c r="E3607">
        <v>36.070454087999998</v>
      </c>
      <c r="F3607">
        <v>13.68</v>
      </c>
      <c r="G3607">
        <v>-35.400710000844498</v>
      </c>
      <c r="H3607">
        <v>-13.262497524978199</v>
      </c>
      <c r="I3607">
        <v>-31.937103074679801</v>
      </c>
      <c r="J3607">
        <v>-2.8035830144532299</v>
      </c>
      <c r="K3607">
        <v>14.372348335294401</v>
      </c>
      <c r="L3607">
        <v>16.071401074597102</v>
      </c>
      <c r="M3607">
        <v>50.8712274319521</v>
      </c>
      <c r="N3607">
        <v>0.56034849875954695</v>
      </c>
      <c r="O3607">
        <v>60.8187134502923</v>
      </c>
      <c r="P3607">
        <v>17.4248927038626</v>
      </c>
      <c r="Q3607">
        <v>-1.9284097061652E-2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E3608">
        <v>36.019199999999998</v>
      </c>
      <c r="F3608">
        <v>18.760000000000002</v>
      </c>
      <c r="G3608">
        <v>119.493028449721</v>
      </c>
      <c r="H3608">
        <v>-27.153700422519499</v>
      </c>
      <c r="I3608">
        <v>-27.637578681689401</v>
      </c>
      <c r="J3608">
        <v>-7.8012509384130597</v>
      </c>
      <c r="K3608">
        <v>29.5833749296226</v>
      </c>
      <c r="L3608">
        <v>27.593000222259501</v>
      </c>
      <c r="M3608">
        <v>29.643791348836601</v>
      </c>
      <c r="N3608">
        <v>0.83420307339696698</v>
      </c>
      <c r="O3608">
        <v>287.793176972281</v>
      </c>
      <c r="P3608">
        <v>215.903125154771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D3609" t="s">
        <v>893</v>
      </c>
      <c r="E3609">
        <v>36.018749999999997</v>
      </c>
      <c r="F3609">
        <v>85</v>
      </c>
      <c r="G3609">
        <v>-12.320864747163901</v>
      </c>
      <c r="I3609">
        <v>10.557074662146499</v>
      </c>
      <c r="K3609">
        <v>72.921358859577893</v>
      </c>
      <c r="M3609">
        <v>86.249356129260704</v>
      </c>
      <c r="N3609">
        <v>1</v>
      </c>
      <c r="O3609">
        <v>15.294117647058799</v>
      </c>
      <c r="P3609">
        <v>39.802631578947299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D3610" t="s">
        <v>407</v>
      </c>
      <c r="E3610">
        <v>36.014975999999997</v>
      </c>
      <c r="F3610">
        <v>69.12</v>
      </c>
      <c r="G3610">
        <v>-39.8218690404142</v>
      </c>
      <c r="H3610">
        <v>7.1079565581535098</v>
      </c>
      <c r="I3610">
        <v>9.7752307027265193</v>
      </c>
      <c r="J3610">
        <v>-1.1473362154892901</v>
      </c>
      <c r="K3610">
        <v>63.347259466167102</v>
      </c>
      <c r="L3610">
        <v>64.361593526394401</v>
      </c>
      <c r="M3610">
        <v>67.936233486840294</v>
      </c>
      <c r="N3610">
        <v>1.55926599437923</v>
      </c>
      <c r="O3610">
        <v>36.574074074073998</v>
      </c>
      <c r="P3610">
        <v>31.9083969465648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D3611" t="s">
        <v>62</v>
      </c>
      <c r="E3611">
        <v>35.891991099999998</v>
      </c>
      <c r="F3611">
        <v>48.37</v>
      </c>
      <c r="G3611">
        <v>56.331799804661699</v>
      </c>
      <c r="H3611">
        <v>0.80845155642163402</v>
      </c>
      <c r="I3611">
        <v>37.999870573785202</v>
      </c>
      <c r="J3611">
        <v>3.95796887034912</v>
      </c>
      <c r="K3611">
        <v>50.739039637948899</v>
      </c>
      <c r="L3611">
        <v>42.0246897778038</v>
      </c>
      <c r="M3611">
        <v>50.910809802790297</v>
      </c>
      <c r="N3611">
        <v>0.66710931154346098</v>
      </c>
      <c r="O3611">
        <v>46.599131693198203</v>
      </c>
      <c r="P3611">
        <v>190.51051051050999</v>
      </c>
      <c r="Q3611">
        <v>0.13472673097705501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D3612" t="s">
        <v>1235</v>
      </c>
      <c r="E3612">
        <v>35.80672672</v>
      </c>
      <c r="F3612">
        <v>8.7200000000000006</v>
      </c>
      <c r="G3612">
        <v>-81.538288821350093</v>
      </c>
      <c r="H3612">
        <v>-41.987861113823001</v>
      </c>
      <c r="I3612">
        <v>-79.222351648436899</v>
      </c>
      <c r="J3612">
        <v>-19.347105500710398</v>
      </c>
      <c r="K3612">
        <v>13.2335801827571</v>
      </c>
      <c r="L3612">
        <v>17.855390667076598</v>
      </c>
      <c r="M3612">
        <v>18.745234429996099</v>
      </c>
      <c r="N3612">
        <v>0.70271744699947403</v>
      </c>
      <c r="O3612">
        <v>191.28440366972399</v>
      </c>
      <c r="P3612">
        <v>3.8095238095238102</v>
      </c>
      <c r="Q3612">
        <v>8.1579459344520003E-2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E3613">
        <v>35.767924000000001</v>
      </c>
      <c r="F3613">
        <v>18.29</v>
      </c>
      <c r="G3613">
        <v>-69.491603012014806</v>
      </c>
      <c r="H3613">
        <v>-2.21656808166049</v>
      </c>
      <c r="I3613">
        <v>-34.338988711787998</v>
      </c>
      <c r="J3613">
        <v>-4.5322353902296797</v>
      </c>
      <c r="K3613">
        <v>18.960250382775602</v>
      </c>
      <c r="L3613">
        <v>21.933869027177501</v>
      </c>
      <c r="M3613">
        <v>33.960000896715002</v>
      </c>
      <c r="N3613">
        <v>0.71381529195805105</v>
      </c>
      <c r="O3613">
        <v>112.137780207763</v>
      </c>
      <c r="P3613">
        <v>21.689953426480301</v>
      </c>
      <c r="Q3613">
        <v>5.0847871860619002E-2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D3614" t="s">
        <v>410</v>
      </c>
      <c r="E3614">
        <v>35.747149977999896</v>
      </c>
      <c r="F3614">
        <v>32.69</v>
      </c>
      <c r="G3614">
        <v>8.9454209651918308</v>
      </c>
      <c r="H3614">
        <v>18.6094375221085</v>
      </c>
      <c r="I3614">
        <v>-11.2935862160704</v>
      </c>
      <c r="J3614">
        <v>-6.8736451379198094E-2</v>
      </c>
      <c r="K3614">
        <v>29.367716200736499</v>
      </c>
      <c r="L3614">
        <v>26.777402583181701</v>
      </c>
      <c r="M3614">
        <v>67.173076228924998</v>
      </c>
      <c r="N3614">
        <v>0.85281836983071901</v>
      </c>
      <c r="O3614">
        <v>29.8562251453043</v>
      </c>
      <c r="P3614">
        <v>88.563996227354906</v>
      </c>
      <c r="Q3614">
        <v>0.151458162531174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382</v>
      </c>
      <c r="E3615">
        <v>35.713658000000002</v>
      </c>
      <c r="F3615">
        <v>99.1</v>
      </c>
      <c r="G3615">
        <v>-51.067414666265499</v>
      </c>
      <c r="H3615">
        <v>48.427554301592302</v>
      </c>
      <c r="I3615">
        <v>9.0984030685441404</v>
      </c>
      <c r="J3615">
        <v>-24.181664324239801</v>
      </c>
      <c r="K3615">
        <v>80.409467871074895</v>
      </c>
      <c r="M3615">
        <v>53.827239236492403</v>
      </c>
      <c r="N3615">
        <v>2.9861963190184002</v>
      </c>
      <c r="O3615">
        <v>41.271442986881901</v>
      </c>
      <c r="P3615">
        <v>83.179297597042506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E3616">
        <v>35.694000000000003</v>
      </c>
      <c r="F3616">
        <v>66.099999999999994</v>
      </c>
      <c r="G3616">
        <v>-52.134248417309799</v>
      </c>
      <c r="H3616">
        <v>-1.96896589188219</v>
      </c>
      <c r="I3616">
        <v>-37.607571774223103</v>
      </c>
      <c r="J3616">
        <v>-3.5912339213094402</v>
      </c>
      <c r="K3616">
        <v>68.754489324512505</v>
      </c>
      <c r="L3616">
        <v>78.383129191355707</v>
      </c>
      <c r="M3616">
        <v>39.712693292230902</v>
      </c>
      <c r="N3616">
        <v>0.77671232876712304</v>
      </c>
      <c r="O3616">
        <v>64.826021180030196</v>
      </c>
      <c r="P3616">
        <v>11.0924369747898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D3617" t="s">
        <v>213</v>
      </c>
      <c r="E3617">
        <v>35.624927999999997</v>
      </c>
      <c r="F3617">
        <v>56.44</v>
      </c>
      <c r="G3617">
        <v>2.98622741159428</v>
      </c>
      <c r="H3617">
        <v>2.7429893538694698</v>
      </c>
      <c r="I3617">
        <v>-18.245340154184099</v>
      </c>
      <c r="J3617">
        <v>3.1474154075038201</v>
      </c>
      <c r="K3617">
        <v>58.242839845309497</v>
      </c>
      <c r="L3617">
        <v>61.749320267925903</v>
      </c>
      <c r="M3617">
        <v>58.740698323170903</v>
      </c>
      <c r="N3617">
        <v>1.3304721030042901</v>
      </c>
      <c r="O3617">
        <v>80.085046066619398</v>
      </c>
      <c r="P3617">
        <v>52.540540540540498</v>
      </c>
      <c r="Q3617">
        <v>-5.2369920510357E-2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D3618" t="s">
        <v>382</v>
      </c>
      <c r="E3618">
        <v>35.505540000000003</v>
      </c>
      <c r="F3618">
        <v>27.9</v>
      </c>
      <c r="G3618">
        <v>-35.578692861754199</v>
      </c>
      <c r="H3618">
        <v>-18.088649402111301</v>
      </c>
      <c r="I3618">
        <v>-45.805684981770298</v>
      </c>
      <c r="J3618">
        <v>-1.9941643242398399</v>
      </c>
      <c r="K3618">
        <v>30.3963777186306</v>
      </c>
      <c r="M3618">
        <v>31.906764827637701</v>
      </c>
      <c r="N3618">
        <v>0.63513513513513498</v>
      </c>
      <c r="O3618">
        <v>84.408602150537604</v>
      </c>
      <c r="P3618">
        <v>2.19780219780219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1316</v>
      </c>
      <c r="E3619">
        <v>35.335546641000001</v>
      </c>
      <c r="F3619">
        <v>1000</v>
      </c>
      <c r="G3619">
        <v>-25.577692851754101</v>
      </c>
      <c r="H3619">
        <v>-5.2761494021113799</v>
      </c>
      <c r="I3619">
        <v>-15.5546849717702</v>
      </c>
      <c r="J3619">
        <v>-1.9941643242398399</v>
      </c>
      <c r="K3619">
        <v>999.994406487687</v>
      </c>
      <c r="L3619">
        <v>999.99307991985404</v>
      </c>
      <c r="M3619">
        <v>45.349584451913898</v>
      </c>
      <c r="N3619">
        <v>1.1405602525080101</v>
      </c>
      <c r="O3619">
        <v>4.4999999999999902</v>
      </c>
      <c r="P3619">
        <v>0.88272383354350803</v>
      </c>
      <c r="Q3619">
        <v>-0.10191173764686701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D3620" t="s">
        <v>135</v>
      </c>
      <c r="E3620">
        <v>35.300699999999999</v>
      </c>
      <c r="F3620">
        <v>30.5</v>
      </c>
      <c r="G3620">
        <v>-33.849369553483498</v>
      </c>
      <c r="I3620">
        <v>-23.826361673499601</v>
      </c>
      <c r="M3620">
        <v>0</v>
      </c>
      <c r="N3620">
        <v>0.71428571428571397</v>
      </c>
      <c r="O3620">
        <v>9.01639344262294</v>
      </c>
      <c r="P3620">
        <v>0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E3621">
        <v>35.271599999999999</v>
      </c>
      <c r="F3621">
        <v>34.58</v>
      </c>
      <c r="G3621">
        <v>-30.106578008082199</v>
      </c>
      <c r="H3621">
        <v>-5.5501220048511097</v>
      </c>
      <c r="I3621">
        <v>-46.739764583760298</v>
      </c>
      <c r="J3621">
        <v>-1.1631393934919201</v>
      </c>
      <c r="K3621">
        <v>37.734340985806703</v>
      </c>
      <c r="L3621">
        <v>38.300109732839204</v>
      </c>
      <c r="M3621">
        <v>31.027777847927702</v>
      </c>
      <c r="N3621">
        <v>0.71414634146341405</v>
      </c>
      <c r="O3621">
        <v>55.8704453441295</v>
      </c>
      <c r="P3621">
        <v>23.544122901036001</v>
      </c>
      <c r="Q3621">
        <v>1.655111174137E-2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407</v>
      </c>
      <c r="E3622">
        <v>35.227499999999999</v>
      </c>
      <c r="F3622">
        <v>100.65</v>
      </c>
      <c r="G3622">
        <v>176.12994023177001</v>
      </c>
      <c r="H3622">
        <v>-13.408402119002099</v>
      </c>
      <c r="I3622">
        <v>5.8410102299049997</v>
      </c>
      <c r="J3622">
        <v>-7.9790842111389804</v>
      </c>
      <c r="K3622">
        <v>98.870613670563898</v>
      </c>
      <c r="L3622">
        <v>68.395132640118405</v>
      </c>
      <c r="M3622">
        <v>32.167612565748797</v>
      </c>
      <c r="N3622">
        <v>0.89150182363413299</v>
      </c>
      <c r="O3622">
        <v>51.008445106805702</v>
      </c>
      <c r="P3622">
        <v>201.79910044977501</v>
      </c>
      <c r="Q3622">
        <v>0.212211169385008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D3623" t="s">
        <v>627</v>
      </c>
      <c r="E3623">
        <v>35.184687920000002</v>
      </c>
      <c r="F3623">
        <v>16.399999999999999</v>
      </c>
      <c r="G3623">
        <v>-84.475935969523604</v>
      </c>
      <c r="H3623">
        <v>-10.720275476609901</v>
      </c>
      <c r="I3623">
        <v>-59.003960843839202</v>
      </c>
      <c r="J3623">
        <v>1.7794205814205299</v>
      </c>
      <c r="K3623">
        <v>17.959859090077099</v>
      </c>
      <c r="M3623">
        <v>48.224269020309499</v>
      </c>
      <c r="N3623">
        <v>0.71022883926109703</v>
      </c>
      <c r="O3623">
        <v>156.09756097560901</v>
      </c>
      <c r="P3623">
        <v>5.8064516129032002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407</v>
      </c>
      <c r="E3624">
        <v>35.088768000000002</v>
      </c>
      <c r="F3624">
        <v>0.96</v>
      </c>
      <c r="G3624">
        <v>2.4213071382457501</v>
      </c>
      <c r="H3624">
        <v>-3.1708862442166401</v>
      </c>
      <c r="I3624">
        <v>-38.136330143060597</v>
      </c>
      <c r="J3624">
        <v>-8.7249335550090699</v>
      </c>
      <c r="K3624">
        <v>0.98902028788924501</v>
      </c>
      <c r="L3624">
        <v>0.96847257856068703</v>
      </c>
      <c r="M3624">
        <v>35.352906808703302</v>
      </c>
      <c r="N3624">
        <v>1.1276739834224001</v>
      </c>
      <c r="O3624">
        <v>37.5</v>
      </c>
      <c r="P3624">
        <v>62.711864406779597</v>
      </c>
      <c r="Q3624">
        <v>2.3327881088132E-2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E3625">
        <v>35.073720000000002</v>
      </c>
      <c r="F3625">
        <v>72</v>
      </c>
      <c r="G3625">
        <v>-34.439452355425097</v>
      </c>
      <c r="H3625">
        <v>-2.4913767758337899</v>
      </c>
      <c r="I3625">
        <v>-13.8751313876451</v>
      </c>
      <c r="J3625">
        <v>-2.2385576537395502</v>
      </c>
      <c r="K3625">
        <v>66.756938407348798</v>
      </c>
      <c r="L3625">
        <v>68.752461706991198</v>
      </c>
      <c r="M3625">
        <v>65.899367407850505</v>
      </c>
      <c r="N3625">
        <v>3.2251148293963201</v>
      </c>
      <c r="O3625">
        <v>37.4722222222222</v>
      </c>
      <c r="P3625">
        <v>43.999999999999901</v>
      </c>
      <c r="Q3625">
        <v>0.13679748318475601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407</v>
      </c>
      <c r="E3626">
        <v>35.032697937999998</v>
      </c>
      <c r="F3626">
        <v>13.79</v>
      </c>
      <c r="G3626">
        <v>-8.9685233702288194</v>
      </c>
      <c r="H3626">
        <v>-0.24182445931961699</v>
      </c>
      <c r="I3626">
        <v>-43.770156611129998</v>
      </c>
      <c r="J3626">
        <v>-3.00063448958851</v>
      </c>
      <c r="K3626">
        <v>14.1075496207774</v>
      </c>
      <c r="L3626">
        <v>14.7352090253284</v>
      </c>
      <c r="M3626">
        <v>43.214759318780501</v>
      </c>
      <c r="N3626">
        <v>1.72435915094195</v>
      </c>
      <c r="O3626">
        <v>76.214648295866596</v>
      </c>
      <c r="P3626">
        <v>37.762237762237703</v>
      </c>
      <c r="Q3626">
        <v>8.9310905332287999E-2</v>
      </c>
    </row>
    <row r="3627" spans="1:17" hidden="1" x14ac:dyDescent="0.3">
      <c r="A3627" t="s">
        <v>7418</v>
      </c>
      <c r="B3627" t="s">
        <v>3115</v>
      </c>
      <c r="C3627" t="str">
        <f>IFERROR(VLOOKUP(Table1[[#This Row],[Ticker]],[1]!Table1[[Symbol]:[Industry]],2,FALSE),"-")</f>
        <v>-</v>
      </c>
      <c r="E3627">
        <v>34.947760799999998</v>
      </c>
      <c r="F3627">
        <v>75.98</v>
      </c>
      <c r="G3627">
        <v>16.1456594698519</v>
      </c>
      <c r="H3627">
        <v>4.4071359441532003</v>
      </c>
      <c r="I3627">
        <v>-0.69551869303260005</v>
      </c>
      <c r="J3627">
        <v>13.7397659603779</v>
      </c>
      <c r="K3627">
        <v>65.600740546256404</v>
      </c>
      <c r="L3627">
        <v>62.611317442936098</v>
      </c>
      <c r="M3627">
        <v>88.362816925624799</v>
      </c>
      <c r="N3627">
        <v>4.9090909090909003</v>
      </c>
      <c r="O3627">
        <v>22.137404580152602</v>
      </c>
      <c r="P3627">
        <v>132.23637289862401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E3628">
        <v>34.941000000000003</v>
      </c>
      <c r="F3628">
        <v>570</v>
      </c>
      <c r="G3628">
        <v>-23.244761084375401</v>
      </c>
      <c r="H3628">
        <v>-14.569593068565799</v>
      </c>
      <c r="I3628">
        <v>-2.7737300945522598</v>
      </c>
      <c r="J3628">
        <v>-1.9941643242398399</v>
      </c>
      <c r="K3628">
        <v>566.02707880991102</v>
      </c>
      <c r="L3628">
        <v>518.92153447567603</v>
      </c>
      <c r="M3628">
        <v>30.915554732558299</v>
      </c>
      <c r="N3628">
        <v>0.48529411764705799</v>
      </c>
      <c r="O3628">
        <v>28.622807017543799</v>
      </c>
      <c r="P3628">
        <v>58.3333333333333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D3629" t="s">
        <v>553</v>
      </c>
      <c r="E3629">
        <v>34.904634100000003</v>
      </c>
      <c r="F3629">
        <v>67.97</v>
      </c>
      <c r="G3629">
        <v>-45.330758977456703</v>
      </c>
      <c r="H3629">
        <v>-3.8283882080815301</v>
      </c>
      <c r="I3629">
        <v>-13.3144094101698</v>
      </c>
      <c r="J3629">
        <v>-1.9941643242398399</v>
      </c>
      <c r="K3629">
        <v>66.264641108276194</v>
      </c>
      <c r="L3629">
        <v>68.180898628721494</v>
      </c>
      <c r="M3629">
        <v>61.261511853336003</v>
      </c>
      <c r="N3629">
        <v>0.77963976945244895</v>
      </c>
      <c r="O3629">
        <v>37.325290569368804</v>
      </c>
      <c r="P3629">
        <v>24.601283226397801</v>
      </c>
      <c r="Q3629">
        <v>0.14061562687776299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E3630">
        <v>34.653559199999997</v>
      </c>
      <c r="F3630">
        <v>83.12</v>
      </c>
      <c r="G3630">
        <v>75.2427615958442</v>
      </c>
      <c r="H3630">
        <v>-14.970564575978599</v>
      </c>
      <c r="I3630">
        <v>-5.1705588197517098</v>
      </c>
      <c r="J3630">
        <v>-3.4770933965469899</v>
      </c>
      <c r="K3630">
        <v>86.6273350575715</v>
      </c>
      <c r="L3630">
        <v>75.6746472158177</v>
      </c>
      <c r="M3630">
        <v>38.821185477937298</v>
      </c>
      <c r="N3630">
        <v>0.205486780025424</v>
      </c>
      <c r="O3630">
        <v>57.4350336862367</v>
      </c>
      <c r="P3630">
        <v>110.323886639676</v>
      </c>
      <c r="Q3630">
        <v>6.8276309497943E-2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34.547924999999999</v>
      </c>
      <c r="F3631">
        <v>41.89</v>
      </c>
      <c r="G3631">
        <v>9.1591649703461098</v>
      </c>
      <c r="H3631">
        <v>-0.28868073043217701</v>
      </c>
      <c r="I3631">
        <v>-3.9977622121298202</v>
      </c>
      <c r="J3631">
        <v>-1.9941643242398399</v>
      </c>
      <c r="K3631">
        <v>37.321008698421501</v>
      </c>
      <c r="L3631">
        <v>30.026523841242899</v>
      </c>
      <c r="M3631">
        <v>87.052658370214502</v>
      </c>
      <c r="N3631">
        <v>0.517818290944557</v>
      </c>
      <c r="O3631">
        <v>0</v>
      </c>
      <c r="P3631">
        <v>99.476190476190396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E3632">
        <v>34.505714153</v>
      </c>
      <c r="F3632">
        <v>9.2899999999999991</v>
      </c>
      <c r="G3632">
        <v>-90.442535524386599</v>
      </c>
      <c r="H3632">
        <v>-15.0975779735399</v>
      </c>
      <c r="I3632">
        <v>-57.961140654429897</v>
      </c>
      <c r="J3632">
        <v>-3.5109573903286799</v>
      </c>
      <c r="K3632">
        <v>9.7656291704815601</v>
      </c>
      <c r="L3632">
        <v>12.345476285144599</v>
      </c>
      <c r="M3632">
        <v>48.668534731155198</v>
      </c>
      <c r="N3632">
        <v>1.0675855645277299</v>
      </c>
      <c r="O3632">
        <v>247.57804090419799</v>
      </c>
      <c r="P3632">
        <v>7.8977932636469204</v>
      </c>
      <c r="Q3632">
        <v>5.2853863451006997E-2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E3633">
        <v>34.492392100000004</v>
      </c>
      <c r="F3633">
        <v>11.14</v>
      </c>
      <c r="G3633">
        <v>-32.434880152724098</v>
      </c>
      <c r="H3633">
        <v>-16.595431213196399</v>
      </c>
      <c r="I3633">
        <v>3.4614090353237099</v>
      </c>
      <c r="J3633">
        <v>-6.6921509014210496</v>
      </c>
      <c r="K3633">
        <v>11.2439738724163</v>
      </c>
      <c r="L3633">
        <v>9.3303009209546097</v>
      </c>
      <c r="M3633">
        <v>1.4425206501924901</v>
      </c>
      <c r="N3633">
        <v>0.19924543406303799</v>
      </c>
      <c r="O3633">
        <v>21.992818671454199</v>
      </c>
      <c r="P3633">
        <v>80.844155844155793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D3634" t="s">
        <v>627</v>
      </c>
      <c r="E3634">
        <v>34.418897000000001</v>
      </c>
      <c r="F3634">
        <v>81.94</v>
      </c>
      <c r="G3634">
        <v>102.222252370383</v>
      </c>
      <c r="H3634">
        <v>30.110548854784799</v>
      </c>
      <c r="I3634">
        <v>52.526366300280898</v>
      </c>
      <c r="J3634">
        <v>-8.3336298762134595E-2</v>
      </c>
      <c r="K3634">
        <v>61.6449376413549</v>
      </c>
      <c r="L3634">
        <v>49.201486367662199</v>
      </c>
      <c r="M3634">
        <v>68.206257957343794</v>
      </c>
      <c r="N3634">
        <v>3.9791294340644399</v>
      </c>
      <c r="O3634">
        <v>8.4940200146448692</v>
      </c>
      <c r="P3634">
        <v>148.30303030303</v>
      </c>
      <c r="Q3634">
        <v>0.19088036818615101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E3635">
        <v>34.386000000000003</v>
      </c>
      <c r="F3635">
        <v>57.31</v>
      </c>
      <c r="G3635">
        <v>494.65940237633998</v>
      </c>
      <c r="H3635">
        <v>-15.2462986558427</v>
      </c>
      <c r="I3635">
        <v>47.813756295310597</v>
      </c>
      <c r="J3635">
        <v>-13.5354460371009</v>
      </c>
      <c r="K3635">
        <v>59.500543758727403</v>
      </c>
      <c r="L3635">
        <v>40.647689614138997</v>
      </c>
      <c r="M3635">
        <v>15.811816417534899</v>
      </c>
      <c r="N3635">
        <v>0.328101515468809</v>
      </c>
      <c r="O3635">
        <v>28.1626243238527</v>
      </c>
      <c r="P3635">
        <v>520.23809523809496</v>
      </c>
      <c r="Q3635">
        <v>0.100170981621028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1501</v>
      </c>
      <c r="E3636">
        <v>34.383007819999897</v>
      </c>
      <c r="F3636">
        <v>6.85</v>
      </c>
      <c r="G3636">
        <v>18.631833454035199</v>
      </c>
      <c r="H3636">
        <v>4.1487707256841402</v>
      </c>
      <c r="I3636">
        <v>-11.7678061938915</v>
      </c>
      <c r="J3636">
        <v>-2.1399369189920301</v>
      </c>
      <c r="K3636">
        <v>6.4754333832551296</v>
      </c>
      <c r="L3636">
        <v>5.9375043179961899</v>
      </c>
      <c r="M3636">
        <v>28.013184240047</v>
      </c>
      <c r="N3636">
        <v>2.0120684673662899</v>
      </c>
      <c r="O3636">
        <v>23.2116788321167</v>
      </c>
      <c r="P3636">
        <v>55.681818181818102</v>
      </c>
      <c r="Q3636">
        <v>5.7468323862357E-2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244</v>
      </c>
      <c r="E3637">
        <v>34.376692499999997</v>
      </c>
      <c r="F3637">
        <v>27.25</v>
      </c>
      <c r="G3637">
        <v>16.348390471579101</v>
      </c>
      <c r="H3637">
        <v>8.8691497431877693</v>
      </c>
      <c r="I3637">
        <v>30.166240151919499</v>
      </c>
      <c r="J3637">
        <v>-12.363291841018301</v>
      </c>
      <c r="K3637">
        <v>23.933940721410298</v>
      </c>
      <c r="L3637">
        <v>20.378862760339398</v>
      </c>
      <c r="M3637">
        <v>51.956353849199601</v>
      </c>
      <c r="N3637">
        <v>1.35747595181022</v>
      </c>
      <c r="O3637">
        <v>14.825688073394399</v>
      </c>
      <c r="P3637">
        <v>93.262411347517698</v>
      </c>
      <c r="Q3637">
        <v>0.105799324247419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D3638" t="s">
        <v>643</v>
      </c>
      <c r="E3638">
        <v>34.271999999999998</v>
      </c>
      <c r="F3638">
        <v>112</v>
      </c>
      <c r="G3638">
        <v>49.421307138245702</v>
      </c>
      <c r="H3638">
        <v>-13.1708862442166</v>
      </c>
      <c r="I3638">
        <v>-22.261224340370799</v>
      </c>
      <c r="J3638">
        <v>-4.6028599764137503</v>
      </c>
      <c r="K3638">
        <v>122.22222514905501</v>
      </c>
      <c r="L3638">
        <v>112.038787739947</v>
      </c>
      <c r="M3638">
        <v>6.0198736705232E-2</v>
      </c>
      <c r="N3638">
        <v>1.3333333333333299</v>
      </c>
      <c r="O3638">
        <v>24.0178571428571</v>
      </c>
      <c r="P3638">
        <v>75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D3639" t="s">
        <v>160</v>
      </c>
      <c r="E3639">
        <v>34.219459999999998</v>
      </c>
      <c r="F3639">
        <v>119.9</v>
      </c>
      <c r="G3639">
        <v>23.9225540210387</v>
      </c>
      <c r="H3639">
        <v>-10.1174192433812</v>
      </c>
      <c r="I3639">
        <v>-13.0770525031378</v>
      </c>
      <c r="J3639">
        <v>-2.4507853288060399</v>
      </c>
      <c r="K3639">
        <v>118.283624874152</v>
      </c>
      <c r="L3639">
        <v>111.52535949623299</v>
      </c>
      <c r="M3639">
        <v>67.434649190809907</v>
      </c>
      <c r="N3639">
        <v>0.68702290076335804</v>
      </c>
      <c r="O3639">
        <v>39.032527105921503</v>
      </c>
      <c r="P3639">
        <v>55.714285714285701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D3640" t="s">
        <v>1148</v>
      </c>
      <c r="E3640">
        <v>34.189898999999997</v>
      </c>
      <c r="F3640">
        <v>21.02</v>
      </c>
      <c r="G3640">
        <v>-65.263054411252</v>
      </c>
      <c r="H3640">
        <v>-5.2761494021113799</v>
      </c>
      <c r="I3640">
        <v>-49.1417829280578</v>
      </c>
      <c r="J3640">
        <v>-1.9941643242398399</v>
      </c>
      <c r="K3640">
        <v>20.905316066208801</v>
      </c>
      <c r="L3640">
        <v>25.775274915870199</v>
      </c>
      <c r="M3640">
        <v>46.834294712920098</v>
      </c>
      <c r="N3640">
        <v>3.6013324306859098</v>
      </c>
      <c r="O3640">
        <v>100.99904852521399</v>
      </c>
      <c r="P3640">
        <v>20.458452722063001</v>
      </c>
      <c r="Q3640">
        <v>1.632809909512E-3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E3641">
        <v>34.17</v>
      </c>
      <c r="F3641">
        <v>33.5</v>
      </c>
      <c r="G3641">
        <v>-45.4351521918977</v>
      </c>
      <c r="H3641">
        <v>-15.5046586512952</v>
      </c>
      <c r="I3641">
        <v>-46.483520033316701</v>
      </c>
      <c r="J3641">
        <v>-5.9242953286066502</v>
      </c>
      <c r="K3641">
        <v>36.440970133061697</v>
      </c>
      <c r="L3641">
        <v>41.369428167386097</v>
      </c>
      <c r="M3641">
        <v>40.718614653393203</v>
      </c>
      <c r="N3641">
        <v>0.68852459016393397</v>
      </c>
      <c r="O3641">
        <v>72.835820895522303</v>
      </c>
      <c r="P3641">
        <v>12.9848229342327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E3642">
        <v>34.131169999999997</v>
      </c>
      <c r="F3642">
        <v>109</v>
      </c>
      <c r="G3642">
        <v>-3.9269071474685102</v>
      </c>
      <c r="H3642">
        <v>-14.466432802921</v>
      </c>
      <c r="I3642">
        <v>-20.764833603389501</v>
      </c>
      <c r="J3642">
        <v>-4.4724251938050497</v>
      </c>
      <c r="K3642">
        <v>124.505008893953</v>
      </c>
      <c r="L3642">
        <v>118.258042648103</v>
      </c>
      <c r="M3642">
        <v>24.9880815162776</v>
      </c>
      <c r="N3642">
        <v>0.805348033834829</v>
      </c>
      <c r="O3642">
        <v>54.954128440366901</v>
      </c>
      <c r="P3642">
        <v>60.058737151248103</v>
      </c>
      <c r="Q3642">
        <v>8.4735479695780005E-2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D3643" t="s">
        <v>295</v>
      </c>
      <c r="E3643">
        <v>34.117245519999997</v>
      </c>
      <c r="F3643">
        <v>34.18</v>
      </c>
      <c r="G3643">
        <v>15.486102846046</v>
      </c>
      <c r="H3643">
        <v>-7.8039271798891399</v>
      </c>
      <c r="I3643">
        <v>-46.112369256455402</v>
      </c>
      <c r="J3643">
        <v>-10.494816214722199</v>
      </c>
      <c r="K3643">
        <v>37.717134817466999</v>
      </c>
      <c r="L3643">
        <v>35.6840594380404</v>
      </c>
      <c r="M3643">
        <v>33.557594568831803</v>
      </c>
      <c r="N3643">
        <v>1.4071644153637</v>
      </c>
      <c r="O3643">
        <v>88.706846108835506</v>
      </c>
      <c r="P3643">
        <v>51.843625055530801</v>
      </c>
      <c r="Q3643">
        <v>-1.866122957302E-3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D3644" t="s">
        <v>62</v>
      </c>
      <c r="E3644">
        <v>34.040607699999903</v>
      </c>
      <c r="F3644">
        <v>5.5</v>
      </c>
      <c r="G3644">
        <v>-5.5931859894901201</v>
      </c>
      <c r="H3644">
        <v>-1.87035303188851</v>
      </c>
      <c r="I3644">
        <v>-12.2495918825592</v>
      </c>
      <c r="J3644">
        <v>1.0670674632677399</v>
      </c>
      <c r="K3644">
        <v>3.84060084798248</v>
      </c>
      <c r="L3644">
        <v>2.670549716824</v>
      </c>
      <c r="M3644">
        <v>38.443217552922597</v>
      </c>
      <c r="N3644">
        <v>1</v>
      </c>
      <c r="Q3644">
        <v>2.0202940921462999E-2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627</v>
      </c>
      <c r="E3645">
        <v>33.953261943999998</v>
      </c>
      <c r="F3645">
        <v>1.1299999999999999</v>
      </c>
      <c r="G3645">
        <v>7.3624836088339798</v>
      </c>
      <c r="H3645">
        <v>1.2659066726549499</v>
      </c>
      <c r="I3645">
        <v>-42.652459175318697</v>
      </c>
      <c r="J3645">
        <v>-9.3112374949715502</v>
      </c>
      <c r="K3645">
        <v>1.1344516536173701</v>
      </c>
      <c r="L3645">
        <v>1.12670240674835</v>
      </c>
      <c r="M3645">
        <v>42.500494439176698</v>
      </c>
      <c r="N3645">
        <v>1.8445105136929401</v>
      </c>
      <c r="O3645">
        <v>85.840707964601705</v>
      </c>
      <c r="P3645">
        <v>41.249999999999901</v>
      </c>
      <c r="Q3645">
        <v>3.8098339155565E-2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135</v>
      </c>
      <c r="E3646">
        <v>33.9465</v>
      </c>
      <c r="F3646">
        <v>91.5</v>
      </c>
      <c r="G3646">
        <v>-37.597923630985001</v>
      </c>
      <c r="H3646">
        <v>-14.7306948566568</v>
      </c>
      <c r="I3646">
        <v>-21.371433823767202</v>
      </c>
      <c r="J3646">
        <v>10.5300448429648</v>
      </c>
      <c r="K3646">
        <v>96.865795546930997</v>
      </c>
      <c r="L3646">
        <v>69.980943789446897</v>
      </c>
      <c r="M3646">
        <v>69.063882685922593</v>
      </c>
      <c r="N3646">
        <v>0.98233244185104096</v>
      </c>
      <c r="O3646">
        <v>46.284153005464397</v>
      </c>
      <c r="P3646">
        <v>18.140735958682999</v>
      </c>
      <c r="Q3646">
        <v>9.6405912682517997E-2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E3647">
        <v>33.9463626</v>
      </c>
      <c r="F3647">
        <v>60.6</v>
      </c>
      <c r="G3647">
        <v>-20.077300104094</v>
      </c>
      <c r="H3647">
        <v>-14.887509641274301</v>
      </c>
      <c r="I3647">
        <v>-10.6024463257259</v>
      </c>
      <c r="J3647">
        <v>-2.0437511010993399</v>
      </c>
      <c r="K3647">
        <v>60.212310435311601</v>
      </c>
      <c r="L3647">
        <v>58.545753712174999</v>
      </c>
      <c r="M3647">
        <v>44.296578541019201</v>
      </c>
      <c r="N3647">
        <v>0.27610941831427899</v>
      </c>
      <c r="O3647">
        <v>30.033003300330002</v>
      </c>
      <c r="P3647">
        <v>41.754385964912203</v>
      </c>
      <c r="Q3647">
        <v>3.7769982311929998E-3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D3648" t="s">
        <v>130</v>
      </c>
      <c r="E3648">
        <v>33.945959999999999</v>
      </c>
      <c r="F3648">
        <v>61.9</v>
      </c>
      <c r="G3648">
        <v>31.130167897739401</v>
      </c>
      <c r="H3648">
        <v>14.9180253551701</v>
      </c>
      <c r="I3648">
        <v>-27.754266542054001</v>
      </c>
      <c r="J3648">
        <v>-0.43550968929317102</v>
      </c>
      <c r="K3648">
        <v>59.054012798351899</v>
      </c>
      <c r="L3648">
        <v>61.9626412290351</v>
      </c>
      <c r="M3648">
        <v>53.884646546194098</v>
      </c>
      <c r="N3648">
        <v>0.64459930313588798</v>
      </c>
      <c r="O3648">
        <v>93.780290791599299</v>
      </c>
      <c r="P3648">
        <v>56.708860759493597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97</v>
      </c>
      <c r="E3649">
        <v>33.93642801</v>
      </c>
      <c r="F3649">
        <v>65.55</v>
      </c>
      <c r="G3649">
        <v>53.7646723913237</v>
      </c>
      <c r="H3649">
        <v>-8.0297725905171795</v>
      </c>
      <c r="I3649">
        <v>-12.327338525077399</v>
      </c>
      <c r="J3649">
        <v>1.79547218001381</v>
      </c>
      <c r="K3649">
        <v>68.493289438197195</v>
      </c>
      <c r="L3649">
        <v>64.657578238241001</v>
      </c>
      <c r="M3649">
        <v>38.9524405894513</v>
      </c>
      <c r="N3649">
        <v>1.0353570182824801</v>
      </c>
      <c r="O3649">
        <v>52.234935163996902</v>
      </c>
      <c r="P3649">
        <v>129.59719789842299</v>
      </c>
      <c r="Q3649">
        <v>5.6771481084653998E-2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E3650">
        <v>33.911364749999997</v>
      </c>
      <c r="F3650">
        <v>107.65</v>
      </c>
      <c r="G3650">
        <v>60.024755414107801</v>
      </c>
      <c r="H3650">
        <v>-10.2629102141149</v>
      </c>
      <c r="I3650">
        <v>-31.781365915622398</v>
      </c>
      <c r="J3650">
        <v>-1.9941643242398399</v>
      </c>
      <c r="K3650">
        <v>117.69128123249899</v>
      </c>
      <c r="L3650">
        <v>114.543132815672</v>
      </c>
      <c r="M3650">
        <v>0.286662679983678</v>
      </c>
      <c r="N3650">
        <v>0.15897435897435899</v>
      </c>
      <c r="O3650">
        <v>85.322805387830897</v>
      </c>
      <c r="P3650">
        <v>138.69179600886901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33.878973600000002</v>
      </c>
      <c r="F3651">
        <v>30.84</v>
      </c>
      <c r="G3651">
        <v>-14.922072840225701</v>
      </c>
      <c r="H3651">
        <v>-8.8055611668172595</v>
      </c>
      <c r="I3651">
        <v>-39.2379418488824</v>
      </c>
      <c r="J3651">
        <v>-1.1862963930842301</v>
      </c>
      <c r="K3651">
        <v>29.8879207757785</v>
      </c>
      <c r="L3651">
        <v>31.475498777493101</v>
      </c>
      <c r="M3651">
        <v>77.101644359446396</v>
      </c>
      <c r="N3651">
        <v>1.0825432535100701</v>
      </c>
      <c r="O3651">
        <v>47.438391699092001</v>
      </c>
      <c r="P3651">
        <v>23.855421686746901</v>
      </c>
      <c r="Q3651">
        <v>-5.3946477011212003E-2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1487</v>
      </c>
      <c r="E3652">
        <v>33.772199999999998</v>
      </c>
      <c r="F3652">
        <v>33.11</v>
      </c>
      <c r="G3652">
        <v>-33.606470639531999</v>
      </c>
      <c r="H3652">
        <v>-8.2232745104615503</v>
      </c>
      <c r="I3652">
        <v>-32.884024557300798</v>
      </c>
      <c r="J3652">
        <v>-2.2317645618400701</v>
      </c>
      <c r="K3652">
        <v>33.871544257679702</v>
      </c>
      <c r="L3652">
        <v>36.457268120371999</v>
      </c>
      <c r="M3652">
        <v>43.364844625092502</v>
      </c>
      <c r="N3652">
        <v>1.3636476856694499</v>
      </c>
      <c r="O3652">
        <v>67.623074599818693</v>
      </c>
      <c r="P3652">
        <v>11.8581081081081</v>
      </c>
      <c r="Q3652">
        <v>8.3658737978588998E-2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D3653" t="s">
        <v>1487</v>
      </c>
      <c r="E3653">
        <v>33.708195000000003</v>
      </c>
      <c r="F3653">
        <v>57.06</v>
      </c>
      <c r="G3653">
        <v>2.6460262393693599</v>
      </c>
      <c r="H3653">
        <v>-6.1382183676286202</v>
      </c>
      <c r="I3653">
        <v>-29.789865050911999</v>
      </c>
      <c r="J3653">
        <v>-2.0810452973067299</v>
      </c>
      <c r="K3653">
        <v>57.070668122492997</v>
      </c>
      <c r="L3653">
        <v>55.399180177507098</v>
      </c>
      <c r="M3653">
        <v>48.957590091121801</v>
      </c>
      <c r="N3653">
        <v>1.2359489893932201</v>
      </c>
      <c r="O3653">
        <v>31.440588853838001</v>
      </c>
      <c r="P3653">
        <v>34.2588235294117</v>
      </c>
      <c r="Q3653">
        <v>2.1125926863275E-2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1148</v>
      </c>
      <c r="E3654">
        <v>33.655160000000002</v>
      </c>
      <c r="F3654">
        <v>13.72</v>
      </c>
      <c r="G3654">
        <v>13.149864151363801</v>
      </c>
      <c r="H3654">
        <v>40.663783857065397</v>
      </c>
      <c r="I3654">
        <v>33.027906136104697</v>
      </c>
      <c r="J3654">
        <v>0.50583567576014599</v>
      </c>
      <c r="K3654">
        <v>10.703201015225201</v>
      </c>
      <c r="L3654">
        <v>9.4366705648276206</v>
      </c>
      <c r="M3654">
        <v>82.416597725090398</v>
      </c>
      <c r="N3654">
        <v>0.685439364861545</v>
      </c>
      <c r="O3654">
        <v>0.36443148688045601</v>
      </c>
      <c r="P3654">
        <v>122.510615176523</v>
      </c>
      <c r="Q3654">
        <v>6.7454743296705005E-2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21</v>
      </c>
      <c r="E3655">
        <v>33.654000000000003</v>
      </c>
      <c r="F3655">
        <v>112.18</v>
      </c>
      <c r="G3655">
        <v>164.36702954713601</v>
      </c>
      <c r="H3655">
        <v>37.177183931221897</v>
      </c>
      <c r="I3655">
        <v>22.631060522048301</v>
      </c>
      <c r="J3655">
        <v>23.699953322818899</v>
      </c>
      <c r="K3655">
        <v>75.759201864762304</v>
      </c>
      <c r="L3655">
        <v>65.023790510375605</v>
      </c>
      <c r="M3655">
        <v>93.341675633301094</v>
      </c>
      <c r="N3655">
        <v>2.5674944465554002</v>
      </c>
      <c r="O3655">
        <v>0</v>
      </c>
      <c r="P3655">
        <v>219.41913439635499</v>
      </c>
      <c r="Q3655">
        <v>0.144604405513346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E3656">
        <v>33.607218400000001</v>
      </c>
      <c r="F3656">
        <v>111.86</v>
      </c>
      <c r="G3656">
        <v>162.72027621040999</v>
      </c>
      <c r="H3656">
        <v>139.63229186631199</v>
      </c>
      <c r="I3656">
        <v>159.825900444128</v>
      </c>
      <c r="J3656">
        <v>10.453287741791099</v>
      </c>
      <c r="K3656">
        <v>64.740466652867994</v>
      </c>
      <c r="L3656">
        <v>48.454623867331897</v>
      </c>
      <c r="M3656">
        <v>99.999999999929997</v>
      </c>
      <c r="N3656">
        <v>4.7474747474747403</v>
      </c>
      <c r="O3656">
        <v>0</v>
      </c>
      <c r="P3656">
        <v>203.55495251017601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D3657" t="s">
        <v>312</v>
      </c>
      <c r="E3657">
        <v>33.561</v>
      </c>
      <c r="F3657">
        <v>9.9</v>
      </c>
      <c r="G3657">
        <v>-77.286009934924905</v>
      </c>
      <c r="H3657">
        <v>-17.1345564817574</v>
      </c>
      <c r="I3657">
        <v>-65.403709297879701</v>
      </c>
      <c r="J3657">
        <v>1.2182709089207799</v>
      </c>
      <c r="K3657">
        <v>10.961853061946799</v>
      </c>
      <c r="L3657">
        <v>13.743909377264</v>
      </c>
      <c r="M3657">
        <v>32.083761865493202</v>
      </c>
      <c r="N3657">
        <v>2.7959546191053</v>
      </c>
      <c r="O3657">
        <v>136.161616161616</v>
      </c>
      <c r="P3657">
        <v>4.5406546990496199</v>
      </c>
      <c r="Q3657">
        <v>-2.560649113233E-2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D3658" t="s">
        <v>46</v>
      </c>
      <c r="E3658">
        <v>33.551265999999998</v>
      </c>
      <c r="F3658">
        <v>1.4</v>
      </c>
      <c r="G3658">
        <v>89.805922522861096</v>
      </c>
      <c r="H3658">
        <v>0.78445665849466795</v>
      </c>
      <c r="I3658">
        <v>1.1109816848963501</v>
      </c>
      <c r="J3658">
        <v>-7.3995697296452496</v>
      </c>
      <c r="K3658">
        <v>1.2717839288969699</v>
      </c>
      <c r="L3658">
        <v>1.0579231164215199</v>
      </c>
      <c r="M3658">
        <v>25.414534824863601</v>
      </c>
      <c r="N3658">
        <v>1.8236460344648699</v>
      </c>
      <c r="O3658">
        <v>17.857142857142801</v>
      </c>
      <c r="P3658">
        <v>154.54545454545399</v>
      </c>
      <c r="Q3658">
        <v>6.4747929207516E-2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E3659">
        <v>33.50018</v>
      </c>
      <c r="F3659">
        <v>70</v>
      </c>
      <c r="G3659">
        <v>63.049709186211203</v>
      </c>
      <c r="H3659">
        <v>-7.5618636878256504</v>
      </c>
      <c r="I3659">
        <v>23.636997460067001</v>
      </c>
      <c r="J3659">
        <v>-3.5768981371894699</v>
      </c>
      <c r="K3659">
        <v>64.976186477138896</v>
      </c>
      <c r="L3659">
        <v>55.783152955855599</v>
      </c>
      <c r="M3659">
        <v>60.569760638242101</v>
      </c>
      <c r="N3659">
        <v>0.36419858030056002</v>
      </c>
      <c r="O3659">
        <v>12.1428571428571</v>
      </c>
      <c r="P3659">
        <v>113.414634146341</v>
      </c>
      <c r="Q3659">
        <v>7.7383991930641993E-2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E3660">
        <v>33.434199999999997</v>
      </c>
      <c r="F3660">
        <v>4.45</v>
      </c>
      <c r="K3660">
        <v>4.2784012200506201</v>
      </c>
      <c r="L3660">
        <v>4.6367428745490402</v>
      </c>
      <c r="M3660">
        <v>37.211772227299498</v>
      </c>
      <c r="N3660">
        <v>1</v>
      </c>
      <c r="Q3660">
        <v>4.2811073451381999E-2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D3661" t="s">
        <v>62</v>
      </c>
      <c r="E3661">
        <v>33.350674017999999</v>
      </c>
      <c r="F3661">
        <v>19.43</v>
      </c>
      <c r="G3661">
        <v>14.104987943421801</v>
      </c>
      <c r="H3661">
        <v>-0.69961073825026798</v>
      </c>
      <c r="I3661">
        <v>-4.7171225174234799</v>
      </c>
      <c r="J3661">
        <v>-13.244164324239801</v>
      </c>
      <c r="K3661">
        <v>19.471563425141099</v>
      </c>
      <c r="L3661">
        <v>18.075229869683501</v>
      </c>
      <c r="M3661">
        <v>38.975083101320003</v>
      </c>
      <c r="N3661">
        <v>3.3748375878678298</v>
      </c>
      <c r="O3661">
        <v>28.615542974781199</v>
      </c>
      <c r="P3661">
        <v>63.277310924369701</v>
      </c>
      <c r="Q3661">
        <v>5.1096082881349002E-2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135</v>
      </c>
      <c r="E3662">
        <v>33.341000000000001</v>
      </c>
      <c r="F3662">
        <v>30.31</v>
      </c>
      <c r="G3662">
        <v>-116.39384437690499</v>
      </c>
      <c r="H3662">
        <v>-5.2116332730791202</v>
      </c>
      <c r="I3662">
        <v>-16.015455096712799</v>
      </c>
      <c r="J3662">
        <v>-6.0757969773010698</v>
      </c>
      <c r="K3662">
        <v>31.737817370889001</v>
      </c>
      <c r="L3662">
        <v>86.360364669416001</v>
      </c>
      <c r="M3662">
        <v>37.250495238295599</v>
      </c>
      <c r="N3662">
        <v>0.60296983676523297</v>
      </c>
      <c r="O3662">
        <v>1100.26393929396</v>
      </c>
      <c r="P3662">
        <v>25.196199917389499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1654</v>
      </c>
      <c r="E3663">
        <v>33.233259500000003</v>
      </c>
      <c r="F3663">
        <v>33.53</v>
      </c>
      <c r="G3663">
        <v>50.894991348772002</v>
      </c>
      <c r="H3663">
        <v>-1.63444602472517</v>
      </c>
      <c r="I3663">
        <v>-4.3819449287199097</v>
      </c>
      <c r="J3663">
        <v>2.13684777372415</v>
      </c>
      <c r="K3663">
        <v>31.797314225187598</v>
      </c>
      <c r="L3663">
        <v>27.667742568401199</v>
      </c>
      <c r="M3663">
        <v>44.7888656598439</v>
      </c>
      <c r="N3663">
        <v>1.13679283027926</v>
      </c>
      <c r="O3663">
        <v>19.236504622725899</v>
      </c>
      <c r="P3663">
        <v>91.6</v>
      </c>
      <c r="Q3663">
        <v>0.11716770399248901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E3664">
        <v>33.211804000000001</v>
      </c>
      <c r="F3664">
        <v>64.7</v>
      </c>
      <c r="G3664">
        <v>58.751791468729998</v>
      </c>
      <c r="H3664">
        <v>-11.9255821178948</v>
      </c>
      <c r="I3664">
        <v>7.0750959128468303</v>
      </c>
      <c r="J3664">
        <v>1.1804388503633301</v>
      </c>
      <c r="K3664">
        <v>64.709751813827907</v>
      </c>
      <c r="L3664">
        <v>59.188561496143898</v>
      </c>
      <c r="M3664">
        <v>61.765085165567797</v>
      </c>
      <c r="N3664">
        <v>1.05302409828319</v>
      </c>
      <c r="O3664">
        <v>51.051004636785102</v>
      </c>
      <c r="P3664">
        <v>94.002998500749598</v>
      </c>
      <c r="Q3664">
        <v>8.0741766509180996E-2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D3665" t="s">
        <v>893</v>
      </c>
      <c r="E3665">
        <v>33.200099999999999</v>
      </c>
      <c r="F3665">
        <v>37</v>
      </c>
      <c r="G3665">
        <v>92.0683659617751</v>
      </c>
      <c r="H3665">
        <v>14.9541137557833</v>
      </c>
      <c r="I3665">
        <v>79.181157123492795</v>
      </c>
      <c r="J3665">
        <v>8.7634114333359001</v>
      </c>
      <c r="K3665">
        <v>31.3574369709679</v>
      </c>
      <c r="L3665">
        <v>25.276114097199201</v>
      </c>
      <c r="M3665">
        <v>68.098165375623296</v>
      </c>
      <c r="N3665">
        <v>1.1864406779661001</v>
      </c>
      <c r="O3665">
        <v>8.1081081081081106</v>
      </c>
      <c r="P3665">
        <v>142.62295081967201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D3666" t="s">
        <v>476</v>
      </c>
      <c r="E3666">
        <v>33.102803850000001</v>
      </c>
      <c r="F3666">
        <v>119.75</v>
      </c>
      <c r="G3666">
        <v>-45.718739543981599</v>
      </c>
      <c r="H3666">
        <v>-15.8251690099545</v>
      </c>
      <c r="I3666">
        <v>-52.842932952443199</v>
      </c>
      <c r="J3666">
        <v>0.61492249537328503</v>
      </c>
      <c r="K3666">
        <v>120.16986322648999</v>
      </c>
      <c r="L3666">
        <v>129.97215881471601</v>
      </c>
      <c r="M3666">
        <v>58.821663535637299</v>
      </c>
      <c r="N3666">
        <v>0.85808353564881301</v>
      </c>
      <c r="O3666">
        <v>67.014613778705595</v>
      </c>
      <c r="P3666">
        <v>15.980629539951501</v>
      </c>
      <c r="Q3666">
        <v>5.5898702278375997E-2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E3667">
        <v>33.075000000000003</v>
      </c>
      <c r="F3667">
        <v>31.5</v>
      </c>
      <c r="G3667">
        <v>-49.675078403922903</v>
      </c>
      <c r="H3667">
        <v>-11.2462986558427</v>
      </c>
      <c r="I3667">
        <v>-51.413962318361598</v>
      </c>
      <c r="J3667">
        <v>1.7607763872226101</v>
      </c>
      <c r="K3667">
        <v>34.671054027834501</v>
      </c>
      <c r="L3667">
        <v>41.568132410928797</v>
      </c>
      <c r="M3667">
        <v>41.246544052984298</v>
      </c>
      <c r="N3667">
        <v>0.181574130567419</v>
      </c>
      <c r="O3667">
        <v>95.873015873015802</v>
      </c>
      <c r="P3667">
        <v>16.6666666666666</v>
      </c>
      <c r="Q3667">
        <v>-0.18312569484402699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1654</v>
      </c>
      <c r="E3668">
        <v>33.066866885000003</v>
      </c>
      <c r="F3668">
        <v>39.65</v>
      </c>
      <c r="G3668">
        <v>-66.663388255513496</v>
      </c>
      <c r="H3668">
        <v>-0.710392578290032</v>
      </c>
      <c r="I3668">
        <v>-51.6659009018476</v>
      </c>
      <c r="J3668">
        <v>15.061391231315699</v>
      </c>
      <c r="K3668">
        <v>38.322887563094</v>
      </c>
      <c r="L3668">
        <v>44.821292608833303</v>
      </c>
      <c r="M3668">
        <v>59.110551582917502</v>
      </c>
      <c r="N3668">
        <v>1.8357130744446299</v>
      </c>
      <c r="O3668">
        <v>88.020176544766699</v>
      </c>
      <c r="P3668">
        <v>27.4919614147909</v>
      </c>
      <c r="Q3668">
        <v>-2.2506607307026999E-2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97</v>
      </c>
      <c r="E3669">
        <v>33.031460000000003</v>
      </c>
      <c r="F3669">
        <v>31.15</v>
      </c>
      <c r="G3669">
        <v>-86.931050181853493</v>
      </c>
      <c r="H3669">
        <v>-6.5145394949906299</v>
      </c>
      <c r="I3669">
        <v>-80.594966687718696</v>
      </c>
      <c r="J3669">
        <v>-8.8554781928529795</v>
      </c>
      <c r="K3669">
        <v>41.957191956794802</v>
      </c>
      <c r="L3669">
        <v>63.962040198555798</v>
      </c>
      <c r="M3669">
        <v>27.483615439100401</v>
      </c>
      <c r="N3669">
        <v>0.20884090070136499</v>
      </c>
      <c r="O3669">
        <v>217.81701444622701</v>
      </c>
      <c r="P3669">
        <v>2.6359143327841799</v>
      </c>
      <c r="Q3669">
        <v>7.2538641648869001E-2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D3670" t="s">
        <v>407</v>
      </c>
      <c r="E3670">
        <v>32.986248400000001</v>
      </c>
      <c r="F3670">
        <v>16.87</v>
      </c>
      <c r="G3670">
        <v>71.2707820507311</v>
      </c>
      <c r="H3670">
        <v>-14.183253227247899</v>
      </c>
      <c r="I3670">
        <v>-15.6740982440556</v>
      </c>
      <c r="J3670">
        <v>-6.5734430878345496</v>
      </c>
      <c r="K3670">
        <v>17.8034439659965</v>
      </c>
      <c r="L3670">
        <v>16.007029358217601</v>
      </c>
      <c r="M3670">
        <v>41.322968247781603</v>
      </c>
      <c r="N3670">
        <v>0.38319988961346702</v>
      </c>
      <c r="O3670">
        <v>35.388263189093003</v>
      </c>
      <c r="P3670">
        <v>117.117117117117</v>
      </c>
      <c r="Q3670">
        <v>9.0768381009541002E-2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D3671" t="s">
        <v>46</v>
      </c>
      <c r="E3671">
        <v>32.952747430000002</v>
      </c>
      <c r="F3671">
        <v>951.55</v>
      </c>
      <c r="G3671">
        <v>70.617183426905498</v>
      </c>
      <c r="H3671">
        <v>31.977140071572801</v>
      </c>
      <c r="I3671">
        <v>-19.274191508128698</v>
      </c>
      <c r="J3671">
        <v>-15.996483015467399</v>
      </c>
      <c r="K3671">
        <v>832.60682124340201</v>
      </c>
      <c r="L3671">
        <v>748.98856083111002</v>
      </c>
      <c r="M3671">
        <v>48.541069830075898</v>
      </c>
      <c r="N3671">
        <v>2.9309248915266002</v>
      </c>
      <c r="O3671">
        <v>28.490357837212901</v>
      </c>
      <c r="P3671">
        <v>106.858695652173</v>
      </c>
      <c r="Q3671">
        <v>9.4486746385645998E-2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E3672">
        <v>32.938164</v>
      </c>
      <c r="F3672">
        <v>46.35</v>
      </c>
      <c r="G3672">
        <v>63.296612761717597</v>
      </c>
      <c r="H3672">
        <v>4.8367174150443804</v>
      </c>
      <c r="I3672">
        <v>-34.211353637438897</v>
      </c>
      <c r="J3672">
        <v>-2.70656000915741</v>
      </c>
      <c r="K3672">
        <v>45.232599491879597</v>
      </c>
      <c r="L3672">
        <v>43.892913779440804</v>
      </c>
      <c r="M3672">
        <v>51.401907058217098</v>
      </c>
      <c r="N3672">
        <v>1.6510324161896199</v>
      </c>
      <c r="O3672">
        <v>49.579288025889902</v>
      </c>
      <c r="P3672">
        <v>107.19713902548</v>
      </c>
      <c r="Q3672">
        <v>8.4116931643297005E-2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627</v>
      </c>
      <c r="E3673">
        <v>32.907350000000001</v>
      </c>
      <c r="F3673">
        <v>167</v>
      </c>
      <c r="G3673">
        <v>-3.8585762436784199</v>
      </c>
      <c r="H3673">
        <v>-2.5154132057923602</v>
      </c>
      <c r="I3673">
        <v>-13.070260004783499</v>
      </c>
      <c r="J3673">
        <v>2.0754225039676801</v>
      </c>
      <c r="K3673">
        <v>167.65103145017301</v>
      </c>
      <c r="L3673">
        <v>163.19125453987701</v>
      </c>
      <c r="M3673">
        <v>55.828739522709398</v>
      </c>
      <c r="N3673">
        <v>0.868051892508375</v>
      </c>
      <c r="O3673">
        <v>30.838323353293401</v>
      </c>
      <c r="P3673">
        <v>31.599684791174099</v>
      </c>
      <c r="Q3673">
        <v>-2.0126264227680001E-2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D3674" t="s">
        <v>97</v>
      </c>
      <c r="E3674">
        <v>32.878696591999997</v>
      </c>
      <c r="F3674">
        <v>92.12</v>
      </c>
      <c r="G3674">
        <v>361.57096340477102</v>
      </c>
      <c r="H3674">
        <v>5.0783939179167801</v>
      </c>
      <c r="I3674">
        <v>321.03199274334798</v>
      </c>
      <c r="J3674">
        <v>-0.10818990412278599</v>
      </c>
      <c r="K3674">
        <v>78.304831635671903</v>
      </c>
      <c r="L3674">
        <v>48.776161604780803</v>
      </c>
      <c r="M3674">
        <v>53.9340161104804</v>
      </c>
      <c r="N3674">
        <v>2.80372502962146</v>
      </c>
      <c r="O3674">
        <v>11.702127659574399</v>
      </c>
      <c r="P3674">
        <v>441.88235294117601</v>
      </c>
      <c r="Q3674">
        <v>0.21462337650969199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E3675">
        <v>32.710335999999998</v>
      </c>
      <c r="F3675">
        <v>1.6</v>
      </c>
      <c r="G3675">
        <v>-5.2779409820549796</v>
      </c>
      <c r="H3675">
        <v>0.420053129534179</v>
      </c>
      <c r="I3675">
        <v>3.8473000928565502</v>
      </c>
      <c r="J3675">
        <v>0.45982340582150999</v>
      </c>
      <c r="K3675">
        <v>1.53746600957071</v>
      </c>
      <c r="L3675">
        <v>1.57896873344167</v>
      </c>
      <c r="M3675">
        <v>41.461535475371903</v>
      </c>
      <c r="N3675">
        <v>1.3371454159799101</v>
      </c>
      <c r="O3675">
        <v>23.749999999999901</v>
      </c>
      <c r="P3675">
        <v>45.454545454545404</v>
      </c>
      <c r="Q3675">
        <v>-9.3859513610517004E-2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E3676">
        <v>32.67</v>
      </c>
      <c r="F3676">
        <v>6.05</v>
      </c>
      <c r="G3676">
        <v>15.1189815568504</v>
      </c>
      <c r="H3676">
        <v>-22.138894500150599</v>
      </c>
      <c r="I3676">
        <v>-14.7223516484369</v>
      </c>
      <c r="J3676">
        <v>-13.414777137610301</v>
      </c>
      <c r="K3676">
        <v>6.68632078948316</v>
      </c>
      <c r="L3676">
        <v>5.3716733627480897</v>
      </c>
      <c r="M3676">
        <v>11.649015967003701</v>
      </c>
      <c r="N3676">
        <v>0.485563475768023</v>
      </c>
      <c r="O3676">
        <v>36.198347107438003</v>
      </c>
      <c r="P3676">
        <v>95.161290322580598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D3677" t="s">
        <v>407</v>
      </c>
      <c r="E3677">
        <v>32.65</v>
      </c>
      <c r="F3677">
        <v>32.65</v>
      </c>
      <c r="G3677">
        <v>7.0909536234143804</v>
      </c>
      <c r="H3677">
        <v>-7.9974506220050197</v>
      </c>
      <c r="I3677">
        <v>-5.3261103700214996</v>
      </c>
      <c r="J3677">
        <v>-5.8581519594794003</v>
      </c>
      <c r="K3677">
        <v>32.110877469740402</v>
      </c>
      <c r="L3677">
        <v>28.844699844901101</v>
      </c>
      <c r="M3677">
        <v>51.167233398236199</v>
      </c>
      <c r="N3677">
        <v>0.60056315915218905</v>
      </c>
      <c r="O3677">
        <v>27.136294027565</v>
      </c>
      <c r="P3677">
        <v>77.445652173913004</v>
      </c>
      <c r="Q3677">
        <v>4.4979774895764997E-2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E3678">
        <v>32.626800000000003</v>
      </c>
      <c r="F3678">
        <v>30.21</v>
      </c>
      <c r="G3678">
        <v>1247.6031253200599</v>
      </c>
      <c r="H3678">
        <v>39.706718928774499</v>
      </c>
      <c r="I3678">
        <v>497.22321968354402</v>
      </c>
      <c r="J3678">
        <v>4.0566770649474098</v>
      </c>
      <c r="K3678">
        <v>20.799922180499699</v>
      </c>
      <c r="L3678">
        <v>11.083443370132001</v>
      </c>
      <c r="M3678">
        <v>100</v>
      </c>
      <c r="N3678">
        <v>1.4789344879518</v>
      </c>
      <c r="O3678">
        <v>0</v>
      </c>
      <c r="P3678">
        <v>1273.1818181818101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D3679" t="s">
        <v>72</v>
      </c>
      <c r="E3679">
        <v>32.519399999999997</v>
      </c>
      <c r="F3679">
        <v>2.4900000000000002</v>
      </c>
      <c r="G3679">
        <v>-51.027794658161397</v>
      </c>
      <c r="H3679">
        <v>-34.524060265621102</v>
      </c>
      <c r="I3679">
        <v>-41.004786778177397</v>
      </c>
      <c r="J3679">
        <v>-9.9651788169934505</v>
      </c>
      <c r="M3679">
        <v>15.341508255734301</v>
      </c>
      <c r="O3679">
        <v>44.176706827309197</v>
      </c>
      <c r="P3679">
        <v>0</v>
      </c>
    </row>
    <row r="3680" spans="1:17" hidden="1" x14ac:dyDescent="0.3">
      <c r="A3680" t="s">
        <v>7523</v>
      </c>
      <c r="B3680" t="s">
        <v>7524</v>
      </c>
      <c r="C3680" t="str">
        <f>IFERROR(VLOOKUP(Table1[[#This Row],[Ticker]],[1]!Table1[[Symbol]:[Industry]],2,FALSE),"-")</f>
        <v>-</v>
      </c>
      <c r="E3680">
        <v>32.500052232000002</v>
      </c>
      <c r="F3680">
        <v>65.040000000000006</v>
      </c>
      <c r="G3680">
        <v>-45.033801220887298</v>
      </c>
      <c r="H3680">
        <v>-13.8268740397925</v>
      </c>
      <c r="I3680">
        <v>-35.010793340903398</v>
      </c>
      <c r="J3680">
        <v>-8.7888467466918296</v>
      </c>
      <c r="K3680">
        <v>67.381309883010104</v>
      </c>
      <c r="M3680">
        <v>51.1724236335832</v>
      </c>
      <c r="N3680">
        <v>0.28058001035732699</v>
      </c>
      <c r="O3680">
        <v>36.8388683886838</v>
      </c>
      <c r="P3680">
        <v>30.445246690733999</v>
      </c>
    </row>
    <row r="3681" spans="1:17" hidden="1" x14ac:dyDescent="0.3">
      <c r="A3681" t="s">
        <v>7525</v>
      </c>
      <c r="B3681" t="s">
        <v>7526</v>
      </c>
      <c r="C3681" t="str">
        <f>IFERROR(VLOOKUP(Table1[[#This Row],[Ticker]],[1]!Table1[[Symbol]:[Industry]],2,FALSE),"-")</f>
        <v>-</v>
      </c>
      <c r="D3681" t="s">
        <v>135</v>
      </c>
      <c r="E3681">
        <v>32.40530124</v>
      </c>
      <c r="F3681">
        <v>21.71</v>
      </c>
      <c r="G3681">
        <v>31.059113776052399</v>
      </c>
      <c r="H3681">
        <v>5.5316500407855598</v>
      </c>
      <c r="I3681">
        <v>29.758906718363502</v>
      </c>
      <c r="J3681">
        <v>5.1140747710751802</v>
      </c>
      <c r="K3681">
        <v>18.2644211004284</v>
      </c>
      <c r="L3681">
        <v>17.145452328065101</v>
      </c>
      <c r="M3681">
        <v>75.810005186101606</v>
      </c>
      <c r="N3681">
        <v>2.6433433037487899</v>
      </c>
      <c r="O3681">
        <v>21.879318286503899</v>
      </c>
      <c r="P3681">
        <v>75.789473684210506</v>
      </c>
      <c r="Q3681">
        <v>9.5487589279943996E-2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D3682" t="s">
        <v>83</v>
      </c>
      <c r="E3682">
        <v>32.3733942</v>
      </c>
      <c r="F3682">
        <v>49.77</v>
      </c>
      <c r="G3682">
        <v>4.6410873580259899</v>
      </c>
      <c r="H3682">
        <v>19.037037411075399</v>
      </c>
      <c r="I3682">
        <v>14.664095238009899</v>
      </c>
      <c r="J3682">
        <v>-14.061789664309799</v>
      </c>
      <c r="M3682">
        <v>63.293331973857597</v>
      </c>
      <c r="O3682">
        <v>13.9240506329113</v>
      </c>
      <c r="P3682">
        <v>42.2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E3683">
        <v>32.368000000000002</v>
      </c>
      <c r="F3683">
        <v>40.46</v>
      </c>
      <c r="G3683">
        <v>-24.6809372507816</v>
      </c>
      <c r="H3683">
        <v>-11.1128168532763</v>
      </c>
      <c r="I3683">
        <v>-27.021768132755</v>
      </c>
      <c r="J3683">
        <v>1.49781705185948</v>
      </c>
      <c r="K3683">
        <v>41.312857129968201</v>
      </c>
      <c r="L3683">
        <v>43.693148675520398</v>
      </c>
      <c r="M3683">
        <v>53.666238002855103</v>
      </c>
      <c r="N3683">
        <v>0.62473528794282196</v>
      </c>
      <c r="O3683">
        <v>45.0815620365793</v>
      </c>
      <c r="P3683">
        <v>12.3888888888888</v>
      </c>
      <c r="Q3683">
        <v>3.5710346429409998E-2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77</v>
      </c>
      <c r="E3684">
        <v>32.343196599999999</v>
      </c>
      <c r="F3684">
        <v>11</v>
      </c>
      <c r="G3684">
        <v>53.2830957561319</v>
      </c>
      <c r="H3684">
        <v>-3.6588987282569301</v>
      </c>
      <c r="I3684">
        <v>-0.37243890847188998</v>
      </c>
      <c r="J3684">
        <v>-4.1567940820253</v>
      </c>
      <c r="K3684">
        <v>10.634407901663</v>
      </c>
      <c r="L3684">
        <v>9.5001988014089491</v>
      </c>
      <c r="M3684">
        <v>40.183820813474803</v>
      </c>
      <c r="N3684">
        <v>1.2505201205090599</v>
      </c>
      <c r="O3684">
        <v>31.363636363636299</v>
      </c>
      <c r="P3684">
        <v>113.592233009708</v>
      </c>
      <c r="Q3684">
        <v>-1.0716918410275E-2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295</v>
      </c>
      <c r="E3685">
        <v>32.289141000000001</v>
      </c>
      <c r="F3685">
        <v>31.37</v>
      </c>
      <c r="G3685">
        <v>-11.5059655890269</v>
      </c>
      <c r="H3685">
        <v>0.88290305135731695</v>
      </c>
      <c r="I3685">
        <v>-16.283533083036101</v>
      </c>
      <c r="J3685">
        <v>-0.800615937143064</v>
      </c>
      <c r="K3685">
        <v>30.6855912544146</v>
      </c>
      <c r="L3685">
        <v>32.969956738160597</v>
      </c>
      <c r="M3685">
        <v>54.421925149171201</v>
      </c>
      <c r="N3685">
        <v>0.58512322475926204</v>
      </c>
      <c r="O3685">
        <v>57.794070768249902</v>
      </c>
      <c r="P3685">
        <v>25.48</v>
      </c>
      <c r="Q3685">
        <v>-3.4942987124720001E-3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244</v>
      </c>
      <c r="E3686">
        <v>32.286965039999998</v>
      </c>
      <c r="F3686">
        <v>81.37</v>
      </c>
      <c r="G3686">
        <v>-28.594187498226201</v>
      </c>
      <c r="H3686">
        <v>-3.9105379806340199</v>
      </c>
      <c r="I3686">
        <v>-18.2231490966028</v>
      </c>
      <c r="J3686">
        <v>-7.21761179957356</v>
      </c>
      <c r="K3686">
        <v>81.935229862353097</v>
      </c>
      <c r="L3686">
        <v>81.400522150719596</v>
      </c>
      <c r="M3686">
        <v>40.858694081720003</v>
      </c>
      <c r="N3686">
        <v>0.282823432569625</v>
      </c>
      <c r="O3686">
        <v>32.911392405063197</v>
      </c>
      <c r="P3686">
        <v>12.0798898071625</v>
      </c>
      <c r="Q3686">
        <v>-0.12326567517267401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E3687">
        <v>32.241638999999999</v>
      </c>
      <c r="F3687">
        <v>25.5</v>
      </c>
      <c r="G3687">
        <v>-54.666568278884299</v>
      </c>
      <c r="H3687">
        <v>-15.6704146350862</v>
      </c>
      <c r="I3687">
        <v>-71.590167740390996</v>
      </c>
      <c r="J3687">
        <v>4.66520022907706E-2</v>
      </c>
      <c r="K3687">
        <v>27.960124044727301</v>
      </c>
      <c r="L3687">
        <v>36.233561977028302</v>
      </c>
      <c r="M3687">
        <v>49.518231067639498</v>
      </c>
      <c r="N3687">
        <v>1.5682352941176401</v>
      </c>
      <c r="O3687">
        <v>168.62745098039201</v>
      </c>
      <c r="P3687">
        <v>8.5106382978723296</v>
      </c>
      <c r="Q3687">
        <v>1.5088789917558999E-2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D3688" t="s">
        <v>1657</v>
      </c>
      <c r="E3688">
        <v>32.109013679999997</v>
      </c>
      <c r="F3688">
        <v>32.1</v>
      </c>
      <c r="G3688">
        <v>8.1713071382457692</v>
      </c>
      <c r="H3688">
        <v>12.2050536054074</v>
      </c>
      <c r="I3688">
        <v>27.4287248177842</v>
      </c>
      <c r="J3688">
        <v>4.2983526825628804</v>
      </c>
      <c r="K3688">
        <v>26.405390467459601</v>
      </c>
      <c r="L3688">
        <v>23.6596197734683</v>
      </c>
      <c r="M3688">
        <v>80.003280681782002</v>
      </c>
      <c r="N3688">
        <v>1.4018691588784999</v>
      </c>
      <c r="O3688">
        <v>7.1651090342678998</v>
      </c>
      <c r="P3688">
        <v>78.830083565459603</v>
      </c>
      <c r="Q3688">
        <v>0.17191495201014401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D3689" t="s">
        <v>21</v>
      </c>
      <c r="E3689">
        <v>32.077500000000001</v>
      </c>
      <c r="F3689">
        <v>42.77</v>
      </c>
      <c r="G3689">
        <v>0.215424785304595</v>
      </c>
      <c r="H3689">
        <v>2.4555579149617901</v>
      </c>
      <c r="I3689">
        <v>-2.1976144808426499</v>
      </c>
      <c r="J3689">
        <v>0.87029771581605897</v>
      </c>
      <c r="K3689">
        <v>41.553132201270998</v>
      </c>
      <c r="L3689">
        <v>38.3171525208041</v>
      </c>
      <c r="M3689">
        <v>51.493643198065698</v>
      </c>
      <c r="N3689">
        <v>0.82298192780311996</v>
      </c>
      <c r="O3689">
        <v>23.217208323591301</v>
      </c>
      <c r="P3689">
        <v>61.335345152772497</v>
      </c>
      <c r="Q3689">
        <v>1.6437141932852999E-2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D3690" t="s">
        <v>553</v>
      </c>
      <c r="E3690">
        <v>32.040750000000003</v>
      </c>
      <c r="F3690">
        <v>105</v>
      </c>
      <c r="G3690">
        <v>62.256727531805602</v>
      </c>
      <c r="H3690">
        <v>35.758101773173998</v>
      </c>
      <c r="I3690">
        <v>17.355707423292898</v>
      </c>
      <c r="J3690">
        <v>-6.5396188696943804</v>
      </c>
      <c r="K3690">
        <v>84.950615072972596</v>
      </c>
      <c r="L3690">
        <v>73.864949709979598</v>
      </c>
      <c r="M3690">
        <v>62.695940447942803</v>
      </c>
      <c r="N3690">
        <v>0.41446216689359999</v>
      </c>
      <c r="O3690">
        <v>7.6952380952380803</v>
      </c>
      <c r="Q3690">
        <v>0.118009448314532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E3691">
        <v>32.040750000000003</v>
      </c>
      <c r="F3691">
        <v>125.65</v>
      </c>
      <c r="G3691">
        <v>44.794188494177902</v>
      </c>
      <c r="H3691">
        <v>22.170853336503001</v>
      </c>
      <c r="I3691">
        <v>51.977648351562998</v>
      </c>
      <c r="J3691">
        <v>2.9765959096782799</v>
      </c>
      <c r="K3691">
        <v>101.776850471822</v>
      </c>
      <c r="L3691">
        <v>84.755308364645302</v>
      </c>
      <c r="M3691">
        <v>99.260274968339004</v>
      </c>
      <c r="N3691">
        <v>0.413333333333333</v>
      </c>
      <c r="O3691">
        <v>0</v>
      </c>
      <c r="P3691">
        <v>120.438596491228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E3692">
        <v>32.004681792</v>
      </c>
      <c r="F3692">
        <v>22.08</v>
      </c>
      <c r="G3692">
        <v>321.38486989128199</v>
      </c>
      <c r="H3692">
        <v>42.505420563758904</v>
      </c>
      <c r="I3692">
        <v>130.050544161722</v>
      </c>
      <c r="J3692">
        <v>4.0293420420676798</v>
      </c>
      <c r="K3692">
        <v>15.412419610547101</v>
      </c>
      <c r="L3692">
        <v>9.6322609289275292</v>
      </c>
      <c r="M3692">
        <v>99.908521904821598</v>
      </c>
      <c r="N3692">
        <v>0.56767277256654403</v>
      </c>
      <c r="O3692">
        <v>0</v>
      </c>
      <c r="P3692">
        <v>393.959731543624</v>
      </c>
      <c r="Q3692">
        <v>0.16789057526082499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E3693">
        <v>32</v>
      </c>
      <c r="F3693">
        <v>16</v>
      </c>
      <c r="G3693">
        <v>7.64362187596433</v>
      </c>
      <c r="H3693">
        <v>-0.46470596908146999</v>
      </c>
      <c r="I3693">
        <v>-17.636468335503402</v>
      </c>
      <c r="J3693">
        <v>-7.1706349124751299</v>
      </c>
      <c r="K3693">
        <v>15.6996043172886</v>
      </c>
      <c r="L3693">
        <v>14.769163049665901</v>
      </c>
      <c r="M3693">
        <v>39.737427728842597</v>
      </c>
      <c r="N3693">
        <v>0.77529720163404303</v>
      </c>
      <c r="O3693">
        <v>31.25</v>
      </c>
      <c r="P3693">
        <v>49.532710280373799</v>
      </c>
      <c r="Q3693">
        <v>1.25495943237E-2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D3694" t="s">
        <v>627</v>
      </c>
      <c r="E3694">
        <v>31.9827189999999</v>
      </c>
      <c r="F3694">
        <v>7.6</v>
      </c>
      <c r="G3694">
        <v>-5.5931859894901201</v>
      </c>
      <c r="H3694">
        <v>-1.87035303188851</v>
      </c>
      <c r="I3694">
        <v>-12.2495918825592</v>
      </c>
      <c r="J3694">
        <v>1.0670674632677399</v>
      </c>
      <c r="K3694">
        <v>10.0372087729983</v>
      </c>
      <c r="L3694">
        <v>10.066633630706701</v>
      </c>
      <c r="M3694">
        <v>25.7607462659657</v>
      </c>
      <c r="N3694">
        <v>1</v>
      </c>
      <c r="Q3694">
        <v>-9.4079221239847993E-2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627</v>
      </c>
      <c r="E3695">
        <v>31.951445736</v>
      </c>
      <c r="F3695">
        <v>81.010000000000005</v>
      </c>
      <c r="G3695">
        <v>3.8302528251467201</v>
      </c>
      <c r="H3695">
        <v>-5.2883445240625999</v>
      </c>
      <c r="I3695">
        <v>-20.1600184721141</v>
      </c>
      <c r="J3695">
        <v>-1.9941643242398399</v>
      </c>
      <c r="K3695">
        <v>80.737354862251607</v>
      </c>
      <c r="L3695">
        <v>77.712847704568603</v>
      </c>
      <c r="M3695">
        <v>44.006845031117599</v>
      </c>
      <c r="N3695">
        <v>0.31381186289183199</v>
      </c>
      <c r="O3695">
        <v>44.414269843229199</v>
      </c>
      <c r="P3695">
        <v>32.369281045751599</v>
      </c>
      <c r="Q3695">
        <v>-1.4228308634812999E-2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711</v>
      </c>
      <c r="E3696">
        <v>31.948726656000002</v>
      </c>
      <c r="F3696">
        <v>321.95999999999998</v>
      </c>
      <c r="G3696">
        <v>12.827291146499499</v>
      </c>
      <c r="H3696">
        <v>-1.9146149148987801</v>
      </c>
      <c r="I3696">
        <v>2.42159607356131</v>
      </c>
      <c r="J3696">
        <v>-0.91736755778791201</v>
      </c>
      <c r="K3696">
        <v>305.09645312095699</v>
      </c>
      <c r="L3696">
        <v>279.57707935503998</v>
      </c>
      <c r="M3696">
        <v>50.554369654686603</v>
      </c>
      <c r="N3696">
        <v>1.0980897406713199</v>
      </c>
      <c r="O3696">
        <v>0.50938004721083896</v>
      </c>
      <c r="P3696">
        <v>41.502219487540003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E3697">
        <v>31.948499999999999</v>
      </c>
      <c r="F3697">
        <v>190</v>
      </c>
      <c r="G3697">
        <v>-26.620359528420899</v>
      </c>
      <c r="H3697">
        <v>9.5950086233465406</v>
      </c>
      <c r="I3697">
        <v>-10.0001294262147</v>
      </c>
      <c r="J3697">
        <v>12.203366539957599</v>
      </c>
      <c r="K3697">
        <v>161.91422491909901</v>
      </c>
      <c r="L3697">
        <v>173.582967088072</v>
      </c>
      <c r="M3697">
        <v>77.281322954531703</v>
      </c>
      <c r="N3697">
        <v>1.0939226519337</v>
      </c>
      <c r="O3697">
        <v>33.684210526315702</v>
      </c>
      <c r="P3697">
        <v>55.737704918032698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E3698">
        <v>31.86955</v>
      </c>
      <c r="F3698">
        <v>177.25</v>
      </c>
      <c r="G3698">
        <v>94.607642541972396</v>
      </c>
      <c r="H3698">
        <v>8.3456454696834896</v>
      </c>
      <c r="I3698">
        <v>91.778506151695595</v>
      </c>
      <c r="J3698">
        <v>8.0990033776235109</v>
      </c>
      <c r="K3698">
        <v>145.40968323337901</v>
      </c>
      <c r="L3698">
        <v>108.31549689233999</v>
      </c>
      <c r="M3698">
        <v>93.602333537410104</v>
      </c>
      <c r="N3698">
        <v>0.27230769230769197</v>
      </c>
      <c r="O3698">
        <v>0.141043723554301</v>
      </c>
      <c r="P3698">
        <v>141.64962508520699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E3699">
        <v>31.7999376</v>
      </c>
      <c r="F3699">
        <v>71.52</v>
      </c>
      <c r="G3699">
        <v>24.989728190877301</v>
      </c>
      <c r="H3699">
        <v>-1.79727616267476</v>
      </c>
      <c r="I3699">
        <v>-34.329109172570902</v>
      </c>
      <c r="J3699">
        <v>0.76108043100491196</v>
      </c>
      <c r="K3699">
        <v>73.510880080387196</v>
      </c>
      <c r="L3699">
        <v>72.023725004136296</v>
      </c>
      <c r="M3699">
        <v>41.148130413472998</v>
      </c>
      <c r="N3699">
        <v>2.5174048437235301</v>
      </c>
      <c r="O3699">
        <v>59.507829977628603</v>
      </c>
      <c r="P3699">
        <v>66.132404181184597</v>
      </c>
      <c r="Q3699">
        <v>-9.3870869302320002E-3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D3700" t="s">
        <v>400</v>
      </c>
      <c r="E3700">
        <v>31.763227499999999</v>
      </c>
      <c r="F3700">
        <v>93.49</v>
      </c>
      <c r="G3700">
        <v>390.94064415482001</v>
      </c>
      <c r="H3700">
        <v>66.275413390327301</v>
      </c>
      <c r="I3700">
        <v>308.43524472344501</v>
      </c>
      <c r="J3700">
        <v>4.1060787594503898</v>
      </c>
      <c r="K3700">
        <v>60.622262042563499</v>
      </c>
      <c r="L3700">
        <v>37.462956024052197</v>
      </c>
      <c r="M3700">
        <v>99.328532100078903</v>
      </c>
      <c r="N3700">
        <v>0.879529686152559</v>
      </c>
      <c r="O3700">
        <v>0</v>
      </c>
      <c r="P3700">
        <v>512.64744429882001</v>
      </c>
      <c r="Q3700">
        <v>0.14269826967847599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410</v>
      </c>
      <c r="E3701">
        <v>31.7382819</v>
      </c>
      <c r="F3701">
        <v>52.81</v>
      </c>
      <c r="G3701">
        <v>18.121987410354599</v>
      </c>
      <c r="H3701">
        <v>-2.7101116662623199</v>
      </c>
      <c r="I3701">
        <v>-24.267871671485</v>
      </c>
      <c r="J3701">
        <v>-9.8585711039008608</v>
      </c>
      <c r="K3701">
        <v>53.159637427331901</v>
      </c>
      <c r="L3701">
        <v>53.3539962599897</v>
      </c>
      <c r="M3701">
        <v>40.527423391580498</v>
      </c>
      <c r="N3701">
        <v>1.0154497349249401</v>
      </c>
      <c r="O3701">
        <v>78.754023859117495</v>
      </c>
      <c r="Q3701">
        <v>6.2036875919345001E-2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711</v>
      </c>
      <c r="E3702">
        <v>31.730069843999999</v>
      </c>
      <c r="F3702">
        <v>232.8</v>
      </c>
      <c r="G3702">
        <v>11.725937040929299</v>
      </c>
      <c r="H3702">
        <v>0.561540982066843</v>
      </c>
      <c r="I3702">
        <v>3.4201416651351999</v>
      </c>
      <c r="J3702">
        <v>-0.77672008753390498</v>
      </c>
      <c r="K3702">
        <v>217.717197042225</v>
      </c>
      <c r="L3702">
        <v>198.28280758461801</v>
      </c>
      <c r="M3702">
        <v>48.807085432446698</v>
      </c>
      <c r="N3702">
        <v>1.41660190574464</v>
      </c>
      <c r="O3702">
        <v>1.3745704467353901</v>
      </c>
      <c r="P3702">
        <v>50.087035007414002</v>
      </c>
      <c r="Q3702">
        <v>5.0860317588420001E-3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D3703" t="s">
        <v>407</v>
      </c>
      <c r="E3703">
        <v>31.689900000000002</v>
      </c>
      <c r="F3703">
        <v>2.97</v>
      </c>
      <c r="G3703">
        <v>-27.234322000826999</v>
      </c>
      <c r="H3703">
        <v>-19.3162640152919</v>
      </c>
      <c r="I3703">
        <v>-3.4802132836570898</v>
      </c>
      <c r="J3703">
        <v>-2.6564159798689801</v>
      </c>
      <c r="K3703">
        <v>3.0705929308940298</v>
      </c>
      <c r="L3703">
        <v>2.8128741814746001</v>
      </c>
      <c r="M3703">
        <v>36.384120355233399</v>
      </c>
      <c r="N3703">
        <v>0.53054687568885095</v>
      </c>
      <c r="O3703">
        <v>51.515151515151501</v>
      </c>
      <c r="P3703">
        <v>72.674418604651095</v>
      </c>
      <c r="Q3703">
        <v>2.0641924874134E-2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627</v>
      </c>
      <c r="E3704">
        <v>31.675265719999999</v>
      </c>
      <c r="F3704">
        <v>39.97</v>
      </c>
      <c r="G3704">
        <v>-30.412026195087499</v>
      </c>
      <c r="H3704">
        <v>4.0389190910392996</v>
      </c>
      <c r="I3704">
        <v>-24.216562495481401</v>
      </c>
      <c r="J3704">
        <v>-1.81841739981101</v>
      </c>
      <c r="K3704">
        <v>38.341612520122297</v>
      </c>
      <c r="L3704">
        <v>40.6170844018827</v>
      </c>
      <c r="M3704">
        <v>56.192218426214502</v>
      </c>
      <c r="N3704">
        <v>0.59899708033060095</v>
      </c>
      <c r="O3704">
        <v>27.595696772579402</v>
      </c>
      <c r="P3704">
        <v>24.906249999999901</v>
      </c>
      <c r="Q3704">
        <v>-4.2937528923507003E-2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D3705" t="s">
        <v>711</v>
      </c>
      <c r="E3705">
        <v>31.504857428999902</v>
      </c>
      <c r="F3705">
        <v>252.92</v>
      </c>
      <c r="G3705">
        <v>0.96355960234742</v>
      </c>
      <c r="H3705">
        <v>-0.51721340876141397</v>
      </c>
      <c r="I3705">
        <v>0.21307045375858899</v>
      </c>
      <c r="J3705">
        <v>-0.75300108516528996</v>
      </c>
      <c r="K3705">
        <v>240.75932200515101</v>
      </c>
      <c r="L3705">
        <v>223.463376553806</v>
      </c>
      <c r="M3705">
        <v>51.891311594454301</v>
      </c>
      <c r="N3705">
        <v>1.3410019469471499</v>
      </c>
      <c r="O3705">
        <v>9.5207970899889407</v>
      </c>
      <c r="P3705">
        <v>32.801260173273803</v>
      </c>
      <c r="Q3705">
        <v>1.5187022887975E-2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E3706">
        <v>31.43826</v>
      </c>
      <c r="F3706">
        <v>168</v>
      </c>
      <c r="G3706">
        <v>-54.841850756490999</v>
      </c>
      <c r="H3706">
        <v>-17.1405561817723</v>
      </c>
      <c r="I3706">
        <v>-31.765161290997199</v>
      </c>
      <c r="J3706">
        <v>-6.6396410968559696</v>
      </c>
      <c r="K3706">
        <v>155.02871589675701</v>
      </c>
      <c r="M3706">
        <v>64.056304842232805</v>
      </c>
      <c r="N3706">
        <v>1.15593220338983</v>
      </c>
      <c r="O3706">
        <v>51.785714285714199</v>
      </c>
      <c r="P3706">
        <v>37.7049180327868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1148</v>
      </c>
      <c r="E3707">
        <v>31.413312000000001</v>
      </c>
      <c r="F3707">
        <v>28.62</v>
      </c>
      <c r="G3707">
        <v>-54.284904912197902</v>
      </c>
      <c r="H3707">
        <v>2.5402722543963199</v>
      </c>
      <c r="I3707">
        <v>-38.162499476091497</v>
      </c>
      <c r="J3707">
        <v>16.7188242268853</v>
      </c>
      <c r="K3707">
        <v>27.288042620402699</v>
      </c>
      <c r="L3707">
        <v>32.743664279557102</v>
      </c>
      <c r="M3707">
        <v>63.089802157414603</v>
      </c>
      <c r="N3707">
        <v>2.2143356373668701</v>
      </c>
      <c r="O3707">
        <v>150.06988120195601</v>
      </c>
      <c r="P3707">
        <v>29.972752043596699</v>
      </c>
      <c r="Q3707">
        <v>7.7261012354301994E-2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72</v>
      </c>
      <c r="E3708">
        <v>31.364999999999998</v>
      </c>
      <c r="F3708">
        <v>1.23</v>
      </c>
      <c r="G3708">
        <v>50.135592852531403</v>
      </c>
      <c r="H3708">
        <v>22.446622875116301</v>
      </c>
      <c r="I3708">
        <v>-12.194340443955101</v>
      </c>
      <c r="J3708">
        <v>-15.416983116186101</v>
      </c>
      <c r="K3708">
        <v>1.27220316397116</v>
      </c>
      <c r="L3708">
        <v>1.14470738119243</v>
      </c>
      <c r="M3708">
        <v>29.9701166564411</v>
      </c>
      <c r="N3708">
        <v>1.5402740455811501</v>
      </c>
      <c r="O3708">
        <v>70.731707317073102</v>
      </c>
      <c r="P3708">
        <v>95.238095238095198</v>
      </c>
      <c r="Q3708">
        <v>5.8706142146422002E-2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D3709" t="s">
        <v>72</v>
      </c>
      <c r="E3709">
        <v>31.306691339</v>
      </c>
      <c r="F3709">
        <v>49.91</v>
      </c>
      <c r="G3709">
        <v>-24.872478172488702</v>
      </c>
      <c r="H3709">
        <v>-7.5363815340600597</v>
      </c>
      <c r="I3709">
        <v>-54.652695353948403</v>
      </c>
      <c r="J3709">
        <v>0.26403763570903399</v>
      </c>
      <c r="K3709">
        <v>47.891718400461698</v>
      </c>
      <c r="L3709">
        <v>53.591829800104399</v>
      </c>
      <c r="M3709">
        <v>63.570582265609801</v>
      </c>
      <c r="N3709">
        <v>1.1622185970636201</v>
      </c>
      <c r="O3709">
        <v>159.967942296133</v>
      </c>
      <c r="P3709">
        <v>34.274952919020699</v>
      </c>
      <c r="Q3709">
        <v>7.2223113919715004E-2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E3710">
        <v>31.298625000000001</v>
      </c>
      <c r="F3710">
        <v>58.23</v>
      </c>
      <c r="G3710">
        <v>50.982859594279702</v>
      </c>
      <c r="H3710">
        <v>-14.597683325415201</v>
      </c>
      <c r="I3710">
        <v>-30.8205278222825</v>
      </c>
      <c r="J3710">
        <v>-0.121753388034381</v>
      </c>
      <c r="K3710">
        <v>64.497925690840503</v>
      </c>
      <c r="L3710">
        <v>63.714797979537998</v>
      </c>
      <c r="M3710">
        <v>25.306853492243601</v>
      </c>
      <c r="N3710">
        <v>0.89794175190325098</v>
      </c>
      <c r="O3710">
        <v>62.922891980079001</v>
      </c>
      <c r="P3710">
        <v>86.038338658146898</v>
      </c>
      <c r="Q3710">
        <v>8.1864006449269E-2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1316</v>
      </c>
      <c r="E3711">
        <v>31.257184429999999</v>
      </c>
      <c r="F3711">
        <v>56.69</v>
      </c>
      <c r="G3711">
        <v>-17.966695898960001</v>
      </c>
      <c r="H3711">
        <v>-4.70766476896162</v>
      </c>
      <c r="I3711">
        <v>-11.556418792080301</v>
      </c>
      <c r="J3711">
        <v>-1.7817373460136099</v>
      </c>
      <c r="K3711">
        <v>56.102950080968199</v>
      </c>
      <c r="L3711">
        <v>54.836739328636199</v>
      </c>
      <c r="M3711">
        <v>56.093149880285502</v>
      </c>
      <c r="N3711">
        <v>1.14860076750838</v>
      </c>
      <c r="O3711">
        <v>1.86981831010759</v>
      </c>
      <c r="P3711">
        <v>11.0479921645445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E3712">
        <v>31.2</v>
      </c>
      <c r="F3712">
        <v>78</v>
      </c>
      <c r="G3712">
        <v>18.253134540052798</v>
      </c>
      <c r="H3712">
        <v>-12.320802036251701</v>
      </c>
      <c r="I3712">
        <v>-7.8059957981814101</v>
      </c>
      <c r="J3712">
        <v>-6.4224855651705299</v>
      </c>
      <c r="K3712">
        <v>82.617178991908602</v>
      </c>
      <c r="L3712">
        <v>78.760133740626102</v>
      </c>
      <c r="M3712">
        <v>42.209207949450203</v>
      </c>
      <c r="N3712">
        <v>0.70169143497153197</v>
      </c>
      <c r="O3712">
        <v>47.435897435897402</v>
      </c>
      <c r="P3712">
        <v>54.455445544554401</v>
      </c>
      <c r="Q3712">
        <v>0.10835527827811101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31.08</v>
      </c>
      <c r="F3713">
        <v>74</v>
      </c>
      <c r="G3713">
        <v>89.850710340574693</v>
      </c>
      <c r="H3713">
        <v>5.3367056053624502</v>
      </c>
      <c r="I3713">
        <v>29.998996371494801</v>
      </c>
      <c r="J3713">
        <v>-1.9941643242398399</v>
      </c>
      <c r="K3713">
        <v>72.864324726236205</v>
      </c>
      <c r="L3713">
        <v>61.698794450081998</v>
      </c>
      <c r="M3713">
        <v>49.463706618959201</v>
      </c>
      <c r="N3713">
        <v>6.2624254473161002E-3</v>
      </c>
      <c r="O3713">
        <v>26.635135135135101</v>
      </c>
      <c r="P3713">
        <v>155.172413793103</v>
      </c>
      <c r="Q3713">
        <v>0.10198005823216499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D3714" t="s">
        <v>111</v>
      </c>
      <c r="E3714">
        <v>31.0389625</v>
      </c>
      <c r="F3714">
        <v>16.899999999999999</v>
      </c>
      <c r="G3714">
        <v>-23.7714639460916</v>
      </c>
      <c r="H3714">
        <v>-9.9458532745487407</v>
      </c>
      <c r="I3714">
        <v>-24.4014239245966</v>
      </c>
      <c r="J3714">
        <v>4.0223017935562204</v>
      </c>
      <c r="K3714">
        <v>18.541594887662001</v>
      </c>
      <c r="L3714">
        <v>18.443930504127302</v>
      </c>
      <c r="M3714">
        <v>52.394788506907403</v>
      </c>
      <c r="N3714">
        <v>0.43754408564171499</v>
      </c>
      <c r="O3714">
        <v>112.071005917159</v>
      </c>
      <c r="P3714">
        <v>12.143331121433301</v>
      </c>
      <c r="Q3714">
        <v>-5.6163916877269996E-3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148</v>
      </c>
      <c r="E3715">
        <v>30.945176</v>
      </c>
      <c r="F3715">
        <v>23.5</v>
      </c>
      <c r="G3715">
        <v>-48.148709336218801</v>
      </c>
      <c r="H3715">
        <v>8.5852367365024804</v>
      </c>
      <c r="I3715">
        <v>-34.521202223149601</v>
      </c>
      <c r="J3715">
        <v>6.4964017134959997</v>
      </c>
      <c r="K3715">
        <v>21.806970325646201</v>
      </c>
      <c r="M3715">
        <v>69.798843645403494</v>
      </c>
      <c r="N3715">
        <v>2.5957446808510598</v>
      </c>
      <c r="O3715">
        <v>50.638297872340402</v>
      </c>
      <c r="P3715">
        <v>29.120879120879099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407</v>
      </c>
      <c r="E3716">
        <v>30.909600000000001</v>
      </c>
      <c r="F3716">
        <v>57.24</v>
      </c>
      <c r="G3716">
        <v>47.195228055843103</v>
      </c>
      <c r="H3716">
        <v>0.68748696152498401</v>
      </c>
      <c r="I3716">
        <v>59.704572213575702</v>
      </c>
      <c r="J3716">
        <v>-7.8575143484685501</v>
      </c>
      <c r="K3716">
        <v>56.634389496957198</v>
      </c>
      <c r="L3716">
        <v>44.629168961939399</v>
      </c>
      <c r="M3716">
        <v>42.126455135372403</v>
      </c>
      <c r="N3716">
        <v>0.793102496896123</v>
      </c>
      <c r="O3716">
        <v>48.532494758909799</v>
      </c>
      <c r="P3716">
        <v>178.67575462512099</v>
      </c>
      <c r="Q3716">
        <v>0.207848945174576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407</v>
      </c>
      <c r="E3717">
        <v>30.853200000000001</v>
      </c>
      <c r="F3717">
        <v>36.729999999999997</v>
      </c>
      <c r="G3717">
        <v>413.02326807468597</v>
      </c>
      <c r="H3717">
        <v>31.673887883496299</v>
      </c>
      <c r="I3717">
        <v>373.66035947381999</v>
      </c>
      <c r="J3717">
        <v>4.1005785989259502</v>
      </c>
      <c r="K3717">
        <v>30.0729442837828</v>
      </c>
      <c r="L3717">
        <v>19.486445819414101</v>
      </c>
      <c r="M3717">
        <v>100</v>
      </c>
      <c r="N3717">
        <v>2.41363636363636</v>
      </c>
      <c r="O3717">
        <v>0</v>
      </c>
      <c r="P3717">
        <v>438.60196093643998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E3718">
        <v>30.8311992</v>
      </c>
      <c r="F3718">
        <v>174</v>
      </c>
      <c r="G3718">
        <v>63.449009473932797</v>
      </c>
      <c r="H3718">
        <v>-36.404554071371997</v>
      </c>
      <c r="I3718">
        <v>9.4892305769792298</v>
      </c>
      <c r="J3718">
        <v>-7.9452801584587496</v>
      </c>
      <c r="K3718">
        <v>184.96948721642801</v>
      </c>
      <c r="L3718">
        <v>138.59691776170601</v>
      </c>
      <c r="M3718">
        <v>10.253082887931001</v>
      </c>
      <c r="N3718">
        <v>0.61810705667996202</v>
      </c>
      <c r="O3718">
        <v>50.258620689655103</v>
      </c>
      <c r="P3718">
        <v>122.791293213828</v>
      </c>
      <c r="Q3718">
        <v>9.8430712581345003E-2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43</v>
      </c>
      <c r="E3719">
        <v>30.797999999999998</v>
      </c>
      <c r="F3719">
        <v>769.95</v>
      </c>
      <c r="G3719">
        <v>232.12165557030099</v>
      </c>
      <c r="H3719">
        <v>60.618496725218101</v>
      </c>
      <c r="I3719">
        <v>29.717899923889998</v>
      </c>
      <c r="J3719">
        <v>3.2330307560471399</v>
      </c>
      <c r="K3719">
        <v>593.69438596632097</v>
      </c>
      <c r="L3719">
        <v>490.33342462238102</v>
      </c>
      <c r="M3719">
        <v>64.406521985987297</v>
      </c>
      <c r="N3719">
        <v>1.2892405063291099</v>
      </c>
      <c r="O3719">
        <v>13.5982856029612</v>
      </c>
      <c r="P3719">
        <v>257.70034843205502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119</v>
      </c>
      <c r="E3720">
        <v>30.79</v>
      </c>
      <c r="F3720">
        <v>323.25</v>
      </c>
      <c r="G3720">
        <v>-15.629713269917501</v>
      </c>
      <c r="H3720">
        <v>-5.2761494021113799</v>
      </c>
      <c r="I3720">
        <v>-5.6067053899335697</v>
      </c>
      <c r="J3720">
        <v>-1.9941643242398399</v>
      </c>
      <c r="K3720">
        <v>321.41616621084</v>
      </c>
      <c r="L3720">
        <v>309.54264909176197</v>
      </c>
      <c r="M3720">
        <v>0.32897047686164199</v>
      </c>
      <c r="N3720">
        <v>0</v>
      </c>
      <c r="O3720">
        <v>0.26295436968291003</v>
      </c>
      <c r="P3720">
        <v>9.9489795918367303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E3721">
        <v>30.645247542</v>
      </c>
      <c r="F3721">
        <v>45.01</v>
      </c>
      <c r="G3721">
        <v>-49.161035815913799</v>
      </c>
      <c r="H3721">
        <v>-11.3985983817032</v>
      </c>
      <c r="I3721">
        <v>-47.358715284800603</v>
      </c>
      <c r="J3721">
        <v>-6.1608309909064998</v>
      </c>
      <c r="K3721">
        <v>49.746771492783097</v>
      </c>
      <c r="M3721">
        <v>25.847337878125501</v>
      </c>
      <c r="N3721">
        <v>0.98991596638655399</v>
      </c>
      <c r="O3721">
        <v>99.511219728949101</v>
      </c>
      <c r="P3721">
        <v>3.4712643678160799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407</v>
      </c>
      <c r="E3722">
        <v>30.6182425199998</v>
      </c>
      <c r="F3722">
        <v>244.45</v>
      </c>
      <c r="G3722">
        <v>-25.578692861754199</v>
      </c>
      <c r="H3722">
        <v>-5.2761494021113799</v>
      </c>
      <c r="I3722">
        <v>-15.5556849817703</v>
      </c>
      <c r="J3722">
        <v>-1.9941643242398399</v>
      </c>
      <c r="K3722">
        <v>244.45</v>
      </c>
      <c r="L3722">
        <v>244.44999999999899</v>
      </c>
      <c r="M3722">
        <v>50</v>
      </c>
      <c r="O3722">
        <v>0</v>
      </c>
      <c r="P3722">
        <v>0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130</v>
      </c>
      <c r="E3723">
        <v>30.600198192000001</v>
      </c>
      <c r="F3723">
        <v>3.48</v>
      </c>
      <c r="G3723">
        <v>-3.4734297038594999</v>
      </c>
      <c r="H3723">
        <v>-15.665759791721699</v>
      </c>
      <c r="I3723">
        <v>-60.317589743675001</v>
      </c>
      <c r="J3723">
        <v>-12.150414324239801</v>
      </c>
      <c r="K3723">
        <v>3.6979270406330098</v>
      </c>
      <c r="L3723">
        <v>3.8327761303778298</v>
      </c>
      <c r="M3723">
        <v>29.192489082344199</v>
      </c>
      <c r="N3723">
        <v>0.80518149035297804</v>
      </c>
      <c r="O3723">
        <v>83.908045977011497</v>
      </c>
      <c r="P3723">
        <v>28.8888888888888</v>
      </c>
      <c r="Q3723">
        <v>9.3870879320920003E-2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E3724">
        <v>30.570820999999999</v>
      </c>
      <c r="F3724">
        <v>28.67</v>
      </c>
      <c r="G3724">
        <v>-11.4465272566586</v>
      </c>
      <c r="H3724">
        <v>24.858457632191602</v>
      </c>
      <c r="I3724">
        <v>33.379379953294603</v>
      </c>
      <c r="J3724">
        <v>15.6274997259956</v>
      </c>
      <c r="K3724">
        <v>23.495181887367401</v>
      </c>
      <c r="L3724">
        <v>22.288613637867499</v>
      </c>
      <c r="M3724">
        <v>74.037131270069096</v>
      </c>
      <c r="N3724">
        <v>2.3729518247020298</v>
      </c>
      <c r="O3724">
        <v>5.6853854202999701</v>
      </c>
      <c r="P3724">
        <v>82.611464968152802</v>
      </c>
      <c r="Q3724">
        <v>8.9357308735067004E-2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D3725" t="s">
        <v>1487</v>
      </c>
      <c r="E3725">
        <v>30.494324832</v>
      </c>
      <c r="F3725">
        <v>2.4900000000000002</v>
      </c>
      <c r="G3725">
        <v>-1.07869286175422</v>
      </c>
      <c r="H3725">
        <v>-20.582271851090901</v>
      </c>
      <c r="I3725">
        <v>-53.305684981770298</v>
      </c>
      <c r="J3725">
        <v>7.6974656317073</v>
      </c>
      <c r="K3725">
        <v>3.2821268396125598</v>
      </c>
      <c r="L3725">
        <v>3.2221396863910501</v>
      </c>
      <c r="M3725">
        <v>45.551677312009403</v>
      </c>
      <c r="N3725">
        <v>0.97241894559973996</v>
      </c>
      <c r="O3725">
        <v>84.738955823293097</v>
      </c>
      <c r="P3725">
        <v>46.470588235294102</v>
      </c>
      <c r="Q3725">
        <v>-9.2375615961949997E-3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D3726" t="s">
        <v>926</v>
      </c>
      <c r="E3726">
        <v>30.48948</v>
      </c>
      <c r="F3726">
        <v>29.43</v>
      </c>
      <c r="G3726">
        <v>62.472425349108299</v>
      </c>
      <c r="H3726">
        <v>-2.3740515000134801</v>
      </c>
      <c r="I3726">
        <v>-0.41483991134777098</v>
      </c>
      <c r="J3726">
        <v>3.0004842665557199</v>
      </c>
      <c r="K3726">
        <v>26.7700645621746</v>
      </c>
      <c r="L3726">
        <v>25.6062273877134</v>
      </c>
      <c r="M3726">
        <v>64.151768180178905</v>
      </c>
      <c r="N3726">
        <v>0.71186440677966101</v>
      </c>
      <c r="O3726">
        <v>29.085966700645599</v>
      </c>
      <c r="P3726">
        <v>112.952243125904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269</v>
      </c>
      <c r="E3727">
        <v>30.457374001999899</v>
      </c>
      <c r="F3727">
        <v>5.83</v>
      </c>
      <c r="G3727">
        <v>6.7858862383705004E-2</v>
      </c>
      <c r="H3727">
        <v>3.81475968879771</v>
      </c>
      <c r="I3727">
        <v>-18.389018315103598</v>
      </c>
      <c r="J3727">
        <v>-9.5442413658423106</v>
      </c>
      <c r="K3727">
        <v>5.7043895867176504</v>
      </c>
      <c r="L3727">
        <v>5.50854169154458</v>
      </c>
      <c r="M3727">
        <v>48.637977721638201</v>
      </c>
      <c r="N3727">
        <v>1.8395853215687199</v>
      </c>
      <c r="O3727">
        <v>16.6380789022298</v>
      </c>
      <c r="P3727">
        <v>52.617801047120402</v>
      </c>
      <c r="Q3727">
        <v>6.3808112271054998E-2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21</v>
      </c>
      <c r="E3728">
        <v>30.3913169</v>
      </c>
      <c r="F3728">
        <v>10.130000000000001</v>
      </c>
      <c r="G3728">
        <v>307.32729004422799</v>
      </c>
      <c r="H3728">
        <v>97.272870205731707</v>
      </c>
      <c r="I3728">
        <v>67.958807771852904</v>
      </c>
      <c r="J3728">
        <v>-7.7423395067216001</v>
      </c>
      <c r="K3728">
        <v>7.4041737134472401</v>
      </c>
      <c r="L3728">
        <v>5.3286301181800999</v>
      </c>
      <c r="M3728">
        <v>55.425485789595399</v>
      </c>
      <c r="N3728">
        <v>1.39631360817674</v>
      </c>
      <c r="O3728">
        <v>14.807502467917001</v>
      </c>
      <c r="P3728">
        <v>348.23008849557499</v>
      </c>
      <c r="Q3728">
        <v>0.167831588037992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E3729">
        <v>30.374758050000001</v>
      </c>
      <c r="F3729">
        <v>20.3</v>
      </c>
      <c r="G3729">
        <v>33.139055379058902</v>
      </c>
      <c r="H3729">
        <v>-6.7411777574988898</v>
      </c>
      <c r="I3729">
        <v>-17.107576349374501</v>
      </c>
      <c r="J3729">
        <v>-1.51223661339646</v>
      </c>
      <c r="K3729">
        <v>20.8731609819366</v>
      </c>
      <c r="L3729">
        <v>19.7406548842409</v>
      </c>
      <c r="M3729">
        <v>32.057708747648597</v>
      </c>
      <c r="N3729">
        <v>0.996259969381456</v>
      </c>
      <c r="O3729">
        <v>62.561576354679801</v>
      </c>
      <c r="P3729">
        <v>76.368375325803598</v>
      </c>
      <c r="Q3729">
        <v>5.7271957983129999E-2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E3730">
        <v>30.3475432</v>
      </c>
      <c r="F3730">
        <v>100.97</v>
      </c>
      <c r="G3730">
        <v>369.85800978790201</v>
      </c>
      <c r="H3730">
        <v>95.252152484681005</v>
      </c>
      <c r="I3730">
        <v>33.148291454164799</v>
      </c>
      <c r="J3730">
        <v>-3.9227423439870002</v>
      </c>
      <c r="K3730">
        <v>75.728884509412595</v>
      </c>
      <c r="L3730">
        <v>64.262609282554095</v>
      </c>
      <c r="M3730">
        <v>61.923952581556698</v>
      </c>
      <c r="N3730">
        <v>3.1089805466073202</v>
      </c>
      <c r="O3730">
        <v>18.312370010894298</v>
      </c>
      <c r="P3730">
        <v>421.80878552971501</v>
      </c>
      <c r="Q3730">
        <v>0.15283308994994499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191</v>
      </c>
      <c r="E3731">
        <v>30.248000000000001</v>
      </c>
      <c r="F3731">
        <v>0.45</v>
      </c>
      <c r="G3731">
        <v>-5.5931859894901201</v>
      </c>
      <c r="H3731">
        <v>-1.87035303188851</v>
      </c>
      <c r="I3731">
        <v>-12.2495918825592</v>
      </c>
      <c r="J3731">
        <v>1.0670674632677399</v>
      </c>
      <c r="K3731">
        <v>0.59267168328142406</v>
      </c>
      <c r="L3731">
        <v>0.50771284078795198</v>
      </c>
      <c r="M3731">
        <v>92.112121951265095</v>
      </c>
      <c r="N3731">
        <v>1</v>
      </c>
      <c r="Q3731">
        <v>4.6288916988924997E-2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E3732">
        <v>30.197706</v>
      </c>
      <c r="F3732">
        <v>231</v>
      </c>
      <c r="G3732">
        <v>30.5023882193268</v>
      </c>
      <c r="H3732">
        <v>-3.9603599284271702</v>
      </c>
      <c r="I3732">
        <v>13.4945943478386</v>
      </c>
      <c r="J3732">
        <v>-1.55938171554418</v>
      </c>
      <c r="K3732">
        <v>214.97500463633901</v>
      </c>
      <c r="L3732">
        <v>194.155300408139</v>
      </c>
      <c r="M3732">
        <v>64.121289524144402</v>
      </c>
      <c r="N3732">
        <v>1.19860003692948</v>
      </c>
      <c r="O3732">
        <v>8.1385281385281303</v>
      </c>
      <c r="P3732">
        <v>66.187050359712202</v>
      </c>
      <c r="Q3732">
        <v>7.7131691295659999E-2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E3733">
        <v>30.1952</v>
      </c>
      <c r="F3733">
        <v>17.920000000000002</v>
      </c>
      <c r="G3733">
        <v>-67.528806240438996</v>
      </c>
      <c r="H3733">
        <v>-11.1363644558748</v>
      </c>
      <c r="I3733">
        <v>-23.752406293245699</v>
      </c>
      <c r="J3733">
        <v>-4.6081798970985597</v>
      </c>
      <c r="K3733">
        <v>17.880393852035301</v>
      </c>
      <c r="L3733">
        <v>21.243984013329701</v>
      </c>
      <c r="M3733">
        <v>53.1453197068628</v>
      </c>
      <c r="N3733">
        <v>0.77095175126970295</v>
      </c>
      <c r="O3733">
        <v>85.044642857142804</v>
      </c>
      <c r="P3733">
        <v>23.586206896551701</v>
      </c>
      <c r="Q3733">
        <v>1.313163135792E-3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E3734">
        <v>30.147579</v>
      </c>
      <c r="F3734">
        <v>5.61</v>
      </c>
      <c r="G3734">
        <v>22.052886085614201</v>
      </c>
      <c r="H3734">
        <v>25.8349617089997</v>
      </c>
      <c r="I3734">
        <v>2.0543779113114602</v>
      </c>
      <c r="J3734">
        <v>-5.2728528488299897</v>
      </c>
      <c r="K3734">
        <v>4.9217609425561104</v>
      </c>
      <c r="L3734">
        <v>4.6344996909851099</v>
      </c>
      <c r="M3734">
        <v>51.586848877288404</v>
      </c>
      <c r="N3734">
        <v>3.8441167623254802</v>
      </c>
      <c r="O3734">
        <v>22.1033868092691</v>
      </c>
      <c r="P3734">
        <v>55.4016620498615</v>
      </c>
      <c r="Q3734">
        <v>-5.3197433679913003E-2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E3735">
        <v>30.128330699999999</v>
      </c>
      <c r="F3735">
        <v>81</v>
      </c>
      <c r="G3735">
        <v>58.0947765260008</v>
      </c>
      <c r="H3735">
        <v>75.158633206584199</v>
      </c>
      <c r="I3735">
        <v>68.117784405984693</v>
      </c>
      <c r="J3735">
        <v>-1.38810371817923</v>
      </c>
      <c r="K3735">
        <v>57.906633161131303</v>
      </c>
      <c r="M3735">
        <v>66.823114438021506</v>
      </c>
      <c r="N3735">
        <v>0.53605728727885404</v>
      </c>
      <c r="O3735">
        <v>7.9012345679012297</v>
      </c>
      <c r="P3735">
        <v>151.55279503105501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30.074784793999999</v>
      </c>
      <c r="F3736">
        <v>15.46</v>
      </c>
      <c r="G3736">
        <v>98.479278152738502</v>
      </c>
      <c r="H3736">
        <v>-0.542816068778042</v>
      </c>
      <c r="I3736">
        <v>-34.613276604806899</v>
      </c>
      <c r="J3736">
        <v>-5.9672694587141599</v>
      </c>
      <c r="K3736">
        <v>14.0454024187125</v>
      </c>
      <c r="L3736">
        <v>11.951742422602999</v>
      </c>
      <c r="M3736">
        <v>50.445852984497499</v>
      </c>
      <c r="N3736">
        <v>1.6954631145693999</v>
      </c>
      <c r="O3736">
        <v>45.989650711513498</v>
      </c>
      <c r="P3736">
        <v>157.666666666666</v>
      </c>
      <c r="Q3736">
        <v>0.139010040621843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135</v>
      </c>
      <c r="E3737">
        <v>29.969690085</v>
      </c>
      <c r="F3737">
        <v>58.15</v>
      </c>
      <c r="G3737">
        <v>29.4879738049124</v>
      </c>
      <c r="H3737">
        <v>11.447988528923</v>
      </c>
      <c r="I3737">
        <v>-24.6679075513232</v>
      </c>
      <c r="J3737">
        <v>-17.369164324239801</v>
      </c>
      <c r="K3737">
        <v>58.0351659920426</v>
      </c>
      <c r="L3737">
        <v>51.451720163424902</v>
      </c>
      <c r="M3737">
        <v>30.913496457922001</v>
      </c>
      <c r="N3737">
        <v>1.0808113228316301</v>
      </c>
      <c r="O3737">
        <v>32.072226999140099</v>
      </c>
      <c r="P3737">
        <v>86.378205128205096</v>
      </c>
      <c r="Q3737">
        <v>3.7449490148409002E-2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407</v>
      </c>
      <c r="E3738">
        <v>29.950940800000001</v>
      </c>
      <c r="F3738">
        <v>8.8000000000000007</v>
      </c>
      <c r="G3738">
        <v>-36.419624979281998</v>
      </c>
      <c r="H3738">
        <v>-4.9413279735399502</v>
      </c>
      <c r="I3738">
        <v>-27.993495927043899</v>
      </c>
      <c r="J3738">
        <v>4.8968479392390997E-2</v>
      </c>
      <c r="K3738">
        <v>8.9025058982808201</v>
      </c>
      <c r="L3738">
        <v>9.2302558111588908</v>
      </c>
      <c r="M3738">
        <v>44.408182652729998</v>
      </c>
      <c r="N3738">
        <v>1.11217547084282</v>
      </c>
      <c r="O3738">
        <v>24.318181818181699</v>
      </c>
      <c r="P3738">
        <v>4.7619047619047601</v>
      </c>
      <c r="Q3738">
        <v>0.125405292098832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926</v>
      </c>
      <c r="E3739">
        <v>29.888463083999898</v>
      </c>
      <c r="F3739">
        <v>21.61</v>
      </c>
      <c r="G3739">
        <v>-16.160971342766899</v>
      </c>
      <c r="H3739">
        <v>-2.37138749734947</v>
      </c>
      <c r="I3739">
        <v>-19.511240537325801</v>
      </c>
      <c r="J3739">
        <v>-9.8406462005724595</v>
      </c>
      <c r="K3739">
        <v>22.1339162093158</v>
      </c>
      <c r="L3739">
        <v>22.1466940494733</v>
      </c>
      <c r="M3739">
        <v>36.560170222661597</v>
      </c>
      <c r="N3739">
        <v>2.2230991632680399</v>
      </c>
      <c r="O3739">
        <v>61.730680240629297</v>
      </c>
      <c r="P3739">
        <v>21.404494382022399</v>
      </c>
      <c r="Q3739">
        <v>4.1106293810807999E-2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29.879187675000001</v>
      </c>
      <c r="F3740">
        <v>522.75</v>
      </c>
      <c r="G3740">
        <v>37.780682138245702</v>
      </c>
      <c r="H3740">
        <v>-17.872488515791499</v>
      </c>
      <c r="I3740">
        <v>-49.576889071130402</v>
      </c>
      <c r="J3740">
        <v>-13.8403181703936</v>
      </c>
      <c r="K3740">
        <v>671.72155413394501</v>
      </c>
      <c r="L3740">
        <v>732.35966873626501</v>
      </c>
      <c r="M3740">
        <v>14.6819636195331</v>
      </c>
      <c r="N3740">
        <v>1.01386677024665</v>
      </c>
      <c r="O3740">
        <v>141.80774748923901</v>
      </c>
      <c r="P3740">
        <v>64.749448471478104</v>
      </c>
      <c r="Q3740">
        <v>6.1202879352726003E-2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E3741">
        <v>29.82525</v>
      </c>
      <c r="F3741">
        <v>7.41</v>
      </c>
      <c r="G3741">
        <v>-16.608104626460101</v>
      </c>
      <c r="H3741">
        <v>9.2612955318093295</v>
      </c>
      <c r="I3741">
        <v>-25.954717629895999</v>
      </c>
      <c r="J3741">
        <v>8.6441335481005801</v>
      </c>
      <c r="K3741">
        <v>7.02292073561346</v>
      </c>
      <c r="L3741">
        <v>6.3605825099094702</v>
      </c>
      <c r="M3741">
        <v>64.4299042992143</v>
      </c>
      <c r="N3741">
        <v>0.87397791957056403</v>
      </c>
      <c r="O3741">
        <v>30.0944669365722</v>
      </c>
      <c r="P3741">
        <v>47.316103379721604</v>
      </c>
      <c r="Q3741">
        <v>7.1745797409835999E-2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627</v>
      </c>
      <c r="E3742">
        <v>29.663865036000001</v>
      </c>
      <c r="F3742">
        <v>31.77</v>
      </c>
      <c r="G3742">
        <v>-21.243717492296099</v>
      </c>
      <c r="H3742">
        <v>-13.5618636878256</v>
      </c>
      <c r="I3742">
        <v>-24.104907779697701</v>
      </c>
      <c r="J3742">
        <v>-2.0253072703625299</v>
      </c>
      <c r="K3742">
        <v>33.801160192247799</v>
      </c>
      <c r="L3742">
        <v>31.531502234947499</v>
      </c>
      <c r="M3742">
        <v>29.067183300895099</v>
      </c>
      <c r="N3742">
        <v>0.54056374119154305</v>
      </c>
      <c r="O3742">
        <v>27.604658482845402</v>
      </c>
      <c r="P3742">
        <v>41.011984021304897</v>
      </c>
      <c r="Q3742">
        <v>3.9837301636652001E-2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711</v>
      </c>
      <c r="E3743">
        <v>29.575091889999999</v>
      </c>
      <c r="F3743">
        <v>41.72</v>
      </c>
      <c r="G3743">
        <v>3.8659239548762399</v>
      </c>
      <c r="H3743">
        <v>8.0681669076085498</v>
      </c>
      <c r="I3743">
        <v>-5.4474770113295596</v>
      </c>
      <c r="J3743">
        <v>3.8519895219140001</v>
      </c>
      <c r="K3743">
        <v>37.444274855092097</v>
      </c>
      <c r="L3743">
        <v>35.726584514596802</v>
      </c>
      <c r="M3743">
        <v>56.725246441840902</v>
      </c>
      <c r="N3743">
        <v>0.787561601401774</v>
      </c>
      <c r="O3743">
        <v>0.98274209012465497</v>
      </c>
      <c r="P3743">
        <v>56.665414945550097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E3744">
        <v>29.543944</v>
      </c>
      <c r="F3744">
        <v>0.82</v>
      </c>
      <c r="G3744">
        <v>0.17888289582150901</v>
      </c>
      <c r="H3744">
        <v>2.7238505978886201</v>
      </c>
      <c r="I3744">
        <v>21.110981684896299</v>
      </c>
      <c r="J3744">
        <v>0.53748124538041298</v>
      </c>
      <c r="K3744">
        <v>0.77358211033193602</v>
      </c>
      <c r="L3744">
        <v>0.74819894231316997</v>
      </c>
      <c r="M3744">
        <v>49.024549266350903</v>
      </c>
      <c r="N3744">
        <v>1.6838813741646601</v>
      </c>
      <c r="O3744">
        <v>35.365853658536501</v>
      </c>
      <c r="P3744">
        <v>54.716981132075396</v>
      </c>
      <c r="Q3744">
        <v>8.6458880334382995E-2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407</v>
      </c>
      <c r="E3745">
        <v>29.526</v>
      </c>
      <c r="F3745">
        <v>0.37</v>
      </c>
      <c r="G3745">
        <v>-46.855288606435003</v>
      </c>
      <c r="H3745">
        <v>0.43813631217433802</v>
      </c>
      <c r="I3745">
        <v>-31.464775890861201</v>
      </c>
      <c r="J3745">
        <v>-1.9941643242398399</v>
      </c>
      <c r="K3745">
        <v>0.36663437499212098</v>
      </c>
      <c r="L3745">
        <v>0.38653867285144</v>
      </c>
      <c r="M3745">
        <v>46.871351551852598</v>
      </c>
      <c r="N3745">
        <v>1.1015734863739199</v>
      </c>
      <c r="O3745">
        <v>54.054054054053999</v>
      </c>
      <c r="P3745">
        <v>19.354838709677399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257</v>
      </c>
      <c r="E3746">
        <v>29.4343</v>
      </c>
      <c r="F3746">
        <v>98</v>
      </c>
      <c r="G3746">
        <v>450.891895373539</v>
      </c>
      <c r="H3746">
        <v>-27.4983716243336</v>
      </c>
      <c r="I3746">
        <v>-21.143353575219201</v>
      </c>
      <c r="J3746">
        <v>-3.0042653343408499</v>
      </c>
      <c r="K3746">
        <v>106.95173990892199</v>
      </c>
      <c r="L3746">
        <v>85.036666690635997</v>
      </c>
      <c r="M3746">
        <v>38.9157757335905</v>
      </c>
      <c r="N3746">
        <v>1.9830695274944301</v>
      </c>
      <c r="O3746">
        <v>28.571428571428498</v>
      </c>
      <c r="P3746">
        <v>563.95663956639498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29.415199999999999</v>
      </c>
      <c r="F3747">
        <v>83</v>
      </c>
      <c r="G3747">
        <v>63.057670774609399</v>
      </c>
      <c r="H3747">
        <v>21.441407849796999</v>
      </c>
      <c r="I3747">
        <v>36.737892999880998</v>
      </c>
      <c r="J3747">
        <v>3.0691268150006601</v>
      </c>
      <c r="K3747">
        <v>71.900413000673595</v>
      </c>
      <c r="L3747">
        <v>62.058770357741601</v>
      </c>
      <c r="M3747">
        <v>79.306069248600593</v>
      </c>
      <c r="N3747">
        <v>0.65784313725490196</v>
      </c>
      <c r="O3747">
        <v>0</v>
      </c>
      <c r="P3747">
        <v>151.51515151515099</v>
      </c>
      <c r="Q3747">
        <v>6.3252004798236006E-2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917</v>
      </c>
      <c r="E3748">
        <v>29.326695513000001</v>
      </c>
      <c r="F3748">
        <v>25.77</v>
      </c>
      <c r="G3748">
        <v>756.95555371358796</v>
      </c>
      <c r="H3748">
        <v>-21.142816068778</v>
      </c>
      <c r="I3748">
        <v>-12.1447700540014</v>
      </c>
      <c r="J3748">
        <v>-5.8417833718588899</v>
      </c>
      <c r="K3748">
        <v>27.960692223003701</v>
      </c>
      <c r="L3748">
        <v>25.7459402763381</v>
      </c>
      <c r="M3748">
        <v>44.487670766842498</v>
      </c>
      <c r="N3748">
        <v>0.80946915351506399</v>
      </c>
      <c r="O3748">
        <v>56.810244470314302</v>
      </c>
      <c r="P3748">
        <v>791.69550173010305</v>
      </c>
      <c r="Q3748">
        <v>9.3456369865059993E-2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D3749" t="s">
        <v>407</v>
      </c>
      <c r="E3749">
        <v>29.3</v>
      </c>
      <c r="F3749">
        <v>2.93</v>
      </c>
      <c r="G3749">
        <v>-10.6767320774404</v>
      </c>
      <c r="H3749">
        <v>6.8562035390650697</v>
      </c>
      <c r="I3749">
        <v>-36.366495792581098</v>
      </c>
      <c r="J3749">
        <v>-10.6767990547787</v>
      </c>
      <c r="K3749">
        <v>2.92642257589522</v>
      </c>
      <c r="L3749">
        <v>2.81311117014479</v>
      </c>
      <c r="M3749">
        <v>37.413812974684802</v>
      </c>
      <c r="N3749">
        <v>1.5034785307632701</v>
      </c>
      <c r="O3749">
        <v>94.197952218430004</v>
      </c>
      <c r="P3749">
        <v>46.5</v>
      </c>
      <c r="Q3749">
        <v>5.3759219052882001E-2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711</v>
      </c>
      <c r="E3750">
        <v>29.289530723999999</v>
      </c>
      <c r="F3750">
        <v>17.66</v>
      </c>
      <c r="G3750">
        <v>31.051018889908701</v>
      </c>
      <c r="H3750">
        <v>-1.48957453119915</v>
      </c>
      <c r="I3750">
        <v>10.4072251466177</v>
      </c>
      <c r="J3750">
        <v>-1.15804392290205</v>
      </c>
      <c r="K3750">
        <v>16.896842048562199</v>
      </c>
      <c r="L3750">
        <v>14.861310202749999</v>
      </c>
      <c r="M3750">
        <v>37.603805705755697</v>
      </c>
      <c r="N3750">
        <v>1.18637338588148</v>
      </c>
      <c r="O3750">
        <v>8.7202718006794893</v>
      </c>
      <c r="P3750">
        <v>60.530860830833497</v>
      </c>
      <c r="Q3750">
        <v>3.3034621500889999E-3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E3751">
        <v>29.201132600000001</v>
      </c>
      <c r="F3751">
        <v>37</v>
      </c>
      <c r="G3751">
        <v>22.0080642184212</v>
      </c>
      <c r="H3751">
        <v>-8.7826429086048901</v>
      </c>
      <c r="I3751">
        <v>16.870943507850299</v>
      </c>
      <c r="J3751">
        <v>-2.79523241502757</v>
      </c>
      <c r="K3751">
        <v>37.678185188836601</v>
      </c>
      <c r="L3751">
        <v>32.679497756844697</v>
      </c>
      <c r="M3751">
        <v>43.874827089520302</v>
      </c>
      <c r="N3751">
        <v>0.15417101158378399</v>
      </c>
      <c r="O3751">
        <v>37.837837837837803</v>
      </c>
      <c r="P3751">
        <v>60.173160173160099</v>
      </c>
      <c r="Q3751">
        <v>8.2462425818009E-2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312</v>
      </c>
      <c r="E3752">
        <v>29.0017824</v>
      </c>
      <c r="F3752">
        <v>17.86</v>
      </c>
      <c r="G3752">
        <v>29.725654964332701</v>
      </c>
      <c r="H3752">
        <v>-9.5248540653238098</v>
      </c>
      <c r="I3752">
        <v>-16.55346768687</v>
      </c>
      <c r="J3752">
        <v>5.5727739761094002</v>
      </c>
      <c r="K3752">
        <v>17.823562662488399</v>
      </c>
      <c r="L3752">
        <v>16.4978494540951</v>
      </c>
      <c r="M3752">
        <v>51.595302769996302</v>
      </c>
      <c r="N3752">
        <v>0.82345329318107197</v>
      </c>
      <c r="O3752">
        <v>16.685330347144401</v>
      </c>
      <c r="P3752">
        <v>76.6567754698318</v>
      </c>
      <c r="Q3752">
        <v>8.6594431716253001E-2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E3753">
        <v>28.997264999999999</v>
      </c>
      <c r="F3753">
        <v>33.549999999999997</v>
      </c>
      <c r="G3753">
        <v>54.8083364269486</v>
      </c>
      <c r="H3753">
        <v>-3.2586055424622602</v>
      </c>
      <c r="I3753">
        <v>-22.361240537325799</v>
      </c>
      <c r="J3753">
        <v>4.0222440622688298</v>
      </c>
      <c r="K3753">
        <v>33.612536951710403</v>
      </c>
      <c r="L3753">
        <v>31.848563877753001</v>
      </c>
      <c r="M3753">
        <v>48.3614787080094</v>
      </c>
      <c r="N3753">
        <v>1.0773917067894601</v>
      </c>
      <c r="O3753">
        <v>27.9582712369597</v>
      </c>
      <c r="P3753">
        <v>109.556527170518</v>
      </c>
      <c r="Q3753">
        <v>5.6231780285041E-2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627</v>
      </c>
      <c r="E3754">
        <v>28.916499999999999</v>
      </c>
      <c r="F3754">
        <v>151</v>
      </c>
      <c r="G3754">
        <v>54.076274419625904</v>
      </c>
      <c r="H3754">
        <v>-14.7101116662623</v>
      </c>
      <c r="I3754">
        <v>-9.2924900486246305</v>
      </c>
      <c r="J3754">
        <v>-1.9594300415027699</v>
      </c>
      <c r="K3754">
        <v>147.71321579919601</v>
      </c>
      <c r="L3754">
        <v>131.956382975195</v>
      </c>
      <c r="M3754">
        <v>58.9777104632999</v>
      </c>
      <c r="N3754">
        <v>1.55693825158762</v>
      </c>
      <c r="O3754">
        <v>25.132450331125799</v>
      </c>
      <c r="P3754">
        <v>109.141274238227</v>
      </c>
      <c r="Q3754">
        <v>0.14412471334032501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97</v>
      </c>
      <c r="E3755">
        <v>28.83</v>
      </c>
      <c r="F3755">
        <v>6</v>
      </c>
      <c r="G3755">
        <v>-34.531651890585799</v>
      </c>
      <c r="H3755">
        <v>-10.325009336964699</v>
      </c>
      <c r="I3755">
        <v>-39.988934352047302</v>
      </c>
      <c r="J3755">
        <v>-3.0128400458017999</v>
      </c>
      <c r="K3755">
        <v>6.0174923921908396</v>
      </c>
      <c r="L3755">
        <v>6.5967275577017697</v>
      </c>
      <c r="M3755">
        <v>61.189380146857701</v>
      </c>
      <c r="N3755">
        <v>1.03148545636718</v>
      </c>
      <c r="O3755">
        <v>54.8333333333333</v>
      </c>
      <c r="P3755">
        <v>15.3846153846153</v>
      </c>
      <c r="Q3755">
        <v>0.133157673110566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D3756" t="s">
        <v>135</v>
      </c>
      <c r="E3756">
        <v>28.812411600000001</v>
      </c>
      <c r="F3756">
        <v>20.58</v>
      </c>
      <c r="G3756">
        <v>37.754640471579002</v>
      </c>
      <c r="H3756">
        <v>-0.179062023470618</v>
      </c>
      <c r="I3756">
        <v>-25.9995492115353</v>
      </c>
      <c r="J3756">
        <v>13.7193578564122</v>
      </c>
      <c r="K3756">
        <v>19.9483429586593</v>
      </c>
      <c r="L3756">
        <v>20.0918789582404</v>
      </c>
      <c r="M3756">
        <v>64.375514725100004</v>
      </c>
      <c r="N3756">
        <v>1.3629364489768301</v>
      </c>
      <c r="O3756">
        <v>40.087463556851297</v>
      </c>
      <c r="P3756">
        <v>66.639676113360295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D3757" t="s">
        <v>122</v>
      </c>
      <c r="E3757">
        <v>28.707899999999999</v>
      </c>
      <c r="F3757">
        <v>0.39</v>
      </c>
      <c r="G3757">
        <v>4.4213071382457603</v>
      </c>
      <c r="H3757">
        <v>-14.5784749835067</v>
      </c>
      <c r="I3757">
        <v>-18.055684981770298</v>
      </c>
      <c r="J3757">
        <v>-1.9941643242398399</v>
      </c>
      <c r="K3757">
        <v>0.41854321949447998</v>
      </c>
      <c r="L3757">
        <v>0.54086761444956599</v>
      </c>
      <c r="M3757">
        <v>9.6388334927919903</v>
      </c>
      <c r="N3757">
        <v>0.29775367840609701</v>
      </c>
      <c r="O3757">
        <v>66.6666666666666</v>
      </c>
      <c r="P3757">
        <v>56</v>
      </c>
      <c r="Q3757">
        <v>-7.8474829474129999E-3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244</v>
      </c>
      <c r="E3758">
        <v>28.647648119999999</v>
      </c>
      <c r="F3758">
        <v>5.28</v>
      </c>
      <c r="G3758">
        <v>377.27844999538797</v>
      </c>
      <c r="H3758">
        <v>40.5802041890488</v>
      </c>
      <c r="I3758">
        <v>99.954519099862296</v>
      </c>
      <c r="J3758">
        <v>4.2432602230438698</v>
      </c>
      <c r="K3758">
        <v>4.0300673006436902</v>
      </c>
      <c r="L3758">
        <v>2.89397305842372</v>
      </c>
      <c r="M3758">
        <v>98.967887952336994</v>
      </c>
      <c r="N3758">
        <v>1.4707009604418</v>
      </c>
      <c r="O3758">
        <v>0</v>
      </c>
      <c r="P3758">
        <v>402.85714285714198</v>
      </c>
      <c r="Q3758">
        <v>0.191733584582954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688</v>
      </c>
      <c r="E3759">
        <v>28.62</v>
      </c>
      <c r="F3759">
        <v>4.7699999999999996</v>
      </c>
      <c r="G3759">
        <v>-71.374147407208795</v>
      </c>
      <c r="H3759">
        <v>-18.1965033844122</v>
      </c>
      <c r="I3759">
        <v>-52.792527087033399</v>
      </c>
      <c r="J3759">
        <v>-1.7904983364597999</v>
      </c>
      <c r="K3759">
        <v>5.38574480967673</v>
      </c>
      <c r="L3759">
        <v>6.6284198658325497</v>
      </c>
      <c r="M3759">
        <v>23.4985364624265</v>
      </c>
      <c r="N3759">
        <v>1.8719883139153299</v>
      </c>
      <c r="O3759">
        <v>150.10482180293499</v>
      </c>
      <c r="P3759">
        <v>8.9041095890410809</v>
      </c>
      <c r="Q3759">
        <v>4.6088540084007E-2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269</v>
      </c>
      <c r="E3760">
        <v>28.48</v>
      </c>
      <c r="F3760">
        <v>71.2</v>
      </c>
      <c r="G3760">
        <v>43.743542572252899</v>
      </c>
      <c r="H3760">
        <v>-5.3455938465558202</v>
      </c>
      <c r="I3760">
        <v>62.177714918379401</v>
      </c>
      <c r="J3760">
        <v>-8.2115782971282592</v>
      </c>
      <c r="K3760">
        <v>76.495405474299801</v>
      </c>
      <c r="L3760">
        <v>65.589383429113497</v>
      </c>
      <c r="M3760">
        <v>25.391483656149799</v>
      </c>
      <c r="N3760">
        <v>1.60056737588652</v>
      </c>
      <c r="O3760">
        <v>33.4269662921348</v>
      </c>
      <c r="P3760">
        <v>105.305651672433</v>
      </c>
      <c r="Q3760">
        <v>6.1180839335712001E-2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E3761">
        <v>28.46409216</v>
      </c>
      <c r="F3761">
        <v>38.4</v>
      </c>
      <c r="G3761">
        <v>51.298322338614199</v>
      </c>
      <c r="H3761">
        <v>-8.5601000193953194</v>
      </c>
      <c r="I3761">
        <v>-48.175442834025098</v>
      </c>
      <c r="J3761">
        <v>1.9601881173737501</v>
      </c>
      <c r="K3761">
        <v>41.3240700767508</v>
      </c>
      <c r="L3761">
        <v>41.482028870543203</v>
      </c>
      <c r="M3761">
        <v>51.840032840328</v>
      </c>
      <c r="N3761">
        <v>0.96345071976173402</v>
      </c>
      <c r="O3761">
        <v>75.234375</v>
      </c>
      <c r="P3761">
        <v>99.273482096523097</v>
      </c>
      <c r="Q3761">
        <v>9.3288563811170996E-2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553</v>
      </c>
      <c r="E3762">
        <v>28.417096133999902</v>
      </c>
      <c r="F3762">
        <v>26.82</v>
      </c>
      <c r="G3762">
        <v>193.70702142395999</v>
      </c>
      <c r="H3762">
        <v>-28.225485952171599</v>
      </c>
      <c r="I3762">
        <v>85.795666369580999</v>
      </c>
      <c r="J3762">
        <v>-14.102867454614699</v>
      </c>
      <c r="K3762">
        <v>32.274732015394598</v>
      </c>
      <c r="L3762">
        <v>25.725464033041199</v>
      </c>
      <c r="M3762">
        <v>27.031873100621201</v>
      </c>
      <c r="N3762">
        <v>0.58015046134533399</v>
      </c>
      <c r="O3762">
        <v>60.328113348247498</v>
      </c>
      <c r="P3762">
        <v>251.968503937007</v>
      </c>
      <c r="Q3762">
        <v>0.21458954990762799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1316</v>
      </c>
      <c r="E3763">
        <v>28.388294607999999</v>
      </c>
      <c r="F3763">
        <v>233.38</v>
      </c>
      <c r="G3763">
        <v>-18.656074086842398</v>
      </c>
      <c r="H3763">
        <v>-4.9198956464241901</v>
      </c>
      <c r="I3763">
        <v>-11.111737790004801</v>
      </c>
      <c r="J3763">
        <v>-0.34206224172168498</v>
      </c>
      <c r="K3763">
        <v>231.44979876395701</v>
      </c>
      <c r="L3763">
        <v>225.98096409112799</v>
      </c>
      <c r="M3763">
        <v>54.0220772595234</v>
      </c>
      <c r="N3763">
        <v>2.1169254593797202</v>
      </c>
      <c r="O3763">
        <v>14.4056902905133</v>
      </c>
      <c r="P3763">
        <v>9.4037127320457401</v>
      </c>
      <c r="Q3763">
        <v>-6.2435120747125997E-2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E3764">
        <v>28.364999999999998</v>
      </c>
      <c r="F3764">
        <v>18.91</v>
      </c>
      <c r="G3764">
        <v>54.516545233483797</v>
      </c>
      <c r="H3764">
        <v>15.756108662404699</v>
      </c>
      <c r="I3764">
        <v>-13.998219890470599</v>
      </c>
      <c r="J3764">
        <v>3.6959765208305799</v>
      </c>
      <c r="K3764">
        <v>16.929296182768802</v>
      </c>
      <c r="L3764">
        <v>16.4483802446635</v>
      </c>
      <c r="M3764">
        <v>74.810552003212095</v>
      </c>
      <c r="N3764">
        <v>1.25572711691101</v>
      </c>
      <c r="O3764">
        <v>51.454257006874599</v>
      </c>
      <c r="P3764">
        <v>95.149638802889498</v>
      </c>
      <c r="Q3764">
        <v>7.6380392148876999E-2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49</v>
      </c>
      <c r="E3765">
        <v>28.351012139999899</v>
      </c>
      <c r="F3765">
        <v>43.23</v>
      </c>
      <c r="G3765">
        <v>4.08537432480842</v>
      </c>
      <c r="H3765">
        <v>-16.464673992275301</v>
      </c>
      <c r="I3765">
        <v>-38.524323613274198</v>
      </c>
      <c r="J3765">
        <v>-9.6831952081588994</v>
      </c>
      <c r="K3765">
        <v>45.391275962811903</v>
      </c>
      <c r="L3765">
        <v>43.968481632845197</v>
      </c>
      <c r="M3765">
        <v>27.174712600086401</v>
      </c>
      <c r="N3765">
        <v>1.0805129120768999</v>
      </c>
      <c r="O3765">
        <v>67.615082118898897</v>
      </c>
      <c r="P3765">
        <v>37.238095238095198</v>
      </c>
      <c r="Q3765">
        <v>4.6964932864926E-2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E3766">
        <v>28.32562978</v>
      </c>
      <c r="F3766">
        <v>26.6</v>
      </c>
      <c r="G3766">
        <v>-54.5696165136495</v>
      </c>
      <c r="H3766">
        <v>-13.2422510970266</v>
      </c>
      <c r="I3766">
        <v>-32.222351648436899</v>
      </c>
      <c r="J3766">
        <v>-8.3411805367269007</v>
      </c>
      <c r="K3766">
        <v>28.897871857294302</v>
      </c>
      <c r="L3766">
        <v>31.390558909503</v>
      </c>
      <c r="M3766">
        <v>33.157664428329397</v>
      </c>
      <c r="N3766">
        <v>0.237336968632437</v>
      </c>
      <c r="O3766">
        <v>84.210526315789394</v>
      </c>
      <c r="P3766">
        <v>9.8719537381247502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E3767">
        <v>28.3116606</v>
      </c>
      <c r="F3767">
        <v>58.99</v>
      </c>
      <c r="G3767">
        <v>274.89652777639901</v>
      </c>
      <c r="H3767">
        <v>15.018256878555899</v>
      </c>
      <c r="I3767">
        <v>82.930183120517697</v>
      </c>
      <c r="J3767">
        <v>10.4439204308509</v>
      </c>
      <c r="K3767">
        <v>50.727918441893202</v>
      </c>
      <c r="L3767">
        <v>38.6384735968199</v>
      </c>
      <c r="M3767">
        <v>73.771486895549501</v>
      </c>
      <c r="N3767">
        <v>0.58817645795039497</v>
      </c>
      <c r="O3767">
        <v>9.0862858111544202</v>
      </c>
      <c r="P3767">
        <v>343.53383458646601</v>
      </c>
      <c r="Q3767">
        <v>0.12233315627312701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643</v>
      </c>
      <c r="E3768">
        <v>28.308</v>
      </c>
      <c r="F3768">
        <v>5.6</v>
      </c>
      <c r="G3768">
        <v>-23.7605110435724</v>
      </c>
      <c r="H3768">
        <v>-2.52385582412973</v>
      </c>
      <c r="I3768">
        <v>-41.871474455454504</v>
      </c>
      <c r="J3768">
        <v>-2.87912007645224</v>
      </c>
      <c r="K3768">
        <v>5.6044134704188497</v>
      </c>
      <c r="L3768">
        <v>5.8495718669072998</v>
      </c>
      <c r="M3768">
        <v>50.818660493706197</v>
      </c>
      <c r="N3768">
        <v>1.44842767295597</v>
      </c>
      <c r="O3768">
        <v>57.142857142857103</v>
      </c>
      <c r="P3768">
        <v>16.6666666666666</v>
      </c>
      <c r="Q3768">
        <v>-4.1737109146122997E-2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1111</v>
      </c>
      <c r="E3769">
        <v>28.28</v>
      </c>
      <c r="F3769">
        <v>70</v>
      </c>
      <c r="G3769">
        <v>9.1403217648816302</v>
      </c>
      <c r="H3769">
        <v>4.4761963908435298</v>
      </c>
      <c r="I3769">
        <v>-6.1806849817703098</v>
      </c>
      <c r="J3769">
        <v>-2.8969421020176198</v>
      </c>
      <c r="K3769">
        <v>64.908545440964204</v>
      </c>
      <c r="L3769">
        <v>60.173707623937503</v>
      </c>
      <c r="M3769">
        <v>58.685175357916101</v>
      </c>
      <c r="N3769">
        <v>1.3631828645547199</v>
      </c>
      <c r="O3769">
        <v>8.1285714285714192</v>
      </c>
      <c r="P3769">
        <v>50.021431633090401</v>
      </c>
      <c r="Q3769">
        <v>5.4747984999061999E-2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28.269682319999902</v>
      </c>
      <c r="F3770">
        <v>39.159999999999997</v>
      </c>
      <c r="G3770">
        <v>-10.4022222735189</v>
      </c>
      <c r="H3770">
        <v>-5.2761494021113799</v>
      </c>
      <c r="I3770">
        <v>-7.3526326506376805E-2</v>
      </c>
      <c r="J3770">
        <v>-1.9941643242398399</v>
      </c>
      <c r="K3770">
        <v>38.944780650313803</v>
      </c>
      <c r="L3770">
        <v>36.357011564695597</v>
      </c>
      <c r="M3770">
        <v>99.990699005494903</v>
      </c>
      <c r="O3770">
        <v>0</v>
      </c>
      <c r="P3770">
        <v>21.2383900928792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407</v>
      </c>
      <c r="E3771">
        <v>28.212900000000001</v>
      </c>
      <c r="F3771">
        <v>17.97</v>
      </c>
      <c r="G3771">
        <v>195.31416428110199</v>
      </c>
      <c r="H3771">
        <v>23.833956178582401</v>
      </c>
      <c r="I3771">
        <v>61.140480209970001</v>
      </c>
      <c r="J3771">
        <v>9.2469013027907003</v>
      </c>
      <c r="K3771">
        <v>13.984217429095899</v>
      </c>
      <c r="L3771">
        <v>10.7563996616332</v>
      </c>
      <c r="M3771">
        <v>81.234709915030905</v>
      </c>
      <c r="N3771">
        <v>1.1725339375609101</v>
      </c>
      <c r="O3771">
        <v>0</v>
      </c>
      <c r="P3771">
        <v>292.35807860262003</v>
      </c>
      <c r="Q3771">
        <v>7.8762858761305996E-2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917</v>
      </c>
      <c r="E3772">
        <v>28.131924991999998</v>
      </c>
      <c r="F3772">
        <v>3.28</v>
      </c>
      <c r="G3772">
        <v>-98.803182657672593</v>
      </c>
      <c r="H3772">
        <v>-20.521627438286998</v>
      </c>
      <c r="I3772">
        <v>-79.9035110687268</v>
      </c>
      <c r="J3772">
        <v>-1.9941643242398399</v>
      </c>
      <c r="K3772">
        <v>4.8782591518939897</v>
      </c>
      <c r="L3772">
        <v>8.7906600973461</v>
      </c>
      <c r="M3772">
        <v>13.2911810458776</v>
      </c>
      <c r="N3772">
        <v>0.311255587975583</v>
      </c>
      <c r="O3772">
        <v>335.97560975609701</v>
      </c>
      <c r="P3772">
        <v>9.6989966555183802</v>
      </c>
      <c r="Q3772">
        <v>-0.16163210418062099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627</v>
      </c>
      <c r="E3773">
        <v>28.127938499999999</v>
      </c>
      <c r="F3773">
        <v>45.18</v>
      </c>
      <c r="G3773">
        <v>38.414047610114999</v>
      </c>
      <c r="H3773">
        <v>-8.6555330365428294</v>
      </c>
      <c r="I3773">
        <v>-18.789782218866002</v>
      </c>
      <c r="J3773">
        <v>3.3348440168167</v>
      </c>
      <c r="K3773">
        <v>44.195327131861703</v>
      </c>
      <c r="L3773">
        <v>43.343674650635997</v>
      </c>
      <c r="M3773">
        <v>58.263308667700997</v>
      </c>
      <c r="N3773">
        <v>0.85151580653877301</v>
      </c>
      <c r="O3773">
        <v>43.426294820717096</v>
      </c>
      <c r="P3773">
        <v>73.037150517043202</v>
      </c>
      <c r="Q3773">
        <v>6.0670568955029001E-2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21</v>
      </c>
      <c r="E3774">
        <v>28.063961643786399</v>
      </c>
      <c r="F3774">
        <v>67</v>
      </c>
      <c r="G3774">
        <v>-15.7426272879837</v>
      </c>
      <c r="H3774">
        <v>-17.694450055706099</v>
      </c>
      <c r="I3774">
        <v>-19.6633134346113</v>
      </c>
      <c r="J3774">
        <v>-1.9941643242398399</v>
      </c>
      <c r="K3774">
        <v>73.158642990993897</v>
      </c>
      <c r="L3774">
        <v>69.557708521465202</v>
      </c>
      <c r="M3774">
        <v>1.4649220408959999E-3</v>
      </c>
      <c r="N3774">
        <v>1.2</v>
      </c>
      <c r="O3774">
        <v>14.179104477611901</v>
      </c>
      <c r="P3774">
        <v>21.818181818181799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627</v>
      </c>
      <c r="E3775">
        <v>28.055475000000001</v>
      </c>
      <c r="F3775">
        <v>56.85</v>
      </c>
      <c r="G3775">
        <v>-26.190580973642302</v>
      </c>
      <c r="H3775">
        <v>-14.7539056883783</v>
      </c>
      <c r="I3775">
        <v>5.40176182674033</v>
      </c>
      <c r="K3775">
        <v>62.111669587103002</v>
      </c>
      <c r="M3775">
        <v>99.864410134493497</v>
      </c>
      <c r="N3775">
        <v>1.7777777777777699</v>
      </c>
      <c r="O3775">
        <v>0.615655233069478</v>
      </c>
      <c r="P3775">
        <v>21.4743589743589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E3776">
        <v>27.968648027999901</v>
      </c>
      <c r="F3776">
        <v>23.41</v>
      </c>
      <c r="G3776">
        <v>1.2360416994591901</v>
      </c>
      <c r="H3776">
        <v>43.688446456271997</v>
      </c>
      <c r="I3776">
        <v>14.862142316279799</v>
      </c>
      <c r="J3776">
        <v>13.7297588724389</v>
      </c>
      <c r="K3776">
        <v>16.6905534438743</v>
      </c>
      <c r="L3776">
        <v>16.632025487005802</v>
      </c>
      <c r="M3776">
        <v>96.828360288158606</v>
      </c>
      <c r="N3776">
        <v>2.1977242670879602</v>
      </c>
      <c r="O3776">
        <v>0</v>
      </c>
      <c r="P3776">
        <v>76.0150375939849</v>
      </c>
      <c r="Q3776">
        <v>0.122453910134766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711</v>
      </c>
      <c r="E3777">
        <v>27.800666394</v>
      </c>
      <c r="F3777">
        <v>42.46</v>
      </c>
      <c r="G3777">
        <v>4.3876371045757203</v>
      </c>
      <c r="H3777">
        <v>7.7508776249156401</v>
      </c>
      <c r="I3777">
        <v>-5.8399227078685101</v>
      </c>
      <c r="J3777">
        <v>4.17491412206632</v>
      </c>
      <c r="K3777">
        <v>38.119150238004302</v>
      </c>
      <c r="L3777">
        <v>36.333937452900301</v>
      </c>
      <c r="M3777">
        <v>53.1716620480071</v>
      </c>
      <c r="N3777">
        <v>1.2467928282743199</v>
      </c>
      <c r="O3777">
        <v>1.2717852096090401</v>
      </c>
      <c r="P3777">
        <v>39.671052631578902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627</v>
      </c>
      <c r="E3778">
        <v>27.787940997</v>
      </c>
      <c r="F3778">
        <v>3.93</v>
      </c>
      <c r="G3778">
        <v>-79.613780581052495</v>
      </c>
      <c r="H3778">
        <v>-0.38484505428530102</v>
      </c>
      <c r="I3778">
        <v>-12.1346323501913</v>
      </c>
      <c r="J3778">
        <v>7.6649265848510604</v>
      </c>
      <c r="K3778">
        <v>3.6177938423564799</v>
      </c>
      <c r="M3778">
        <v>81.217402839357902</v>
      </c>
      <c r="N3778">
        <v>1.6967220633681499</v>
      </c>
      <c r="O3778">
        <v>129.00763358778599</v>
      </c>
      <c r="P3778">
        <v>33.220338983050802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E3779">
        <v>27.716000000000001</v>
      </c>
      <c r="F3779">
        <v>205</v>
      </c>
      <c r="G3779">
        <v>26.385725225717898</v>
      </c>
      <c r="H3779">
        <v>12.405178882188</v>
      </c>
      <c r="I3779">
        <v>36.408733105701799</v>
      </c>
      <c r="J3779">
        <v>-3.45757895838618</v>
      </c>
      <c r="M3779">
        <v>56.1146342416748</v>
      </c>
      <c r="O3779">
        <v>14.3414634146341</v>
      </c>
      <c r="P3779">
        <v>68.3087027914614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E3780">
        <v>27.6682956</v>
      </c>
      <c r="F3780">
        <v>68</v>
      </c>
      <c r="G3780">
        <v>-12.2453595284209</v>
      </c>
      <c r="H3780">
        <v>-4.1420807365839698</v>
      </c>
      <c r="I3780">
        <v>-23.676209235249502</v>
      </c>
      <c r="J3780">
        <v>-3.3578006878762099</v>
      </c>
      <c r="K3780">
        <v>68.403813893783905</v>
      </c>
      <c r="L3780">
        <v>72.240784287508106</v>
      </c>
      <c r="M3780">
        <v>58.580770724767298</v>
      </c>
      <c r="N3780">
        <v>1.07042253521126</v>
      </c>
      <c r="O3780">
        <v>74.279411764705898</v>
      </c>
      <c r="P3780">
        <v>15.254237288135499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27.48508</v>
      </c>
      <c r="F3781">
        <v>70</v>
      </c>
      <c r="G3781">
        <v>74.079036744634806</v>
      </c>
      <c r="H3781">
        <v>2.1301005978886098</v>
      </c>
      <c r="I3781">
        <v>22.2124708930574</v>
      </c>
      <c r="J3781">
        <v>-2.3709759184427401</v>
      </c>
      <c r="K3781">
        <v>65.9729825154905</v>
      </c>
      <c r="L3781">
        <v>55.582614298162802</v>
      </c>
      <c r="M3781">
        <v>56.835242809191897</v>
      </c>
      <c r="N3781">
        <v>0.486300447958947</v>
      </c>
      <c r="O3781">
        <v>13.999999999999901</v>
      </c>
      <c r="P3781">
        <v>112.121212121212</v>
      </c>
      <c r="Q3781">
        <v>0.10545052272637601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130</v>
      </c>
      <c r="E3782">
        <v>27.478290000000001</v>
      </c>
      <c r="F3782">
        <v>9.0299999999999994</v>
      </c>
      <c r="G3782">
        <v>11.2394889564275</v>
      </c>
      <c r="H3782">
        <v>-10.223517823164</v>
      </c>
      <c r="I3782">
        <v>-1.25188751341589</v>
      </c>
      <c r="J3782">
        <v>-1.66083099090651</v>
      </c>
      <c r="K3782">
        <v>7.9433376137306997</v>
      </c>
      <c r="L3782">
        <v>5.7253191117482896</v>
      </c>
      <c r="M3782">
        <v>58.283255962507198</v>
      </c>
      <c r="N3782">
        <v>2.25620731934147</v>
      </c>
      <c r="O3782">
        <v>5.2048726467331203</v>
      </c>
      <c r="P3782">
        <v>36.818181818181799</v>
      </c>
      <c r="Q3782">
        <v>7.7745045602904003E-2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27.378</v>
      </c>
      <c r="F3783">
        <v>70.2</v>
      </c>
      <c r="G3783">
        <v>26.1067003966727</v>
      </c>
      <c r="H3783">
        <v>3.17199594232464</v>
      </c>
      <c r="I3783">
        <v>-16.5010779548195</v>
      </c>
      <c r="J3783">
        <v>3.0351611889566201</v>
      </c>
      <c r="K3783">
        <v>68.289196597204594</v>
      </c>
      <c r="L3783">
        <v>63.0921220621739</v>
      </c>
      <c r="M3783">
        <v>54.258168025720302</v>
      </c>
      <c r="N3783">
        <v>1.08674429829854</v>
      </c>
      <c r="O3783">
        <v>31.054131054130998</v>
      </c>
      <c r="P3783">
        <v>59.545454545454497</v>
      </c>
      <c r="Q3783">
        <v>7.0695627881806E-2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E3784">
        <v>27.377500000000001</v>
      </c>
      <c r="F3784">
        <v>23.5</v>
      </c>
      <c r="G3784">
        <v>163.474197667151</v>
      </c>
      <c r="H3784">
        <v>50.152422026460002</v>
      </c>
      <c r="I3784">
        <v>31.044439784293299</v>
      </c>
      <c r="J3784">
        <v>-6.3691643242398399</v>
      </c>
      <c r="K3784">
        <v>18.967465959167701</v>
      </c>
      <c r="L3784">
        <v>15.827584602022201</v>
      </c>
      <c r="M3784">
        <v>53.255504335658401</v>
      </c>
      <c r="N3784">
        <v>2.2121676056888502</v>
      </c>
      <c r="O3784">
        <v>21.659574468085101</v>
      </c>
      <c r="P3784">
        <v>212.91611185086501</v>
      </c>
      <c r="Q3784">
        <v>0.129548717992931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E3785">
        <v>27.282104</v>
      </c>
      <c r="F3785">
        <v>3.98</v>
      </c>
      <c r="G3785">
        <v>-65.548526949235296</v>
      </c>
      <c r="H3785">
        <v>-16.748010873972799</v>
      </c>
      <c r="I3785">
        <v>-58.7796507449657</v>
      </c>
      <c r="J3785">
        <v>-2.48078232910603</v>
      </c>
      <c r="K3785">
        <v>4.3668314046667698</v>
      </c>
      <c r="L3785">
        <v>4.8341006525622001</v>
      </c>
      <c r="M3785">
        <v>38.087724261509997</v>
      </c>
      <c r="N3785">
        <v>1.00055010513099</v>
      </c>
      <c r="O3785">
        <v>89.698492462311506</v>
      </c>
      <c r="P3785">
        <v>21.341463414634099</v>
      </c>
      <c r="Q3785">
        <v>-1.631975054103E-2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E3786">
        <v>27.278377889999899</v>
      </c>
      <c r="F3786">
        <v>14.46</v>
      </c>
      <c r="G3786">
        <v>-9.8986928617542294</v>
      </c>
      <c r="H3786">
        <v>-3.0170131894867902</v>
      </c>
      <c r="I3786">
        <v>-15.4171808266456</v>
      </c>
      <c r="J3786">
        <v>7.8559427421413197</v>
      </c>
      <c r="K3786">
        <v>15.277671649352699</v>
      </c>
      <c r="L3786">
        <v>14.757187613380101</v>
      </c>
      <c r="M3786">
        <v>41.283298582454201</v>
      </c>
      <c r="N3786">
        <v>0.13664000000000001</v>
      </c>
      <c r="O3786">
        <v>36.307053941908698</v>
      </c>
      <c r="P3786">
        <v>33.8888888888888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E3787">
        <v>27.277774999999998</v>
      </c>
      <c r="F3787">
        <v>0.53</v>
      </c>
      <c r="G3787">
        <v>-42.766192861754199</v>
      </c>
      <c r="H3787">
        <v>-7.1280012539632303</v>
      </c>
      <c r="I3787">
        <v>-34.017223443308701</v>
      </c>
      <c r="J3787">
        <v>-7.1087401162916994E-2</v>
      </c>
      <c r="K3787">
        <v>0.53398662339714198</v>
      </c>
      <c r="L3787">
        <v>0.60454787953523803</v>
      </c>
      <c r="M3787">
        <v>49.1539056986717</v>
      </c>
      <c r="N3787">
        <v>1.68707886439956</v>
      </c>
      <c r="O3787">
        <v>47.169811320754697</v>
      </c>
      <c r="P3787">
        <v>23.2558139534883</v>
      </c>
      <c r="Q3787">
        <v>-0.113314331911107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407</v>
      </c>
      <c r="E3788">
        <v>27.271999999999998</v>
      </c>
      <c r="F3788">
        <v>389.6</v>
      </c>
      <c r="G3788">
        <v>14.062884199177599</v>
      </c>
      <c r="H3788">
        <v>12.9857589150455</v>
      </c>
      <c r="I3788">
        <v>0.43121588158189</v>
      </c>
      <c r="J3788">
        <v>1.6707571417287399</v>
      </c>
      <c r="K3788">
        <v>393.69525902704902</v>
      </c>
      <c r="L3788">
        <v>371.35695921087199</v>
      </c>
      <c r="M3788">
        <v>46.197848203377298</v>
      </c>
      <c r="N3788">
        <v>1.0164507042253501</v>
      </c>
      <c r="O3788">
        <v>36.550308008213499</v>
      </c>
      <c r="P3788">
        <v>93.927327028372304</v>
      </c>
      <c r="Q3788">
        <v>0.11079577862781299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553</v>
      </c>
      <c r="E3789">
        <v>27.2332863</v>
      </c>
      <c r="F3789">
        <v>15.45</v>
      </c>
      <c r="G3789">
        <v>21.424161562603501</v>
      </c>
      <c r="H3789">
        <v>-5.2761494021113799</v>
      </c>
      <c r="I3789">
        <v>-5.2773123907638899</v>
      </c>
      <c r="J3789">
        <v>-1.9941643242398399</v>
      </c>
      <c r="K3789">
        <v>15.412298552274001</v>
      </c>
      <c r="L3789">
        <v>14.1190575331745</v>
      </c>
      <c r="M3789">
        <v>99.999999954906997</v>
      </c>
      <c r="N3789">
        <v>0</v>
      </c>
      <c r="O3789">
        <v>4.9190938511326898</v>
      </c>
      <c r="P3789">
        <v>54.6546546546546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553</v>
      </c>
      <c r="E3790">
        <v>27.19895</v>
      </c>
      <c r="F3790">
        <v>48.7</v>
      </c>
      <c r="G3790">
        <v>-2.2875536212479002</v>
      </c>
      <c r="H3790">
        <v>-23.427353308492901</v>
      </c>
      <c r="I3790">
        <v>-23.338301910382299</v>
      </c>
      <c r="J3790">
        <v>-7.6424562497056803</v>
      </c>
      <c r="K3790">
        <v>55.360177916677998</v>
      </c>
      <c r="L3790">
        <v>54.783132806479998</v>
      </c>
      <c r="M3790">
        <v>22.4264166332961</v>
      </c>
      <c r="N3790">
        <v>2.1588906564044898</v>
      </c>
      <c r="O3790">
        <v>78.603696098562594</v>
      </c>
      <c r="P3790">
        <v>29.693741677762901</v>
      </c>
      <c r="Q3790">
        <v>3.3500303224527003E-2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269</v>
      </c>
      <c r="E3791">
        <v>27.097646267999998</v>
      </c>
      <c r="F3791">
        <v>9.24</v>
      </c>
      <c r="G3791">
        <v>11.107697670790101</v>
      </c>
      <c r="H3791">
        <v>-8.0245637784327499</v>
      </c>
      <c r="I3791">
        <v>-38.491464798283999</v>
      </c>
      <c r="J3791">
        <v>-1.9941643242398399</v>
      </c>
      <c r="K3791">
        <v>9.4857755298602893</v>
      </c>
      <c r="L3791">
        <v>9.4817042422125102</v>
      </c>
      <c r="M3791">
        <v>43.279113366209799</v>
      </c>
      <c r="N3791">
        <v>0.62305739842278296</v>
      </c>
      <c r="O3791">
        <v>48.809523809523803</v>
      </c>
      <c r="P3791">
        <v>66.187050359712202</v>
      </c>
      <c r="Q3791">
        <v>4.2906246663924001E-2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130</v>
      </c>
      <c r="E3792">
        <v>27.043035435</v>
      </c>
      <c r="F3792">
        <v>19.649999999999999</v>
      </c>
      <c r="G3792">
        <v>6.1237200068784601</v>
      </c>
      <c r="H3792">
        <v>-11.433667301872701</v>
      </c>
      <c r="I3792">
        <v>-40.727048271945399</v>
      </c>
      <c r="J3792">
        <v>-2.2984239591282698</v>
      </c>
      <c r="K3792">
        <v>20.536793856485399</v>
      </c>
      <c r="L3792">
        <v>21.1898322033936</v>
      </c>
      <c r="M3792">
        <v>45.245898997921998</v>
      </c>
      <c r="N3792">
        <v>0.91424093508676996</v>
      </c>
      <c r="O3792">
        <v>90.178117048345996</v>
      </c>
      <c r="P3792">
        <v>56.573705179282797</v>
      </c>
      <c r="Q3792">
        <v>0.10927685792012699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62</v>
      </c>
      <c r="E3793">
        <v>27.034559999999999</v>
      </c>
      <c r="F3793">
        <v>63</v>
      </c>
      <c r="G3793">
        <v>-46.631324440701597</v>
      </c>
      <c r="H3793">
        <v>-9.0657859063650506</v>
      </c>
      <c r="I3793">
        <v>-26.8232906155731</v>
      </c>
      <c r="J3793">
        <v>-1.6715836790785401</v>
      </c>
      <c r="K3793">
        <v>66.735174007074505</v>
      </c>
      <c r="M3793">
        <v>46.2931608535579</v>
      </c>
      <c r="N3793">
        <v>0.35683094198378001</v>
      </c>
      <c r="O3793">
        <v>33.3333333333333</v>
      </c>
      <c r="P3793">
        <v>9.7560975609756095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E3794">
        <v>27.02045</v>
      </c>
      <c r="F3794">
        <v>21.95</v>
      </c>
      <c r="G3794">
        <v>154.03914153315</v>
      </c>
      <c r="H3794">
        <v>59.488472566504903</v>
      </c>
      <c r="I3794">
        <v>63.1902433569919</v>
      </c>
      <c r="J3794">
        <v>3.2929824396616998</v>
      </c>
      <c r="K3794">
        <v>17.625676051006302</v>
      </c>
      <c r="L3794">
        <v>13.662973861947799</v>
      </c>
      <c r="M3794">
        <v>61.058645969352199</v>
      </c>
      <c r="N3794">
        <v>1.4027149321266901</v>
      </c>
      <c r="O3794">
        <v>10.4783599088838</v>
      </c>
      <c r="P3794">
        <v>248.41269841269801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49</v>
      </c>
      <c r="E3795">
        <v>26.995099679999999</v>
      </c>
      <c r="F3795">
        <v>45.6</v>
      </c>
      <c r="G3795">
        <v>-25.578692861754199</v>
      </c>
      <c r="H3795">
        <v>-5.2761494021113799</v>
      </c>
      <c r="I3795">
        <v>-15.5556849817703</v>
      </c>
      <c r="J3795">
        <v>-1.9941643242398399</v>
      </c>
      <c r="K3795">
        <v>45.600000099979702</v>
      </c>
      <c r="L3795">
        <v>45.602043965716597</v>
      </c>
      <c r="M3795">
        <v>0</v>
      </c>
      <c r="O3795">
        <v>5.26315789473683</v>
      </c>
      <c r="P3795">
        <v>0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711</v>
      </c>
      <c r="E3796">
        <v>26.973934176</v>
      </c>
      <c r="F3796">
        <v>133.85</v>
      </c>
      <c r="G3796">
        <v>20.1956482404021</v>
      </c>
      <c r="H3796">
        <v>-0.63228369768715598</v>
      </c>
      <c r="I3796">
        <v>5.4988506065447798</v>
      </c>
      <c r="J3796">
        <v>-2.0690706912810302</v>
      </c>
      <c r="K3796">
        <v>126.445901306552</v>
      </c>
      <c r="L3796">
        <v>115.26436730462601</v>
      </c>
      <c r="M3796">
        <v>49.068310851650402</v>
      </c>
      <c r="N3796">
        <v>1.5585216961271799</v>
      </c>
      <c r="O3796">
        <v>1.6062756817332799</v>
      </c>
      <c r="P3796">
        <v>56.1843640606767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711</v>
      </c>
      <c r="E3797">
        <v>26.947385721</v>
      </c>
      <c r="F3797">
        <v>41.01</v>
      </c>
      <c r="G3797">
        <v>3.8108007492254101</v>
      </c>
      <c r="H3797">
        <v>7.5862204262027202</v>
      </c>
      <c r="I3797">
        <v>-5.6858891290134999</v>
      </c>
      <c r="J3797">
        <v>3.5321514652338402</v>
      </c>
      <c r="K3797">
        <v>36.832345162564103</v>
      </c>
      <c r="L3797">
        <v>35.086347204190197</v>
      </c>
      <c r="N3797">
        <v>0.42464671862026798</v>
      </c>
      <c r="O3797">
        <v>8.3150451109485601</v>
      </c>
      <c r="P3797">
        <v>38.477123079520503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E3798">
        <v>26.909539312</v>
      </c>
      <c r="F3798">
        <v>39.17</v>
      </c>
      <c r="G3798">
        <v>-42.6792219622833</v>
      </c>
      <c r="H3798">
        <v>-32.776606524071497</v>
      </c>
      <c r="I3798">
        <v>-32.6562140822994</v>
      </c>
      <c r="J3798">
        <v>1.93768364430537</v>
      </c>
      <c r="M3798">
        <v>34.3234052818786</v>
      </c>
      <c r="O3798">
        <v>53.918815419964197</v>
      </c>
      <c r="P3798">
        <v>6.2957937584803201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26.893701</v>
      </c>
      <c r="F3799">
        <v>42.8</v>
      </c>
      <c r="G3799">
        <v>242.75177185425201</v>
      </c>
      <c r="H3799">
        <v>-6.5448921933455297</v>
      </c>
      <c r="I3799">
        <v>81.770271680285902</v>
      </c>
      <c r="J3799">
        <v>-4.1655928956684196</v>
      </c>
      <c r="K3799">
        <v>42.558623791544001</v>
      </c>
      <c r="L3799">
        <v>34.1096485612902</v>
      </c>
      <c r="M3799">
        <v>40.8513446678094</v>
      </c>
      <c r="N3799">
        <v>0.42428351337471698</v>
      </c>
      <c r="O3799">
        <v>32.172897196261601</v>
      </c>
      <c r="P3799">
        <v>289.09090909090901</v>
      </c>
      <c r="Q3799">
        <v>9.2639721369556005E-2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26.788979999999999</v>
      </c>
      <c r="F3800">
        <v>65.180000000000007</v>
      </c>
      <c r="G3800">
        <v>-14.178932137091699</v>
      </c>
      <c r="H3800">
        <v>-4.4567260333708703</v>
      </c>
      <c r="I3800">
        <v>-12.764327151774999</v>
      </c>
      <c r="J3800">
        <v>-2.0843898881496101</v>
      </c>
      <c r="K3800">
        <v>60.879914039082998</v>
      </c>
      <c r="L3800">
        <v>61.022823810576298</v>
      </c>
      <c r="M3800">
        <v>61.2500476058052</v>
      </c>
      <c r="N3800">
        <v>2.5913873256667399</v>
      </c>
      <c r="O3800">
        <v>11.844123964406201</v>
      </c>
      <c r="P3800">
        <v>33.9773895169578</v>
      </c>
      <c r="Q3800">
        <v>3.5291459347222998E-2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627</v>
      </c>
      <c r="E3801">
        <v>26.777498000000001</v>
      </c>
      <c r="F3801">
        <v>22.09</v>
      </c>
      <c r="G3801">
        <v>-17.822595300778602</v>
      </c>
      <c r="H3801">
        <v>-6.9319228225906704</v>
      </c>
      <c r="I3801">
        <v>-32.008029913691601</v>
      </c>
      <c r="J3801">
        <v>-1.32511882914618</v>
      </c>
      <c r="K3801">
        <v>22.0236365723717</v>
      </c>
      <c r="L3801">
        <v>23.9136776177366</v>
      </c>
      <c r="M3801">
        <v>42.877703661068203</v>
      </c>
      <c r="N3801">
        <v>1.06825891755883</v>
      </c>
      <c r="O3801">
        <v>93.119058397464897</v>
      </c>
      <c r="P3801">
        <v>33.797698364627401</v>
      </c>
      <c r="Q3801">
        <v>-7.4109282072796004E-2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E3802">
        <v>26.7468</v>
      </c>
      <c r="F3802">
        <v>21.57</v>
      </c>
      <c r="G3802">
        <v>20.164550381489001</v>
      </c>
      <c r="H3802">
        <v>1.60007849572753</v>
      </c>
      <c r="I3802">
        <v>-28.824683775497601</v>
      </c>
      <c r="J3802">
        <v>-3.9319741484849899</v>
      </c>
      <c r="K3802">
        <v>21.431691185937801</v>
      </c>
      <c r="L3802">
        <v>21.313533182490701</v>
      </c>
      <c r="M3802">
        <v>52.161180052995498</v>
      </c>
      <c r="N3802">
        <v>2.0260116231127099</v>
      </c>
      <c r="O3802">
        <v>49.559573481687501</v>
      </c>
      <c r="P3802">
        <v>78.1172584640792</v>
      </c>
      <c r="Q3802">
        <v>9.8570800489171995E-2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21</v>
      </c>
      <c r="E3803">
        <v>26.740046795000001</v>
      </c>
      <c r="F3803">
        <v>373.55</v>
      </c>
      <c r="G3803">
        <v>44.681106591299503</v>
      </c>
      <c r="H3803">
        <v>5.6365189799076703</v>
      </c>
      <c r="I3803">
        <v>-2.30723871831723</v>
      </c>
      <c r="J3803">
        <v>-3.4995406683258601</v>
      </c>
      <c r="K3803">
        <v>348.27278535804601</v>
      </c>
      <c r="L3803">
        <v>317.45963607191101</v>
      </c>
      <c r="M3803">
        <v>74.284915173060398</v>
      </c>
      <c r="N3803">
        <v>1.75843598269616</v>
      </c>
      <c r="O3803">
        <v>6.8130103065185299</v>
      </c>
      <c r="P3803">
        <v>77.838609854796402</v>
      </c>
      <c r="Q3803">
        <v>2.0518194718030999E-2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E3804">
        <v>26.6432</v>
      </c>
      <c r="F3804">
        <v>57.92</v>
      </c>
      <c r="G3804">
        <v>-32.159338023044498</v>
      </c>
      <c r="H3804">
        <v>-11.751823245135601</v>
      </c>
      <c r="I3804">
        <v>-14.860274689697899</v>
      </c>
      <c r="J3804">
        <v>2.8917672346955099</v>
      </c>
      <c r="K3804">
        <v>55.719387431455999</v>
      </c>
      <c r="L3804">
        <v>56.641016930245002</v>
      </c>
      <c r="M3804">
        <v>57.972549818085</v>
      </c>
      <c r="N3804">
        <v>0.76207352417755603</v>
      </c>
      <c r="O3804">
        <v>26.467541436464</v>
      </c>
      <c r="P3804">
        <v>31.100045269352599</v>
      </c>
      <c r="Q3804">
        <v>-9.4877141726000002E-5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E3805">
        <v>26.613125</v>
      </c>
      <c r="F3805">
        <v>27.5</v>
      </c>
      <c r="G3805">
        <v>-8.5574162660095503</v>
      </c>
      <c r="H3805">
        <v>-6.6522961911021996</v>
      </c>
      <c r="I3805">
        <v>-22.335345998719401</v>
      </c>
      <c r="J3805">
        <v>20.280717192347801</v>
      </c>
      <c r="K3805">
        <v>25.126374617154301</v>
      </c>
      <c r="L3805">
        <v>24.8244194869052</v>
      </c>
      <c r="M3805">
        <v>65.0848382099893</v>
      </c>
      <c r="N3805">
        <v>2.4275132275132201</v>
      </c>
      <c r="O3805">
        <v>18.181818181818102</v>
      </c>
      <c r="P3805">
        <v>58.684362377380197</v>
      </c>
      <c r="Q3805">
        <v>0.105755911661709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191</v>
      </c>
      <c r="E3806">
        <v>26.578639287999898</v>
      </c>
      <c r="F3806">
        <v>15.01</v>
      </c>
      <c r="G3806">
        <v>-9.2221037144674192</v>
      </c>
      <c r="H3806">
        <v>-12.799660373898201</v>
      </c>
      <c r="I3806">
        <v>-18.8417674559971</v>
      </c>
      <c r="J3806">
        <v>1.1368179217966699E-2</v>
      </c>
      <c r="K3806">
        <v>16.052184340905001</v>
      </c>
      <c r="L3806">
        <v>16.073001107884501</v>
      </c>
      <c r="M3806">
        <v>37.299829424178199</v>
      </c>
      <c r="N3806">
        <v>1.8074074074074</v>
      </c>
      <c r="O3806">
        <v>78.214523650899395</v>
      </c>
      <c r="P3806">
        <v>25.187656380316898</v>
      </c>
      <c r="Q3806">
        <v>1.5440283576423E-2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285</v>
      </c>
      <c r="E3807">
        <v>26.536529999999999</v>
      </c>
      <c r="F3807">
        <v>30.95</v>
      </c>
      <c r="G3807">
        <v>-67.456627134054699</v>
      </c>
      <c r="H3807">
        <v>-4.4631412720300796</v>
      </c>
      <c r="I3807">
        <v>-38.180684981770298</v>
      </c>
      <c r="J3807">
        <v>-3.5814659115414198</v>
      </c>
      <c r="K3807">
        <v>31.528789475141799</v>
      </c>
      <c r="M3807">
        <v>44.168410307067802</v>
      </c>
      <c r="N3807">
        <v>1.1200000000000001</v>
      </c>
      <c r="O3807">
        <v>89.176090468497506</v>
      </c>
      <c r="P3807">
        <v>26.326530612244898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553</v>
      </c>
      <c r="E3808">
        <v>26.514880000000002</v>
      </c>
      <c r="F3808">
        <v>0.8</v>
      </c>
      <c r="G3808">
        <v>-73.630640913702294</v>
      </c>
      <c r="H3808">
        <v>4.4460728201108504</v>
      </c>
      <c r="I3808">
        <v>-82.633874282181793</v>
      </c>
      <c r="J3808">
        <v>-0.71211304218855798</v>
      </c>
      <c r="K3808">
        <v>0.81778618131471204</v>
      </c>
      <c r="L3808">
        <v>1.1969303278377601</v>
      </c>
      <c r="M3808">
        <v>52.321664506728197</v>
      </c>
      <c r="N3808">
        <v>1.21620948237308</v>
      </c>
      <c r="O3808">
        <v>270</v>
      </c>
      <c r="P3808">
        <v>23.076923076922998</v>
      </c>
      <c r="Q3808">
        <v>5.8015962898145999E-2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21</v>
      </c>
      <c r="E3809">
        <v>26.478022578000001</v>
      </c>
      <c r="F3809">
        <v>17.13</v>
      </c>
      <c r="G3809">
        <v>-11.7580948551097</v>
      </c>
      <c r="H3809">
        <v>-9.6674779179535104</v>
      </c>
      <c r="I3809">
        <v>-24.920764346849602</v>
      </c>
      <c r="J3809">
        <v>-4.2113331701750303</v>
      </c>
      <c r="K3809">
        <v>16.877305476158401</v>
      </c>
      <c r="L3809">
        <v>16.672323854977002</v>
      </c>
      <c r="M3809">
        <v>48.954271497472199</v>
      </c>
      <c r="N3809">
        <v>1.0418255649172801</v>
      </c>
      <c r="O3809">
        <v>35.726795096322199</v>
      </c>
      <c r="P3809">
        <v>42.75</v>
      </c>
      <c r="Q3809">
        <v>4.4284577722358998E-2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407</v>
      </c>
      <c r="E3810">
        <v>26.464797399999998</v>
      </c>
      <c r="F3810">
        <v>43.27</v>
      </c>
      <c r="G3810">
        <v>32.2258293847811</v>
      </c>
      <c r="H3810">
        <v>22.360214234252201</v>
      </c>
      <c r="I3810">
        <v>-12.359882453747399</v>
      </c>
      <c r="J3810">
        <v>-14.390170979813799</v>
      </c>
      <c r="K3810">
        <v>36.192476535146298</v>
      </c>
      <c r="L3810">
        <v>35.132420093439599</v>
      </c>
      <c r="M3810">
        <v>74.515206863815393</v>
      </c>
      <c r="N3810">
        <v>3.7422631597884299</v>
      </c>
      <c r="O3810">
        <v>18.7889993066789</v>
      </c>
      <c r="P3810">
        <v>71.366336633663295</v>
      </c>
      <c r="Q3810">
        <v>-4.0636119345729997E-3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72</v>
      </c>
      <c r="E3811">
        <v>26.442752174999999</v>
      </c>
      <c r="F3811">
        <v>52.89</v>
      </c>
      <c r="G3811">
        <v>85.981307138245697</v>
      </c>
      <c r="H3811">
        <v>-10.3039820471104</v>
      </c>
      <c r="I3811">
        <v>17.634947100828501</v>
      </c>
      <c r="J3811">
        <v>-3.9771146578202701</v>
      </c>
      <c r="K3811">
        <v>49.9880747084636</v>
      </c>
      <c r="L3811">
        <v>43.036749995351698</v>
      </c>
      <c r="M3811">
        <v>45.820264633751499</v>
      </c>
      <c r="N3811">
        <v>0.63127373144632304</v>
      </c>
      <c r="O3811">
        <v>28.5687275477406</v>
      </c>
      <c r="P3811">
        <v>129.95652173913001</v>
      </c>
      <c r="Q3811">
        <v>8.4711449016544996E-2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26.399623913999999</v>
      </c>
      <c r="F3812">
        <v>19.49625</v>
      </c>
      <c r="G3812">
        <v>-60.596423358208099</v>
      </c>
      <c r="H3812">
        <v>13.0034204903617</v>
      </c>
      <c r="I3812">
        <v>-23.777721709650098</v>
      </c>
      <c r="J3812">
        <v>-13.605253114918799</v>
      </c>
      <c r="K3812">
        <v>18.113461900796601</v>
      </c>
      <c r="L3812">
        <v>20.948870402971998</v>
      </c>
      <c r="M3812">
        <v>53.012288283689998</v>
      </c>
      <c r="N3812">
        <v>2.9012974799794198</v>
      </c>
      <c r="O3812">
        <v>70.532060027285098</v>
      </c>
      <c r="P3812">
        <v>27.478260869565101</v>
      </c>
      <c r="Q3812">
        <v>0.196061328182806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D3813" t="s">
        <v>62</v>
      </c>
      <c r="E3813">
        <v>26.319990644999901</v>
      </c>
      <c r="F3813">
        <v>40.43</v>
      </c>
      <c r="G3813">
        <v>-16.778908147007101</v>
      </c>
      <c r="H3813">
        <v>-8.9876339959489204</v>
      </c>
      <c r="I3813">
        <v>-37.835577330866798</v>
      </c>
      <c r="J3813">
        <v>-6.7285754096901798</v>
      </c>
      <c r="K3813">
        <v>42.150231157269502</v>
      </c>
      <c r="L3813">
        <v>43.586324724305797</v>
      </c>
      <c r="M3813">
        <v>40.350422215637401</v>
      </c>
      <c r="N3813">
        <v>1.20028795360433</v>
      </c>
      <c r="O3813">
        <v>73.138758347761495</v>
      </c>
      <c r="P3813">
        <v>29.169329073482398</v>
      </c>
      <c r="Q3813">
        <v>-1.4983467062585999E-2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295</v>
      </c>
      <c r="E3814">
        <v>26.313005159999999</v>
      </c>
      <c r="F3814">
        <v>35.229999999999997</v>
      </c>
      <c r="G3814">
        <v>13.176722656166101</v>
      </c>
      <c r="H3814">
        <v>-4.0384560125192399</v>
      </c>
      <c r="I3814">
        <v>-24.380736741604601</v>
      </c>
      <c r="J3814">
        <v>-9.71211304218855</v>
      </c>
      <c r="K3814">
        <v>35.817930806258303</v>
      </c>
      <c r="L3814">
        <v>34.483381537876497</v>
      </c>
      <c r="M3814">
        <v>43.083857841159499</v>
      </c>
      <c r="N3814">
        <v>1.6890496580644501</v>
      </c>
      <c r="O3814">
        <v>55.1234743116662</v>
      </c>
      <c r="P3814">
        <v>67.761904761904702</v>
      </c>
      <c r="Q3814">
        <v>6.9277475997855997E-2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21</v>
      </c>
      <c r="E3815">
        <v>26.296834199999999</v>
      </c>
      <c r="F3815">
        <v>2.38</v>
      </c>
      <c r="G3815">
        <v>147.98452552904999</v>
      </c>
      <c r="H3815">
        <v>8.3388740720670196</v>
      </c>
      <c r="I3815">
        <v>25.2727173850935</v>
      </c>
      <c r="J3815">
        <v>-7.4629143242398399</v>
      </c>
      <c r="K3815">
        <v>2.5053909166522699</v>
      </c>
      <c r="L3815">
        <v>2.0413591459251799</v>
      </c>
      <c r="M3815">
        <v>36.250774287589401</v>
      </c>
      <c r="N3815">
        <v>0.72297874740077905</v>
      </c>
      <c r="O3815">
        <v>54.2016806722689</v>
      </c>
      <c r="P3815">
        <v>176.744186046511</v>
      </c>
      <c r="Q3815">
        <v>8.1105832795750996E-2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1429</v>
      </c>
      <c r="E3816">
        <v>26.218976783999999</v>
      </c>
      <c r="F3816">
        <v>48.62</v>
      </c>
      <c r="G3816">
        <v>51.221307138245699</v>
      </c>
      <c r="H3816">
        <v>-11.033079039638</v>
      </c>
      <c r="I3816">
        <v>-16.3311951858519</v>
      </c>
      <c r="J3816">
        <v>-2.8465645036925</v>
      </c>
      <c r="K3816">
        <v>44.198270094206102</v>
      </c>
      <c r="L3816">
        <v>42.276192522865799</v>
      </c>
      <c r="M3816">
        <v>70.592226901561702</v>
      </c>
      <c r="N3816">
        <v>2.0708208645910799</v>
      </c>
      <c r="O3816">
        <v>30.399012751953901</v>
      </c>
      <c r="P3816">
        <v>81.757009345794302</v>
      </c>
      <c r="Q3816">
        <v>-8.3238055833999999E-5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E3817">
        <v>26.214440147999898</v>
      </c>
      <c r="F3817">
        <v>44.07</v>
      </c>
      <c r="G3817">
        <v>161.335369638245</v>
      </c>
      <c r="H3817">
        <v>-7.7002640732749503</v>
      </c>
      <c r="I3817">
        <v>36.724895529632498</v>
      </c>
      <c r="J3817">
        <v>0.53075261928175399</v>
      </c>
      <c r="K3817">
        <v>48.063564789227598</v>
      </c>
      <c r="L3817">
        <v>43.689270492902601</v>
      </c>
      <c r="M3817">
        <v>45.956362570552201</v>
      </c>
      <c r="N3817">
        <v>0.77982054105532495</v>
      </c>
      <c r="O3817">
        <v>102.60948491036901</v>
      </c>
      <c r="P3817">
        <v>242.158385093167</v>
      </c>
      <c r="Q3817">
        <v>0.14133942690995799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2950</v>
      </c>
      <c r="E3818">
        <v>26.210564418000001</v>
      </c>
      <c r="F3818">
        <v>20.77</v>
      </c>
      <c r="G3818">
        <v>-12.143411594687</v>
      </c>
      <c r="H3818">
        <v>-15.0208302531752</v>
      </c>
      <c r="I3818">
        <v>-48.338856502805903</v>
      </c>
      <c r="J3818">
        <v>-2.8820147915295502</v>
      </c>
      <c r="K3818">
        <v>22.146425103904701</v>
      </c>
      <c r="L3818">
        <v>22.5316478355609</v>
      </c>
      <c r="M3818">
        <v>33.897454907999503</v>
      </c>
      <c r="N3818">
        <v>1.2917572683271801</v>
      </c>
      <c r="O3818">
        <v>85.363505055368293</v>
      </c>
      <c r="P3818">
        <v>32.208784213876498</v>
      </c>
      <c r="Q3818">
        <v>9.1793704738746998E-2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26.2</v>
      </c>
      <c r="F3819">
        <v>131</v>
      </c>
      <c r="G3819">
        <v>-54.286175854951502</v>
      </c>
      <c r="H3819">
        <v>-4.46845709441906</v>
      </c>
      <c r="I3819">
        <v>-44.263167974967502</v>
      </c>
      <c r="J3819">
        <v>-10.987219879795299</v>
      </c>
      <c r="K3819">
        <v>137.33469267714901</v>
      </c>
      <c r="M3819">
        <v>35.682838091373398</v>
      </c>
      <c r="N3819">
        <v>0.50035087719298199</v>
      </c>
      <c r="O3819">
        <v>46.412213740458</v>
      </c>
      <c r="P3819">
        <v>10.269360269360201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26.16</v>
      </c>
      <c r="F3820">
        <v>43.6</v>
      </c>
      <c r="G3820">
        <v>-21.372191905731299</v>
      </c>
      <c r="H3820">
        <v>-5.3691942962728101</v>
      </c>
      <c r="I3820">
        <v>-23.261019444090302</v>
      </c>
      <c r="J3820">
        <v>-0.88776131105715295</v>
      </c>
      <c r="K3820">
        <v>43.194842118574897</v>
      </c>
      <c r="L3820">
        <v>44.3209097579104</v>
      </c>
      <c r="M3820">
        <v>57.451925134474799</v>
      </c>
      <c r="N3820">
        <v>1.0223177441540501</v>
      </c>
      <c r="O3820">
        <v>47.683486238532097</v>
      </c>
      <c r="P3820">
        <v>29.530600118835402</v>
      </c>
      <c r="Q3820">
        <v>4.8929975922846002E-2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E3821">
        <v>26.079454067</v>
      </c>
      <c r="F3821">
        <v>1.99</v>
      </c>
      <c r="G3821">
        <v>-37.134248417309699</v>
      </c>
      <c r="H3821">
        <v>-1.45101279008953</v>
      </c>
      <c r="I3821">
        <v>-7.9881174142027502</v>
      </c>
      <c r="J3821">
        <v>11.7782907655805</v>
      </c>
      <c r="K3821">
        <v>1.64277603230831</v>
      </c>
      <c r="L3821">
        <v>1.93036497490558</v>
      </c>
      <c r="M3821">
        <v>72.161237512082806</v>
      </c>
      <c r="N3821">
        <v>2.08228623257388</v>
      </c>
      <c r="O3821">
        <v>46.231155778894397</v>
      </c>
      <c r="P3821">
        <v>65.8333333333333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26.071000000000002</v>
      </c>
      <c r="F3822">
        <v>84.1</v>
      </c>
      <c r="G3822">
        <v>230.023844136131</v>
      </c>
      <c r="H3822">
        <v>-11.9957318746567</v>
      </c>
      <c r="I3822">
        <v>166.65908011889999</v>
      </c>
      <c r="J3822">
        <v>-7.8642542957122901</v>
      </c>
      <c r="K3822">
        <v>86.044604726736495</v>
      </c>
      <c r="L3822">
        <v>58.217056549473597</v>
      </c>
      <c r="M3822">
        <v>27.518572074813701</v>
      </c>
      <c r="N3822">
        <v>0.30637143064738698</v>
      </c>
      <c r="O3822">
        <v>20.891795481569499</v>
      </c>
      <c r="P3822">
        <v>273.77777777777698</v>
      </c>
      <c r="Q3822">
        <v>0.12142071579479601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E3823">
        <v>25.99506993</v>
      </c>
      <c r="F3823">
        <v>12.9</v>
      </c>
      <c r="G3823">
        <v>31.546763898294401</v>
      </c>
      <c r="H3823">
        <v>1.12385059788862</v>
      </c>
      <c r="I3823">
        <v>10.052883664773001</v>
      </c>
      <c r="J3823">
        <v>-11.5179738480493</v>
      </c>
      <c r="K3823">
        <v>12.276553765145801</v>
      </c>
      <c r="L3823">
        <v>10.4444710597054</v>
      </c>
      <c r="M3823">
        <v>44.508137106457397</v>
      </c>
      <c r="N3823">
        <v>0.98286467632610997</v>
      </c>
      <c r="O3823">
        <v>19.612403100775101</v>
      </c>
      <c r="P3823">
        <v>67.750325097529199</v>
      </c>
      <c r="Q3823">
        <v>5.1854978827066002E-2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135</v>
      </c>
      <c r="E3824">
        <v>25.9832</v>
      </c>
      <c r="F3824">
        <v>80</v>
      </c>
      <c r="G3824">
        <v>12.590564478487501</v>
      </c>
      <c r="H3824">
        <v>2.1317453347307098</v>
      </c>
      <c r="I3824">
        <v>-34.419782344853402</v>
      </c>
      <c r="J3824">
        <v>-5.9362683487161902</v>
      </c>
      <c r="K3824">
        <v>74.223611058348098</v>
      </c>
      <c r="L3824">
        <v>65.061160070758305</v>
      </c>
      <c r="M3824">
        <v>41.381768866424302</v>
      </c>
      <c r="N3824">
        <v>1.3349538461538399</v>
      </c>
      <c r="O3824">
        <v>38.674999999999898</v>
      </c>
      <c r="P3824">
        <v>93.751513683700594</v>
      </c>
      <c r="Q3824">
        <v>2.1423764700314998E-2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627</v>
      </c>
      <c r="E3825">
        <v>25.950866399999999</v>
      </c>
      <c r="F3825">
        <v>9.74</v>
      </c>
      <c r="G3825">
        <v>-38.224432772068099</v>
      </c>
      <c r="H3825">
        <v>-15.4763400598806</v>
      </c>
      <c r="I3825">
        <v>-34.456600885184102</v>
      </c>
      <c r="J3825">
        <v>-6.7464393495178996</v>
      </c>
      <c r="K3825">
        <v>9.8885550133267195</v>
      </c>
      <c r="L3825">
        <v>9.3902724456843707</v>
      </c>
      <c r="M3825">
        <v>47.910492432102799</v>
      </c>
      <c r="N3825">
        <v>1.8905580831058499</v>
      </c>
      <c r="O3825">
        <v>43.7371663244353</v>
      </c>
      <c r="P3825">
        <v>39.142857142857103</v>
      </c>
      <c r="Q3825">
        <v>1.9917890846523002E-2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E3826">
        <v>25.905000000000001</v>
      </c>
      <c r="F3826">
        <v>51.81</v>
      </c>
      <c r="G3826">
        <v>80.838206301258893</v>
      </c>
      <c r="H3826">
        <v>-6.5140604272564397</v>
      </c>
      <c r="I3826">
        <v>6.72423005245202</v>
      </c>
      <c r="J3826">
        <v>-2.61697475631457</v>
      </c>
      <c r="K3826">
        <v>51.177589421738404</v>
      </c>
      <c r="L3826">
        <v>45.843685696337502</v>
      </c>
      <c r="M3826">
        <v>55.491435437784098</v>
      </c>
      <c r="N3826">
        <v>0.43831870827432701</v>
      </c>
      <c r="O3826">
        <v>22.370198803319798</v>
      </c>
      <c r="P3826">
        <v>119.06976744185999</v>
      </c>
      <c r="Q3826">
        <v>6.2725495703204001E-2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E3827">
        <v>25.900559999999999</v>
      </c>
      <c r="F3827">
        <v>24</v>
      </c>
      <c r="G3827">
        <v>32.316043980350997</v>
      </c>
      <c r="H3827">
        <v>-5.9103988735701396</v>
      </c>
      <c r="I3827">
        <v>-10.980521583077399</v>
      </c>
      <c r="J3827">
        <v>7.6140446309840302</v>
      </c>
      <c r="K3827">
        <v>22.7151357294746</v>
      </c>
      <c r="L3827">
        <v>21.648826119585699</v>
      </c>
      <c r="M3827">
        <v>60.639340989923099</v>
      </c>
      <c r="N3827">
        <v>1.4992786564977201</v>
      </c>
      <c r="O3827">
        <v>29.0833333333333</v>
      </c>
      <c r="P3827">
        <v>72.043010752688105</v>
      </c>
      <c r="Q3827">
        <v>3.6518662173830002E-3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122</v>
      </c>
      <c r="E3828">
        <v>25.884175800000001</v>
      </c>
      <c r="F3828">
        <v>73.94</v>
      </c>
      <c r="G3828">
        <v>105.483807138245</v>
      </c>
      <c r="H3828">
        <v>44.396927520965498</v>
      </c>
      <c r="I3828">
        <v>61.886119673857202</v>
      </c>
      <c r="J3828">
        <v>-8.2230799868904398</v>
      </c>
      <c r="K3828">
        <v>56.777228416294001</v>
      </c>
      <c r="L3828">
        <v>44.444496939531398</v>
      </c>
      <c r="M3828">
        <v>60.260653030412698</v>
      </c>
      <c r="N3828">
        <v>2.1179548530879502</v>
      </c>
      <c r="O3828">
        <v>24.885041925885801</v>
      </c>
      <c r="P3828">
        <v>184.38461538461499</v>
      </c>
      <c r="Q3828">
        <v>8.8216918628068006E-2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D3829" t="s">
        <v>46</v>
      </c>
      <c r="E3829">
        <v>25.8795</v>
      </c>
      <c r="F3829">
        <v>35.5</v>
      </c>
      <c r="G3829">
        <v>-73.6781080664326</v>
      </c>
      <c r="H3829">
        <v>-3.1240690577785202</v>
      </c>
      <c r="I3829">
        <v>-51.010230436315702</v>
      </c>
      <c r="J3829">
        <v>-5.2550338894572199</v>
      </c>
      <c r="K3829">
        <v>36.700220634951897</v>
      </c>
      <c r="M3829">
        <v>45.361089832929203</v>
      </c>
      <c r="N3829">
        <v>1.8962376237623699</v>
      </c>
      <c r="O3829">
        <v>110.98591549295701</v>
      </c>
      <c r="P3829">
        <v>12.6984126984126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E3830">
        <v>25.822785428</v>
      </c>
      <c r="F3830">
        <v>24.97</v>
      </c>
      <c r="G3830">
        <v>-4.4826695833837302</v>
      </c>
      <c r="H3830">
        <v>6.7505766557950704</v>
      </c>
      <c r="I3830">
        <v>-6.4210695971549203</v>
      </c>
      <c r="J3830">
        <v>9.0924081139226907</v>
      </c>
      <c r="K3830">
        <v>21.8725394302346</v>
      </c>
      <c r="L3830">
        <v>21.806447803617701</v>
      </c>
      <c r="M3830">
        <v>78.814295809531899</v>
      </c>
      <c r="N3830">
        <v>1.3389934857268999</v>
      </c>
      <c r="O3830">
        <v>16.139367240688799</v>
      </c>
      <c r="P3830">
        <v>36.821917808219098</v>
      </c>
      <c r="Q3830">
        <v>5.0964031881632003E-2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627</v>
      </c>
      <c r="E3831">
        <v>25.734307000000001</v>
      </c>
      <c r="F3831">
        <v>1.97</v>
      </c>
      <c r="G3831">
        <v>-3.9737545901493001</v>
      </c>
      <c r="H3831">
        <v>8.3602142342522505</v>
      </c>
      <c r="I3831">
        <v>-18.5113500064008</v>
      </c>
      <c r="J3831">
        <v>8.5030732448209196</v>
      </c>
      <c r="K3831">
        <v>1.8754768883878401</v>
      </c>
      <c r="L3831">
        <v>1.84238550428577</v>
      </c>
      <c r="M3831">
        <v>57.228021788674504</v>
      </c>
      <c r="N3831">
        <v>1.5448454833771601</v>
      </c>
      <c r="O3831">
        <v>37.055837563451703</v>
      </c>
      <c r="P3831">
        <v>47.014925373134297</v>
      </c>
      <c r="Q3831">
        <v>2.2792799767670001E-3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553</v>
      </c>
      <c r="E3832">
        <v>25.682400000000001</v>
      </c>
      <c r="F3832">
        <v>83.52</v>
      </c>
      <c r="G3832">
        <v>4.9213071382457496</v>
      </c>
      <c r="H3832">
        <v>31.7319754983187</v>
      </c>
      <c r="I3832">
        <v>-8.9434817650228098</v>
      </c>
      <c r="J3832">
        <v>17.450280120204599</v>
      </c>
      <c r="K3832">
        <v>65.290904403155096</v>
      </c>
      <c r="L3832">
        <v>64.450305267491999</v>
      </c>
      <c r="M3832">
        <v>80.897281027119902</v>
      </c>
      <c r="N3832">
        <v>4.2401069876793001</v>
      </c>
      <c r="O3832">
        <v>13.1465517241379</v>
      </c>
      <c r="P3832">
        <v>61.860465116279002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627</v>
      </c>
      <c r="E3833">
        <v>25.677600000000002</v>
      </c>
      <c r="F3833">
        <v>16.46</v>
      </c>
      <c r="G3833">
        <v>132.820051251275</v>
      </c>
      <c r="H3833">
        <v>30.696891878427799</v>
      </c>
      <c r="I3833">
        <v>21.9547577918303</v>
      </c>
      <c r="J3833">
        <v>11.988886523217699</v>
      </c>
      <c r="K3833">
        <v>12.8343347049522</v>
      </c>
      <c r="L3833">
        <v>11.762608789979399</v>
      </c>
      <c r="M3833">
        <v>90.250735955911594</v>
      </c>
      <c r="N3833">
        <v>2.4950322408241501</v>
      </c>
      <c r="O3833">
        <v>32.199270959902798</v>
      </c>
      <c r="P3833">
        <v>158.39874411302901</v>
      </c>
      <c r="Q3833">
        <v>0.23387278958177701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D3834" t="s">
        <v>135</v>
      </c>
      <c r="E3834">
        <v>25.677490500000001</v>
      </c>
      <c r="F3834">
        <v>19.86</v>
      </c>
      <c r="G3834">
        <v>6.4691794786712897</v>
      </c>
      <c r="H3834">
        <v>7.6968235708615804</v>
      </c>
      <c r="I3834">
        <v>-34.2954558492007</v>
      </c>
      <c r="J3834">
        <v>-7.2954783251460498</v>
      </c>
      <c r="K3834">
        <v>19.512537757582901</v>
      </c>
      <c r="L3834">
        <v>18.825260062772699</v>
      </c>
      <c r="M3834">
        <v>45.444349030903801</v>
      </c>
      <c r="N3834">
        <v>2.0919869737769798</v>
      </c>
      <c r="O3834">
        <v>58.358509566968699</v>
      </c>
      <c r="P3834">
        <v>52.769230769230703</v>
      </c>
      <c r="Q3834">
        <v>4.0864216368080998E-2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627</v>
      </c>
      <c r="E3835">
        <v>25.659991657999999</v>
      </c>
      <c r="F3835">
        <v>11.62</v>
      </c>
      <c r="G3835">
        <v>-29.545635010514498</v>
      </c>
      <c r="H3835">
        <v>-12.843277148246401</v>
      </c>
      <c r="I3835">
        <v>-45.344204619232499</v>
      </c>
      <c r="J3835">
        <v>-5.2309615985158198</v>
      </c>
      <c r="K3835">
        <v>12.2770337680282</v>
      </c>
      <c r="L3835">
        <v>13.5404255414186</v>
      </c>
      <c r="M3835">
        <v>50.1119910652219</v>
      </c>
      <c r="N3835">
        <v>0.56007968214638604</v>
      </c>
      <c r="O3835">
        <v>93.631669535284004</v>
      </c>
      <c r="P3835">
        <v>16.1999999999999</v>
      </c>
      <c r="Q3835">
        <v>-5.7231104554959999E-2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E3836">
        <v>25.634407199999998</v>
      </c>
      <c r="F3836">
        <v>73.510000000000005</v>
      </c>
      <c r="G3836">
        <v>541.48119824532296</v>
      </c>
      <c r="H3836">
        <v>1.1512058759816901</v>
      </c>
      <c r="I3836">
        <v>119.60106485828</v>
      </c>
      <c r="J3836">
        <v>-4.9817483904581401</v>
      </c>
      <c r="K3836">
        <v>65.250509802226304</v>
      </c>
      <c r="L3836">
        <v>46.931474088258597</v>
      </c>
      <c r="M3836">
        <v>55.518118788306403</v>
      </c>
      <c r="N3836">
        <v>1.1363820404768099</v>
      </c>
      <c r="O3836">
        <v>19.629982315331201</v>
      </c>
      <c r="P3836">
        <v>567.05989110707799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D3837" t="s">
        <v>627</v>
      </c>
      <c r="E3837">
        <v>25.599670082999999</v>
      </c>
      <c r="F3837">
        <v>2.4700000000000002</v>
      </c>
      <c r="G3837">
        <v>-26.778692861754202</v>
      </c>
      <c r="H3837">
        <v>14.0475220954731</v>
      </c>
      <c r="I3837">
        <v>-53.805684981770298</v>
      </c>
      <c r="J3837">
        <v>-1.9941643242398399</v>
      </c>
      <c r="K3837">
        <v>2.4916893869281602</v>
      </c>
      <c r="L3837">
        <v>3.3167500982883</v>
      </c>
      <c r="M3837">
        <v>57.4220461289582</v>
      </c>
      <c r="N3837">
        <v>0.48891151234154401</v>
      </c>
      <c r="O3837">
        <v>114.57489878542501</v>
      </c>
      <c r="P3837">
        <v>30</v>
      </c>
      <c r="Q3837">
        <v>-7.2705107082890005E-2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25.543767119999998</v>
      </c>
      <c r="F3838">
        <v>47.9</v>
      </c>
      <c r="G3838">
        <v>-78.456213766820596</v>
      </c>
      <c r="H3838">
        <v>8.7714696455076595</v>
      </c>
      <c r="I3838">
        <v>-31.194994597832299</v>
      </c>
      <c r="J3838">
        <v>-2.616570963244</v>
      </c>
      <c r="K3838">
        <v>45.714895302116901</v>
      </c>
      <c r="M3838">
        <v>73.982488790165803</v>
      </c>
      <c r="N3838">
        <v>1.8460526315789401</v>
      </c>
      <c r="O3838">
        <v>123.38204592901801</v>
      </c>
      <c r="P3838">
        <v>49.687499999999901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97</v>
      </c>
      <c r="E3839">
        <v>25.507022528</v>
      </c>
      <c r="F3839">
        <v>16.96</v>
      </c>
      <c r="G3839">
        <v>16.703186332876601</v>
      </c>
      <c r="H3839">
        <v>-3.7367769924015</v>
      </c>
      <c r="I3839">
        <v>-31.553703802968901</v>
      </c>
      <c r="J3839">
        <v>-3.9941643242398399</v>
      </c>
      <c r="K3839">
        <v>17.253002430210699</v>
      </c>
      <c r="L3839">
        <v>16.662101813443002</v>
      </c>
      <c r="M3839">
        <v>44.945665187780399</v>
      </c>
      <c r="N3839">
        <v>1.05859176606387</v>
      </c>
      <c r="O3839">
        <v>48.879716981131999</v>
      </c>
      <c r="P3839">
        <v>54.181818181818201</v>
      </c>
      <c r="Q3839">
        <v>7.9064964960549999E-3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72</v>
      </c>
      <c r="E3840">
        <v>25.506813000000001</v>
      </c>
      <c r="F3840">
        <v>12.45</v>
      </c>
      <c r="G3840">
        <v>-71.356661142937199</v>
      </c>
      <c r="H3840">
        <v>-2.9727339930565599</v>
      </c>
      <c r="I3840">
        <v>-20.080224859070899</v>
      </c>
      <c r="J3840">
        <v>2.1287136062371301</v>
      </c>
      <c r="K3840">
        <v>12.8118564227411</v>
      </c>
      <c r="L3840">
        <v>16.052785757115601</v>
      </c>
      <c r="M3840">
        <v>41.3634596382377</v>
      </c>
      <c r="N3840">
        <v>0.82324172133930396</v>
      </c>
      <c r="O3840">
        <v>96.787148594377499</v>
      </c>
      <c r="P3840">
        <v>16.138059701492502</v>
      </c>
      <c r="Q3840">
        <v>6.3489555401503001E-2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122</v>
      </c>
      <c r="E3841">
        <v>25.48</v>
      </c>
      <c r="F3841">
        <v>7.28</v>
      </c>
      <c r="G3841">
        <v>-22.022505095040099</v>
      </c>
      <c r="H3841">
        <v>-6.2298278762258201</v>
      </c>
      <c r="I3841">
        <v>-39.004686033295002</v>
      </c>
      <c r="J3841">
        <v>-5.0608309909065099</v>
      </c>
      <c r="K3841">
        <v>7.6844811129330202</v>
      </c>
      <c r="L3841">
        <v>8.6319292134129295</v>
      </c>
      <c r="M3841">
        <v>48.321672083370402</v>
      </c>
      <c r="N3841">
        <v>0.75196917048138601</v>
      </c>
      <c r="O3841">
        <v>70.879120879120805</v>
      </c>
      <c r="P3841">
        <v>12</v>
      </c>
      <c r="Q3841">
        <v>7.9140916520599996E-3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111</v>
      </c>
      <c r="E3842">
        <v>25.446439999999999</v>
      </c>
      <c r="F3842">
        <v>23.26</v>
      </c>
      <c r="G3842">
        <v>-18.586972530567401</v>
      </c>
      <c r="H3842">
        <v>-14.1319487751521</v>
      </c>
      <c r="I3842">
        <v>-6.0968614523585396</v>
      </c>
      <c r="J3842">
        <v>-1.9941643242398399</v>
      </c>
      <c r="K3842">
        <v>23.851906876947901</v>
      </c>
      <c r="L3842">
        <v>20.846260935433602</v>
      </c>
      <c r="M3842">
        <v>44.943379387585502</v>
      </c>
      <c r="N3842">
        <v>0.22258687258687199</v>
      </c>
      <c r="O3842">
        <v>27.257093723129799</v>
      </c>
      <c r="P3842">
        <v>67.097701149425305</v>
      </c>
      <c r="Q3842">
        <v>7.3036960118440006E-2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E3843">
        <v>25.3737396</v>
      </c>
      <c r="F3843">
        <v>2.35</v>
      </c>
      <c r="G3843">
        <v>-8.0786928617542308</v>
      </c>
      <c r="H3843">
        <v>-3.9830459538355001</v>
      </c>
      <c r="I3843">
        <v>-33.674151880724999</v>
      </c>
      <c r="J3843">
        <v>-6.85246391938154</v>
      </c>
      <c r="K3843">
        <v>2.4245903748253399</v>
      </c>
      <c r="L3843">
        <v>2.3949595906829</v>
      </c>
      <c r="M3843">
        <v>44.113599818892403</v>
      </c>
      <c r="N3843">
        <v>1.00739208212805</v>
      </c>
      <c r="O3843">
        <v>31.489361702127599</v>
      </c>
      <c r="P3843">
        <v>21.761658031088</v>
      </c>
      <c r="Q3843">
        <v>3.2878560622869001E-2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E3844">
        <v>25.300799999999999</v>
      </c>
      <c r="F3844">
        <v>70.28</v>
      </c>
      <c r="G3844">
        <v>52.2553152354117</v>
      </c>
      <c r="H3844">
        <v>5.4421870818205704</v>
      </c>
      <c r="I3844">
        <v>1.3632968848076299</v>
      </c>
      <c r="J3844">
        <v>17.29300471853</v>
      </c>
      <c r="K3844">
        <v>52.847475792788899</v>
      </c>
      <c r="L3844">
        <v>54.832523799712497</v>
      </c>
      <c r="M3844">
        <v>89.764275998606493</v>
      </c>
      <c r="N3844">
        <v>3.6288319802157298</v>
      </c>
      <c r="O3844">
        <v>17.956744450768301</v>
      </c>
      <c r="P3844">
        <v>89.945945945945894</v>
      </c>
      <c r="Q3844">
        <v>0.150011948029866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E3845">
        <v>25.295999999999999</v>
      </c>
      <c r="F3845">
        <v>62</v>
      </c>
      <c r="G3845">
        <v>-52.637516391166002</v>
      </c>
      <c r="H3845">
        <v>-5.2761494021113799</v>
      </c>
      <c r="I3845">
        <v>-28.3545598059615</v>
      </c>
      <c r="J3845">
        <v>-1.9941643242398399</v>
      </c>
      <c r="K3845">
        <v>62.170516096637499</v>
      </c>
      <c r="L3845">
        <v>70.130564419123203</v>
      </c>
      <c r="M3845">
        <v>58.512267860483902</v>
      </c>
      <c r="N3845">
        <v>1.0716049382716</v>
      </c>
      <c r="O3845">
        <v>56.387096774193502</v>
      </c>
      <c r="P3845">
        <v>22.167487684729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D3846" t="s">
        <v>407</v>
      </c>
      <c r="E3846">
        <v>25.294878000000001</v>
      </c>
      <c r="F3846">
        <v>49.98</v>
      </c>
      <c r="G3846">
        <v>180.48376886512801</v>
      </c>
      <c r="H3846">
        <v>1.88508558931228</v>
      </c>
      <c r="I3846">
        <v>-22.7767727857428</v>
      </c>
      <c r="J3846">
        <v>-3.9941643242398399</v>
      </c>
      <c r="K3846">
        <v>52.033183495442003</v>
      </c>
      <c r="L3846">
        <v>51.127219301894797</v>
      </c>
      <c r="M3846">
        <v>38.150772357435301</v>
      </c>
      <c r="N3846">
        <v>7.6182264018754497E-2</v>
      </c>
      <c r="O3846">
        <v>119.427771108443</v>
      </c>
      <c r="P3846">
        <v>206.06246172688299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257</v>
      </c>
      <c r="E3847">
        <v>25.250560400000001</v>
      </c>
      <c r="F3847">
        <v>87.88</v>
      </c>
      <c r="G3847">
        <v>1100.0837897044901</v>
      </c>
      <c r="H3847">
        <v>36.876672411458699</v>
      </c>
      <c r="I3847">
        <v>126.072030168078</v>
      </c>
      <c r="J3847">
        <v>-0.23519927657756601</v>
      </c>
      <c r="K3847">
        <v>66.981099818879301</v>
      </c>
      <c r="L3847">
        <v>42.9564651526807</v>
      </c>
      <c r="M3847">
        <v>72.0402750331438</v>
      </c>
      <c r="N3847">
        <v>2.8897411683080501</v>
      </c>
      <c r="O3847">
        <v>6.1788802913063297</v>
      </c>
      <c r="P3847">
        <v>1125.66248256624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407</v>
      </c>
      <c r="E3848">
        <v>25.220275600000001</v>
      </c>
      <c r="F3848">
        <v>42.76</v>
      </c>
      <c r="G3848">
        <v>11.6485215156526</v>
      </c>
      <c r="H3848">
        <v>-14.0362278505751</v>
      </c>
      <c r="I3848">
        <v>10.2460214024603</v>
      </c>
      <c r="J3848">
        <v>-3.9149888733145599</v>
      </c>
      <c r="K3848">
        <v>41.299340394814003</v>
      </c>
      <c r="L3848">
        <v>37.619712681015898</v>
      </c>
      <c r="M3848">
        <v>56.267900496420602</v>
      </c>
      <c r="N3848">
        <v>1.43264339937264</v>
      </c>
      <c r="O3848">
        <v>12.231057062675299</v>
      </c>
      <c r="P3848">
        <v>48.214904679375998</v>
      </c>
      <c r="Q3848">
        <v>8.1098087153095993E-2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49</v>
      </c>
      <c r="E3849">
        <v>25.13025</v>
      </c>
      <c r="F3849">
        <v>59.13</v>
      </c>
      <c r="G3849">
        <v>32.861821607699099</v>
      </c>
      <c r="H3849">
        <v>3.33375008584615</v>
      </c>
      <c r="I3849">
        <v>-11.4902150768072</v>
      </c>
      <c r="J3849">
        <v>9.2961582564053202</v>
      </c>
      <c r="K3849">
        <v>53.864384880402497</v>
      </c>
      <c r="L3849">
        <v>49.406299815908604</v>
      </c>
      <c r="M3849">
        <v>60.995859054459899</v>
      </c>
      <c r="N3849">
        <v>5.2364980035206701</v>
      </c>
      <c r="O3849">
        <v>36.580416032470801</v>
      </c>
      <c r="P3849">
        <v>103.896551724137</v>
      </c>
      <c r="Q3849">
        <v>0.125154646667718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62</v>
      </c>
      <c r="E3850">
        <v>25.11</v>
      </c>
      <c r="F3850">
        <v>18</v>
      </c>
      <c r="G3850">
        <v>-39.040231323292701</v>
      </c>
      <c r="H3850">
        <v>-9.5201812323501098</v>
      </c>
      <c r="I3850">
        <v>-42.384953274453203</v>
      </c>
      <c r="J3850">
        <v>-3.09005473519874</v>
      </c>
      <c r="K3850">
        <v>19.597776148386</v>
      </c>
      <c r="L3850">
        <v>21.843453178689099</v>
      </c>
      <c r="M3850">
        <v>28.024934951866999</v>
      </c>
      <c r="N3850">
        <v>0.74272133095662496</v>
      </c>
      <c r="O3850">
        <v>69.1666666666666</v>
      </c>
      <c r="P3850">
        <v>14.285714285714199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391</v>
      </c>
      <c r="E3851">
        <v>25.108528499999998</v>
      </c>
      <c r="F3851">
        <v>34.200000000000003</v>
      </c>
      <c r="G3851">
        <v>-66.562299419131193</v>
      </c>
      <c r="H3851">
        <v>6.1789589570217496</v>
      </c>
      <c r="I3851">
        <v>-14.0720054565477</v>
      </c>
      <c r="J3851">
        <v>-10.040141335734001</v>
      </c>
      <c r="K3851">
        <v>34.246028701440999</v>
      </c>
      <c r="L3851">
        <v>38.193155027471498</v>
      </c>
      <c r="M3851">
        <v>42.375672009514901</v>
      </c>
      <c r="N3851">
        <v>2.35862068965517</v>
      </c>
      <c r="O3851">
        <v>72.514619883040893</v>
      </c>
      <c r="P3851">
        <v>19.3717277486911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D3852" t="s">
        <v>627</v>
      </c>
      <c r="E3852">
        <v>25.039079999999998</v>
      </c>
      <c r="F3852">
        <v>49.5</v>
      </c>
      <c r="G3852">
        <v>190.31154325822001</v>
      </c>
      <c r="H3852">
        <v>-4.7228401873848398</v>
      </c>
      <c r="I3852">
        <v>76.976403699676595</v>
      </c>
      <c r="J3852">
        <v>-10.953701896494101</v>
      </c>
      <c r="K3852">
        <v>41.9204824495488</v>
      </c>
      <c r="L3852">
        <v>31.187445157657699</v>
      </c>
      <c r="M3852">
        <v>54.440582177555797</v>
      </c>
      <c r="N3852">
        <v>0.40524730077120802</v>
      </c>
      <c r="O3852">
        <v>6.8686868686868596</v>
      </c>
      <c r="P3852">
        <v>309.09090909090901</v>
      </c>
      <c r="Q3852">
        <v>0.10365023079008399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E3853">
        <v>25.035789000000001</v>
      </c>
      <c r="F3853">
        <v>26.7</v>
      </c>
      <c r="G3853">
        <v>-20.4605826255337</v>
      </c>
      <c r="H3853">
        <v>-0.158039165890905</v>
      </c>
      <c r="I3853">
        <v>-12.8633772894626</v>
      </c>
      <c r="J3853">
        <v>-3.1052754353509502</v>
      </c>
      <c r="K3853">
        <v>26.280077673604598</v>
      </c>
      <c r="L3853">
        <v>26.049826861085201</v>
      </c>
      <c r="M3853">
        <v>51.607257851214698</v>
      </c>
      <c r="N3853">
        <v>3.48837209302325</v>
      </c>
      <c r="O3853">
        <v>13.483146067415699</v>
      </c>
      <c r="P3853">
        <v>23.3256351039261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72</v>
      </c>
      <c r="E3854">
        <v>25</v>
      </c>
      <c r="F3854">
        <v>25</v>
      </c>
      <c r="G3854">
        <v>-31.239070220244798</v>
      </c>
      <c r="H3854">
        <v>-43.576149402111298</v>
      </c>
      <c r="I3854">
        <v>-14.7085692092814</v>
      </c>
      <c r="J3854">
        <v>0.49753002791963202</v>
      </c>
      <c r="K3854">
        <v>27.498580061440901</v>
      </c>
      <c r="L3854">
        <v>26.231517577347098</v>
      </c>
      <c r="M3854">
        <v>42.920107929343501</v>
      </c>
      <c r="N3854">
        <v>0.85165182304161302</v>
      </c>
      <c r="O3854">
        <v>83.16</v>
      </c>
      <c r="P3854">
        <v>19.047619047619001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E3855">
        <v>24.979054229999999</v>
      </c>
      <c r="F3855">
        <v>11.7</v>
      </c>
      <c r="G3855">
        <v>25.389049073729598</v>
      </c>
      <c r="H3855">
        <v>21.0571839312219</v>
      </c>
      <c r="I3855">
        <v>-4.4445738706592</v>
      </c>
      <c r="J3855">
        <v>-2.10701538362645E-2</v>
      </c>
      <c r="K3855">
        <v>9.67323838000652</v>
      </c>
      <c r="L3855">
        <v>8.9398222679680792</v>
      </c>
      <c r="M3855">
        <v>77.853481973537598</v>
      </c>
      <c r="N3855">
        <v>2.4644954928758298</v>
      </c>
      <c r="O3855">
        <v>16.923076923076898</v>
      </c>
      <c r="P3855">
        <v>70.802919708029194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E3856">
        <v>24.9763056</v>
      </c>
      <c r="F3856">
        <v>39.979999999999997</v>
      </c>
      <c r="G3856">
        <v>104.85358379530599</v>
      </c>
      <c r="H3856">
        <v>-2.5634490321976799</v>
      </c>
      <c r="I3856">
        <v>49.650926588477603</v>
      </c>
      <c r="J3856">
        <v>3.7836134535379302</v>
      </c>
      <c r="K3856">
        <v>30.978655388680199</v>
      </c>
      <c r="L3856">
        <v>25.897511900302</v>
      </c>
      <c r="M3856">
        <v>86.996805533695806</v>
      </c>
      <c r="N3856">
        <v>1.3454001842608501</v>
      </c>
      <c r="O3856">
        <v>0</v>
      </c>
      <c r="P3856">
        <v>149.09657320872199</v>
      </c>
      <c r="Q3856">
        <v>5.4946739050267E-2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407</v>
      </c>
      <c r="E3857">
        <v>24.860736899999999</v>
      </c>
      <c r="F3857">
        <v>34.49</v>
      </c>
      <c r="G3857">
        <v>45.333100993548001</v>
      </c>
      <c r="H3857">
        <v>-7.8739147652398698</v>
      </c>
      <c r="I3857">
        <v>-36.377539894534301</v>
      </c>
      <c r="J3857">
        <v>-3.7411353019800599</v>
      </c>
      <c r="K3857">
        <v>35.230176512635701</v>
      </c>
      <c r="L3857">
        <v>34.435662462648203</v>
      </c>
      <c r="M3857">
        <v>47.262799287202498</v>
      </c>
      <c r="N3857">
        <v>0.85928258444411199</v>
      </c>
      <c r="O3857">
        <v>39.112786314873802</v>
      </c>
      <c r="P3857">
        <v>91.6111111111111</v>
      </c>
      <c r="Q3857">
        <v>6.8685848195342999E-2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711</v>
      </c>
      <c r="E3858">
        <v>24.859794348000001</v>
      </c>
      <c r="F3858">
        <v>771.04</v>
      </c>
      <c r="G3858">
        <v>40.4720458211074</v>
      </c>
      <c r="H3858">
        <v>-3.03121395548599</v>
      </c>
      <c r="I3858">
        <v>20.231434402552399</v>
      </c>
      <c r="J3858">
        <v>-2.3534626057455701</v>
      </c>
      <c r="K3858">
        <v>737.89933195090805</v>
      </c>
      <c r="L3858">
        <v>632.50452152770595</v>
      </c>
      <c r="M3858">
        <v>42.579740679890797</v>
      </c>
      <c r="N3858">
        <v>0.72399669764265495</v>
      </c>
      <c r="O3858">
        <v>2.1996264785225201</v>
      </c>
      <c r="P3858">
        <v>73.0146976326713</v>
      </c>
      <c r="Q3858">
        <v>-2.2826330923839998E-3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D3859" t="s">
        <v>182</v>
      </c>
      <c r="E3859">
        <v>24.828469999999999</v>
      </c>
      <c r="F3859">
        <v>51.14</v>
      </c>
      <c r="G3859">
        <v>16.476862693801301</v>
      </c>
      <c r="H3859">
        <v>5.48268635672438</v>
      </c>
      <c r="I3859">
        <v>-6.0012719569202604</v>
      </c>
      <c r="J3859">
        <v>0.70463085648304302</v>
      </c>
      <c r="K3859">
        <v>41.065934370851203</v>
      </c>
      <c r="L3859">
        <v>40.870801529745897</v>
      </c>
      <c r="M3859">
        <v>78.462872837628296</v>
      </c>
      <c r="N3859">
        <v>2.1738438020178599</v>
      </c>
      <c r="O3859">
        <v>5.5729370355885797</v>
      </c>
      <c r="P3859">
        <v>50.855457227138601</v>
      </c>
      <c r="Q3859">
        <v>6.1893030976839999E-2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D3860" t="s">
        <v>46</v>
      </c>
      <c r="E3860">
        <v>24.819839999999999</v>
      </c>
      <c r="F3860">
        <v>27.9</v>
      </c>
      <c r="G3860">
        <v>102.54886233039601</v>
      </c>
      <c r="H3860">
        <v>14.9614407548678</v>
      </c>
      <c r="I3860">
        <v>164.283833573896</v>
      </c>
      <c r="J3860">
        <v>-1.9941643242398399</v>
      </c>
      <c r="K3860">
        <v>24.727231172701099</v>
      </c>
      <c r="L3860">
        <v>17.980981533940302</v>
      </c>
      <c r="M3860">
        <v>61.754134718066702</v>
      </c>
      <c r="N3860">
        <v>0.101694915254237</v>
      </c>
      <c r="O3860">
        <v>1.57706093189964</v>
      </c>
      <c r="P3860">
        <v>243.17343173431701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D3861" t="s">
        <v>49</v>
      </c>
      <c r="E3861">
        <v>24.765825271000001</v>
      </c>
      <c r="F3861">
        <v>8.94</v>
      </c>
      <c r="G3861">
        <v>162.80840391243899</v>
      </c>
      <c r="H3861">
        <v>15.534661408699399</v>
      </c>
      <c r="I3861">
        <v>-5.1853146113999404</v>
      </c>
      <c r="J3861">
        <v>-10.018855682264499</v>
      </c>
      <c r="K3861">
        <v>8.4619406934396508</v>
      </c>
      <c r="L3861">
        <v>7.3283135258845</v>
      </c>
      <c r="M3861">
        <v>55.048117805820603</v>
      </c>
      <c r="N3861">
        <v>2.4485380263869998</v>
      </c>
      <c r="O3861">
        <v>30.8724832214765</v>
      </c>
      <c r="Q3861">
        <v>0.117534167928516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E3862">
        <v>24.750599999999999</v>
      </c>
      <c r="F3862">
        <v>9.94</v>
      </c>
      <c r="G3862">
        <v>-52.811489347844997</v>
      </c>
      <c r="H3862">
        <v>7.5906677536448299</v>
      </c>
      <c r="I3862">
        <v>-45.801299016858003</v>
      </c>
      <c r="J3862">
        <v>-1.9941643242398399</v>
      </c>
      <c r="K3862">
        <v>10.3393370645258</v>
      </c>
      <c r="L3862">
        <v>11.691056805018899</v>
      </c>
      <c r="M3862">
        <v>36.215338312022403</v>
      </c>
      <c r="N3862">
        <v>1.1783625730994101</v>
      </c>
      <c r="O3862">
        <v>95.573440643863194</v>
      </c>
      <c r="P3862">
        <v>16.9411764705882</v>
      </c>
      <c r="Q3862">
        <v>-4.2863048727003E-2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D3863" t="s">
        <v>1148</v>
      </c>
      <c r="E3863">
        <v>24.690049301999998</v>
      </c>
      <c r="F3863">
        <v>67.63</v>
      </c>
      <c r="G3863">
        <v>36.564678032515701</v>
      </c>
      <c r="H3863">
        <v>-3.6796327112550702</v>
      </c>
      <c r="I3863">
        <v>-31.958651607233801</v>
      </c>
      <c r="J3863">
        <v>0.22546184398445099</v>
      </c>
      <c r="K3863">
        <v>71.931025442548503</v>
      </c>
      <c r="L3863">
        <v>74.195386653785206</v>
      </c>
      <c r="M3863">
        <v>30.705283460815998</v>
      </c>
      <c r="N3863">
        <v>0.80393332641203397</v>
      </c>
      <c r="O3863">
        <v>75.779979299127604</v>
      </c>
      <c r="P3863">
        <v>76.533542156094995</v>
      </c>
      <c r="Q3863">
        <v>0.113451728558093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D3864" t="s">
        <v>711</v>
      </c>
      <c r="E3864">
        <v>24.652576575000001</v>
      </c>
      <c r="F3864">
        <v>13.44</v>
      </c>
      <c r="G3864">
        <v>20.9861926344289</v>
      </c>
      <c r="H3864">
        <v>-1.00596306670766</v>
      </c>
      <c r="I3864">
        <v>5.8535291103705998</v>
      </c>
      <c r="J3864">
        <v>-1.9941643242398399</v>
      </c>
      <c r="K3864">
        <v>12.7383060425382</v>
      </c>
      <c r="L3864">
        <v>11.597531167997801</v>
      </c>
      <c r="M3864">
        <v>43.246163025678499</v>
      </c>
      <c r="N3864">
        <v>0.74708055721741895</v>
      </c>
      <c r="O3864">
        <v>7.6636904761904798</v>
      </c>
      <c r="P3864">
        <v>62.515114873035003</v>
      </c>
    </row>
    <row r="3865" spans="1:17" hidden="1" x14ac:dyDescent="0.3">
      <c r="A3865" t="s">
        <v>7893</v>
      </c>
      <c r="B3865" t="s">
        <v>6163</v>
      </c>
      <c r="C3865" t="str">
        <f>IFERROR(VLOOKUP(Table1[[#This Row],[Ticker]],[1]!Table1[[Symbol]:[Industry]],2,FALSE),"-")</f>
        <v>-</v>
      </c>
      <c r="D3865" t="s">
        <v>135</v>
      </c>
      <c r="E3865">
        <v>24.639299999999999</v>
      </c>
      <c r="F3865">
        <v>78.22</v>
      </c>
      <c r="G3865">
        <v>246.89749761443599</v>
      </c>
      <c r="H3865">
        <v>15.428629787241301</v>
      </c>
      <c r="I3865">
        <v>190.70899786865999</v>
      </c>
      <c r="J3865">
        <v>2.9499513891066398</v>
      </c>
      <c r="K3865">
        <v>68.510488324691295</v>
      </c>
      <c r="L3865">
        <v>42.851009202776602</v>
      </c>
      <c r="M3865">
        <v>50.411797951649604</v>
      </c>
      <c r="N3865">
        <v>0.54087689290479701</v>
      </c>
      <c r="O3865">
        <v>11.927895678854499</v>
      </c>
      <c r="P3865">
        <v>388.875</v>
      </c>
      <c r="Q3865">
        <v>9.9870681676478001E-2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18</v>
      </c>
      <c r="E3866">
        <v>24.623999999999999</v>
      </c>
      <c r="F3866">
        <v>273.60000000000002</v>
      </c>
      <c r="G3866">
        <v>-56.513944660315303</v>
      </c>
      <c r="H3866">
        <v>-10.276149402111299</v>
      </c>
      <c r="I3866">
        <v>29.4363658926335</v>
      </c>
      <c r="J3866">
        <v>-6.9941643242398301</v>
      </c>
      <c r="K3866">
        <v>237.41123965396099</v>
      </c>
      <c r="L3866">
        <v>209.45246076604101</v>
      </c>
      <c r="M3866">
        <v>9.2142274400867592</v>
      </c>
      <c r="N3866">
        <v>4.0335592126492402E-3</v>
      </c>
      <c r="O3866">
        <v>44.7916666666666</v>
      </c>
      <c r="P3866">
        <v>152.63157894736801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1487</v>
      </c>
      <c r="E3867">
        <v>24.619535851999998</v>
      </c>
      <c r="F3867">
        <v>9.32</v>
      </c>
      <c r="G3867">
        <v>152.63026236212599</v>
      </c>
      <c r="H3867">
        <v>55.012659262148503</v>
      </c>
      <c r="I3867">
        <v>37.231200264131303</v>
      </c>
      <c r="J3867">
        <v>6.2985186025894402</v>
      </c>
      <c r="K3867">
        <v>6.3342219308779102</v>
      </c>
      <c r="L3867">
        <v>5.6210408212046499</v>
      </c>
      <c r="M3867">
        <v>82.903183409848694</v>
      </c>
      <c r="N3867">
        <v>2.8456768173051499</v>
      </c>
      <c r="O3867">
        <v>0</v>
      </c>
      <c r="Q3867">
        <v>8.0175974484016005E-2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E3868">
        <v>24.592415159999899</v>
      </c>
      <c r="F3868">
        <v>31.44</v>
      </c>
      <c r="G3868">
        <v>24.135592852531399</v>
      </c>
      <c r="H3868">
        <v>56.179376204357602</v>
      </c>
      <c r="I3868">
        <v>80.944315018229702</v>
      </c>
      <c r="J3868">
        <v>13.6875660735971</v>
      </c>
      <c r="K3868">
        <v>21.665235071108501</v>
      </c>
      <c r="L3868">
        <v>19.664843012515401</v>
      </c>
      <c r="M3868">
        <v>95.644613435574897</v>
      </c>
      <c r="N3868">
        <v>4.6051098668423203</v>
      </c>
      <c r="O3868">
        <v>0</v>
      </c>
      <c r="P3868">
        <v>109.6</v>
      </c>
      <c r="Q3868">
        <v>1.1868435125E-4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553</v>
      </c>
      <c r="E3869">
        <v>24.572807999999998</v>
      </c>
      <c r="F3869">
        <v>9.36</v>
      </c>
      <c r="G3869">
        <v>23.465893125506899</v>
      </c>
      <c r="H3869">
        <v>-3.4983716243336</v>
      </c>
      <c r="I3869">
        <v>42.819949535996102</v>
      </c>
      <c r="J3869">
        <v>4.8903164225512796</v>
      </c>
      <c r="K3869">
        <v>8.6999681733109995</v>
      </c>
      <c r="L3869">
        <v>8.0800667588719808</v>
      </c>
      <c r="M3869">
        <v>70.681972283086296</v>
      </c>
      <c r="N3869">
        <v>1.61322983972525</v>
      </c>
      <c r="O3869">
        <v>43.0555555555555</v>
      </c>
      <c r="P3869">
        <v>94.190871369294499</v>
      </c>
      <c r="Q3869">
        <v>5.7317492496801001E-2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E3870">
        <v>24.567435759999999</v>
      </c>
      <c r="F3870">
        <v>4.87</v>
      </c>
      <c r="G3870">
        <v>-58.498803054591697</v>
      </c>
      <c r="H3870">
        <v>6.3352250054715604</v>
      </c>
      <c r="I3870">
        <v>-32.022237297379199</v>
      </c>
      <c r="J3870">
        <v>-7.7941643242398397</v>
      </c>
      <c r="K3870">
        <v>4.5290437470610003</v>
      </c>
      <c r="L3870">
        <v>4.4847301144222103</v>
      </c>
      <c r="M3870">
        <v>51.703738974291603</v>
      </c>
      <c r="N3870">
        <v>1.19797137732251</v>
      </c>
      <c r="O3870">
        <v>53.388090349075902</v>
      </c>
      <c r="P3870">
        <v>56.591639871382597</v>
      </c>
      <c r="Q3870">
        <v>6.1390996881406999E-2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E3871">
        <v>24.523217136</v>
      </c>
      <c r="F3871">
        <v>16.559999999999999</v>
      </c>
      <c r="G3871">
        <v>-30.7876224553432</v>
      </c>
      <c r="H3871">
        <v>0.84251561643004003</v>
      </c>
      <c r="I3871">
        <v>-20.927113553198801</v>
      </c>
      <c r="J3871">
        <v>-6.0723766147426099</v>
      </c>
      <c r="K3871">
        <v>16.531122598591502</v>
      </c>
      <c r="L3871">
        <v>16.973741334564</v>
      </c>
      <c r="M3871">
        <v>45.823832320435201</v>
      </c>
      <c r="N3871">
        <v>1.6709189545924099</v>
      </c>
      <c r="O3871">
        <v>30.978260869565201</v>
      </c>
      <c r="P3871">
        <v>27.384615384615302</v>
      </c>
      <c r="Q3871">
        <v>-6.7062164762987E-2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130</v>
      </c>
      <c r="E3872">
        <v>24.423317879999999</v>
      </c>
      <c r="F3872">
        <v>16.399999999999999</v>
      </c>
      <c r="G3872">
        <v>-5.5931859894901201</v>
      </c>
      <c r="H3872">
        <v>-1.87035303188851</v>
      </c>
      <c r="I3872">
        <v>-12.2495918825592</v>
      </c>
      <c r="J3872">
        <v>1.0670674632677399</v>
      </c>
      <c r="K3872">
        <v>20.078539679257499</v>
      </c>
      <c r="L3872">
        <v>20.567302919445201</v>
      </c>
      <c r="M3872">
        <v>33.686981725690302</v>
      </c>
      <c r="N3872">
        <v>1</v>
      </c>
      <c r="Q3872">
        <v>-3.2586267451102997E-2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400</v>
      </c>
      <c r="E3873">
        <v>24.369800000000001</v>
      </c>
      <c r="F3873">
        <v>20.6</v>
      </c>
      <c r="G3873">
        <v>186.07032377969799</v>
      </c>
      <c r="H3873">
        <v>53.718988361259697</v>
      </c>
      <c r="I3873">
        <v>3.38195936003107</v>
      </c>
      <c r="J3873">
        <v>8.5410469433657994</v>
      </c>
      <c r="K3873">
        <v>15.0262827380656</v>
      </c>
      <c r="L3873">
        <v>12.997269637981001</v>
      </c>
      <c r="M3873">
        <v>95.5928132486018</v>
      </c>
      <c r="N3873">
        <v>3.2651723351136499</v>
      </c>
      <c r="O3873">
        <v>0</v>
      </c>
      <c r="P3873">
        <v>245.63758389261699</v>
      </c>
      <c r="Q3873">
        <v>0.140655823194694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E3874">
        <v>24.368960000000001</v>
      </c>
      <c r="F3874">
        <v>154</v>
      </c>
      <c r="G3874">
        <v>-59.199382516926597</v>
      </c>
      <c r="H3874">
        <v>-0.76308526909474905</v>
      </c>
      <c r="I3874">
        <v>-23.477957029602798</v>
      </c>
      <c r="J3874">
        <v>-5.5331558682423498</v>
      </c>
      <c r="K3874">
        <v>165.060953736166</v>
      </c>
      <c r="L3874">
        <v>181.89638967697101</v>
      </c>
      <c r="M3874">
        <v>30.133666762075201</v>
      </c>
      <c r="N3874">
        <v>0.64864864864864802</v>
      </c>
      <c r="O3874">
        <v>50.649350649350602</v>
      </c>
      <c r="P3874">
        <v>4.5130641330166403</v>
      </c>
      <c r="Q3874">
        <v>7.2391763579966004E-2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483</v>
      </c>
      <c r="E3875">
        <v>24.353000000000002</v>
      </c>
      <c r="F3875">
        <v>34.79</v>
      </c>
      <c r="G3875">
        <v>-54.737723609056196</v>
      </c>
      <c r="H3875">
        <v>-6.0560936918049704</v>
      </c>
      <c r="I3875">
        <v>-52.723826574690598</v>
      </c>
      <c r="J3875">
        <v>-0.57047411922845204</v>
      </c>
      <c r="K3875">
        <v>36.642467974972099</v>
      </c>
      <c r="L3875">
        <v>45.743732679384898</v>
      </c>
      <c r="M3875">
        <v>31.611762823422499</v>
      </c>
      <c r="N3875">
        <v>1.16126206984389</v>
      </c>
      <c r="O3875">
        <v>262.316757688991</v>
      </c>
      <c r="P3875">
        <v>3.8197552969262798</v>
      </c>
      <c r="Q3875">
        <v>-2.4575690304885999E-2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E3876">
        <v>24.323440000000002</v>
      </c>
      <c r="F3876">
        <v>94</v>
      </c>
      <c r="G3876">
        <v>-59.613780581052403</v>
      </c>
      <c r="H3876">
        <v>-5.2761494021113799</v>
      </c>
      <c r="I3876">
        <v>-49.590772701068502</v>
      </c>
      <c r="J3876">
        <v>-0.91889550703554002</v>
      </c>
      <c r="M3876">
        <v>55.346690581214403</v>
      </c>
      <c r="O3876">
        <v>66.808510638297804</v>
      </c>
      <c r="P3876">
        <v>21.134020618556701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812</v>
      </c>
      <c r="E3877">
        <v>24.31</v>
      </c>
      <c r="F3877">
        <v>22.1</v>
      </c>
      <c r="G3877">
        <v>-52.278527024274901</v>
      </c>
      <c r="H3877">
        <v>-4.8216039475659196</v>
      </c>
      <c r="I3877">
        <v>7.2220927960074697</v>
      </c>
      <c r="J3877">
        <v>-1.9941643242398399</v>
      </c>
      <c r="K3877">
        <v>21.225991134079401</v>
      </c>
      <c r="L3877">
        <v>21.1486622259259</v>
      </c>
      <c r="M3877">
        <v>99.991342128637498</v>
      </c>
      <c r="N3877">
        <v>0</v>
      </c>
      <c r="O3877">
        <v>43.891402714932099</v>
      </c>
      <c r="P3877">
        <v>35.582822085889497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269</v>
      </c>
      <c r="E3878">
        <v>24.203520000000001</v>
      </c>
      <c r="F3878">
        <v>24</v>
      </c>
      <c r="G3878">
        <v>-28.804499313367099</v>
      </c>
      <c r="H3878">
        <v>-0.928323315154859</v>
      </c>
      <c r="I3878">
        <v>-5.36284751620558</v>
      </c>
      <c r="J3878">
        <v>-1.9941643242398399</v>
      </c>
      <c r="K3878">
        <v>23.144991737299101</v>
      </c>
      <c r="L3878">
        <v>22.454398203885599</v>
      </c>
      <c r="M3878">
        <v>98.473488821407003</v>
      </c>
      <c r="N3878">
        <v>2.13017751479289E-2</v>
      </c>
      <c r="O3878">
        <v>3.3333333333333401</v>
      </c>
      <c r="P3878">
        <v>30.222463374932101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977</v>
      </c>
      <c r="E3879">
        <v>24.142499999999998</v>
      </c>
      <c r="F3879">
        <v>13.05</v>
      </c>
      <c r="G3879">
        <v>121.580398047336</v>
      </c>
      <c r="H3879">
        <v>27.823850597888601</v>
      </c>
      <c r="I3879">
        <v>75.233788702440194</v>
      </c>
      <c r="J3879">
        <v>-7.7974198090239897</v>
      </c>
      <c r="K3879">
        <v>11.2472904886133</v>
      </c>
      <c r="L3879">
        <v>8.1189293202704906</v>
      </c>
      <c r="M3879">
        <v>30.594200922731801</v>
      </c>
      <c r="N3879">
        <v>4.5831290776839298E-2</v>
      </c>
      <c r="O3879">
        <v>29.501915708812199</v>
      </c>
      <c r="P3879">
        <v>159.44333996023801</v>
      </c>
      <c r="Q3879">
        <v>0.139527395676594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24.13370995</v>
      </c>
      <c r="F3880">
        <v>325.75</v>
      </c>
      <c r="G3880">
        <v>799.05939967301697</v>
      </c>
      <c r="H3880">
        <v>-2.3600868920421099</v>
      </c>
      <c r="I3880">
        <v>155.563749059012</v>
      </c>
      <c r="J3880">
        <v>-4.0337288082146996</v>
      </c>
      <c r="K3880">
        <v>325.48032797017402</v>
      </c>
      <c r="L3880">
        <v>205.84081825341701</v>
      </c>
      <c r="M3880">
        <v>41.684080529435398</v>
      </c>
      <c r="N3880">
        <v>0.32404063205417599</v>
      </c>
      <c r="O3880">
        <v>28.442056792018398</v>
      </c>
      <c r="P3880">
        <v>824.63809253477098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D3881" t="s">
        <v>49</v>
      </c>
      <c r="E3881">
        <v>24.12</v>
      </c>
      <c r="F3881">
        <v>2.4</v>
      </c>
      <c r="G3881">
        <v>-79.777166144196997</v>
      </c>
      <c r="H3881">
        <v>-21.121219824646499</v>
      </c>
      <c r="I3881">
        <v>-6.4647758908612296</v>
      </c>
      <c r="J3881">
        <v>-8.2686741281613898</v>
      </c>
      <c r="K3881">
        <v>2.3391502343447299</v>
      </c>
      <c r="L3881">
        <v>2.9012557386151698</v>
      </c>
      <c r="M3881">
        <v>47.9319934803842</v>
      </c>
      <c r="N3881">
        <v>1.03605889696162</v>
      </c>
      <c r="O3881">
        <v>118.333333333333</v>
      </c>
      <c r="P3881">
        <v>26.315789473684202</v>
      </c>
      <c r="Q3881">
        <v>5.6099150259889E-2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312</v>
      </c>
      <c r="E3882">
        <v>24.118251000000001</v>
      </c>
      <c r="F3882">
        <v>21.9</v>
      </c>
      <c r="G3882">
        <v>91.898963543409593</v>
      </c>
      <c r="H3882">
        <v>-18.2436290769081</v>
      </c>
      <c r="I3882">
        <v>19.546104037353601</v>
      </c>
      <c r="J3882">
        <v>-3.1027093588818602</v>
      </c>
      <c r="K3882">
        <v>22.589137288847201</v>
      </c>
      <c r="L3882">
        <v>20.290713195982502</v>
      </c>
      <c r="M3882">
        <v>57.255664339241399</v>
      </c>
      <c r="N3882">
        <v>0.58466727916246397</v>
      </c>
      <c r="O3882">
        <v>48.082191780821901</v>
      </c>
      <c r="P3882">
        <v>132.97872340425499</v>
      </c>
      <c r="Q3882">
        <v>4.9938941629354999E-2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D3883" t="s">
        <v>553</v>
      </c>
      <c r="E3883">
        <v>24.07152</v>
      </c>
      <c r="F3883">
        <v>77.599999999999994</v>
      </c>
      <c r="G3883">
        <v>55.391456391977002</v>
      </c>
      <c r="H3883">
        <v>3.3072420842807899</v>
      </c>
      <c r="I3883">
        <v>67.592769113108105</v>
      </c>
      <c r="J3883">
        <v>-3.9845901241894399</v>
      </c>
      <c r="K3883">
        <v>74.074691697947102</v>
      </c>
      <c r="L3883">
        <v>57.042267475974299</v>
      </c>
      <c r="M3883">
        <v>40.066669969582797</v>
      </c>
      <c r="N3883">
        <v>0.13422164445888801</v>
      </c>
      <c r="O3883">
        <v>15.9793814432989</v>
      </c>
      <c r="P3883">
        <v>155.51531116233099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1487</v>
      </c>
      <c r="E3884">
        <v>24.051941981999999</v>
      </c>
      <c r="F3884">
        <v>3.33</v>
      </c>
      <c r="G3884">
        <v>-40.194077477138798</v>
      </c>
      <c r="H3884">
        <v>-4.9712713533308799</v>
      </c>
      <c r="I3884">
        <v>-39.003960843839202</v>
      </c>
      <c r="J3884">
        <v>-5.79533391488311</v>
      </c>
      <c r="K3884">
        <v>3.2844350452955799</v>
      </c>
      <c r="L3884">
        <v>3.7430985701784198</v>
      </c>
      <c r="M3884">
        <v>60.6110035543606</v>
      </c>
      <c r="N3884">
        <v>1.3524698332265099</v>
      </c>
      <c r="O3884">
        <v>77.1771771771771</v>
      </c>
      <c r="P3884">
        <v>18.928571428571399</v>
      </c>
      <c r="Q3884">
        <v>-8.4268561658437005E-2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E3885">
        <v>23.911999999999999</v>
      </c>
      <c r="F3885">
        <v>610</v>
      </c>
      <c r="G3885">
        <v>12.4303569120014</v>
      </c>
      <c r="H3885">
        <v>-5.0103204992597599</v>
      </c>
      <c r="I3885">
        <v>-3.5365866436929898</v>
      </c>
      <c r="J3885">
        <v>-6.9716435211250998</v>
      </c>
      <c r="K3885">
        <v>637.51424289339798</v>
      </c>
      <c r="L3885">
        <v>589.88788619280001</v>
      </c>
      <c r="M3885">
        <v>34.056637869042802</v>
      </c>
      <c r="N3885">
        <v>0.83159183673469395</v>
      </c>
      <c r="O3885">
        <v>56.073770491803202</v>
      </c>
      <c r="P3885">
        <v>52.499999999999901</v>
      </c>
      <c r="Q3885">
        <v>-2.9316853706467E-2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E3886">
        <v>23.881340000000002</v>
      </c>
      <c r="F3886">
        <v>39.67</v>
      </c>
      <c r="G3886">
        <v>-37.735468769637301</v>
      </c>
      <c r="H3886">
        <v>-37.997159735061999</v>
      </c>
      <c r="I3886">
        <v>-27.7124608896533</v>
      </c>
      <c r="J3886">
        <v>-8.4835260263675103</v>
      </c>
      <c r="M3886">
        <v>46.994499621849698</v>
      </c>
      <c r="O3886">
        <v>31.7368288379127</v>
      </c>
      <c r="P3886">
        <v>13.6676217765043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135</v>
      </c>
      <c r="E3887">
        <v>23.836787999999999</v>
      </c>
      <c r="F3887">
        <v>91.8</v>
      </c>
      <c r="G3887">
        <v>-54.250021533082901</v>
      </c>
      <c r="H3887">
        <v>-19.481756878746801</v>
      </c>
      <c r="I3887">
        <v>-47.252113553198797</v>
      </c>
      <c r="J3887">
        <v>-6.9631084236187197</v>
      </c>
      <c r="K3887">
        <v>104.215706874769</v>
      </c>
      <c r="L3887">
        <v>117.76576729540101</v>
      </c>
      <c r="M3887">
        <v>2.8531620086240999</v>
      </c>
      <c r="N3887">
        <v>0.36363636363636298</v>
      </c>
      <c r="O3887">
        <v>46.405228758169898</v>
      </c>
      <c r="P3887">
        <v>0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E3888">
        <v>23.817</v>
      </c>
      <c r="F3888">
        <v>51</v>
      </c>
      <c r="G3888">
        <v>-12.2453595284209</v>
      </c>
      <c r="H3888">
        <v>-2.4535687569500899</v>
      </c>
      <c r="I3888">
        <v>-30.413781809816999</v>
      </c>
      <c r="J3888">
        <v>-0.197757138611102</v>
      </c>
      <c r="K3888">
        <v>49.995254191927103</v>
      </c>
      <c r="L3888">
        <v>49.883378119609603</v>
      </c>
      <c r="M3888">
        <v>83.923311793403599</v>
      </c>
      <c r="N3888">
        <v>0.60784313725490202</v>
      </c>
      <c r="O3888">
        <v>24.803921568627398</v>
      </c>
      <c r="P3888">
        <v>44.680851063829799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407</v>
      </c>
      <c r="E3889">
        <v>23.802510000000002</v>
      </c>
      <c r="F3889">
        <v>47.51</v>
      </c>
      <c r="G3889">
        <v>236.54020957726999</v>
      </c>
      <c r="H3889">
        <v>-5.2761494021113799</v>
      </c>
      <c r="I3889">
        <v>-15.5556849817703</v>
      </c>
      <c r="J3889">
        <v>-1.9941643242398399</v>
      </c>
      <c r="K3889">
        <v>47.469339371872501</v>
      </c>
      <c r="L3889">
        <v>43.331544527363299</v>
      </c>
      <c r="M3889">
        <v>100</v>
      </c>
      <c r="O3889">
        <v>0</v>
      </c>
      <c r="P3889">
        <v>262.118902439024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E3890">
        <v>23.751425000000001</v>
      </c>
      <c r="F3890">
        <v>47.5</v>
      </c>
      <c r="G3890">
        <v>41.969808020079903</v>
      </c>
      <c r="H3890">
        <v>31.932499853715601</v>
      </c>
      <c r="I3890">
        <v>4.7279311235727999</v>
      </c>
      <c r="J3890">
        <v>17.467938365246699</v>
      </c>
      <c r="K3890">
        <v>39.849066653102</v>
      </c>
      <c r="L3890">
        <v>37.802825587589503</v>
      </c>
      <c r="M3890">
        <v>74.266226212982602</v>
      </c>
      <c r="N3890">
        <v>2.8094340130198501</v>
      </c>
      <c r="O3890">
        <v>15.5999999999999</v>
      </c>
      <c r="P3890">
        <v>75.925925925925895</v>
      </c>
      <c r="Q3890">
        <v>0.10854924489720499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23.716957300000001</v>
      </c>
      <c r="F3891">
        <v>158.5</v>
      </c>
      <c r="G3891">
        <v>-36.030670262884101</v>
      </c>
      <c r="H3891">
        <v>-1.2067698157204501</v>
      </c>
      <c r="I3891">
        <v>-19.4659608229342</v>
      </c>
      <c r="J3891">
        <v>0.90821034594485806</v>
      </c>
      <c r="K3891">
        <v>154.391854880811</v>
      </c>
      <c r="L3891">
        <v>152.94166608552101</v>
      </c>
      <c r="M3891">
        <v>55.177666511024803</v>
      </c>
      <c r="N3891">
        <v>1.2292726908435101</v>
      </c>
      <c r="O3891">
        <v>14.8264984227129</v>
      </c>
      <c r="P3891">
        <v>21.549079754601198</v>
      </c>
      <c r="Q3891">
        <v>0.103640814347758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72</v>
      </c>
      <c r="E3892">
        <v>23.703800000000001</v>
      </c>
      <c r="F3892">
        <v>103.06</v>
      </c>
      <c r="G3892">
        <v>130.78946634222501</v>
      </c>
      <c r="H3892">
        <v>42.395436785021403</v>
      </c>
      <c r="I3892">
        <v>140.812474222209</v>
      </c>
      <c r="J3892">
        <v>2.99768571650996</v>
      </c>
      <c r="M3892">
        <v>100</v>
      </c>
      <c r="O3892">
        <v>0</v>
      </c>
      <c r="P3892">
        <v>156.36815920398001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D3893" t="s">
        <v>688</v>
      </c>
      <c r="E3893">
        <v>23.65</v>
      </c>
      <c r="F3893">
        <v>21.5</v>
      </c>
      <c r="G3893">
        <v>17.754640471578998</v>
      </c>
      <c r="H3893">
        <v>-10.3687419947039</v>
      </c>
      <c r="I3893">
        <v>-6.4186291442068502</v>
      </c>
      <c r="J3893">
        <v>-7.7412907610214496</v>
      </c>
      <c r="K3893">
        <v>19.881639071531399</v>
      </c>
      <c r="L3893">
        <v>18.552396596545801</v>
      </c>
      <c r="M3893">
        <v>61.855653348666998</v>
      </c>
      <c r="N3893">
        <v>1.54585180229154</v>
      </c>
      <c r="O3893">
        <v>6.9302325581395303</v>
      </c>
      <c r="P3893">
        <v>65.003837298541796</v>
      </c>
      <c r="Q3893">
        <v>4.1723037898649E-2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285</v>
      </c>
      <c r="E3894">
        <v>23.536508349999998</v>
      </c>
      <c r="F3894">
        <v>11.5</v>
      </c>
      <c r="G3894">
        <v>23.000118507754799</v>
      </c>
      <c r="H3894">
        <v>13.0177868774364</v>
      </c>
      <c r="I3894">
        <v>-5.9274676319133004</v>
      </c>
      <c r="J3894">
        <v>-8.7957837574382207</v>
      </c>
      <c r="K3894">
        <v>10.8543690290113</v>
      </c>
      <c r="L3894">
        <v>10.099805907044599</v>
      </c>
      <c r="M3894">
        <v>45.930270679429597</v>
      </c>
      <c r="N3894">
        <v>1.90469797530191</v>
      </c>
      <c r="O3894">
        <v>33.826086956521699</v>
      </c>
      <c r="P3894">
        <v>68.128654970760195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257</v>
      </c>
      <c r="E3895">
        <v>23.42696608</v>
      </c>
      <c r="F3895">
        <v>32.17</v>
      </c>
      <c r="G3895">
        <v>34.311963201864003</v>
      </c>
      <c r="H3895">
        <v>-14.6004737264357</v>
      </c>
      <c r="I3895">
        <v>-16.571069597154899</v>
      </c>
      <c r="J3895">
        <v>-5.8623591666467201</v>
      </c>
      <c r="K3895">
        <v>32.5289074334503</v>
      </c>
      <c r="L3895">
        <v>29.202848329918101</v>
      </c>
      <c r="M3895">
        <v>40.232076213750403</v>
      </c>
      <c r="N3895">
        <v>1.24427039091745</v>
      </c>
      <c r="O3895">
        <v>20.298414672054701</v>
      </c>
      <c r="P3895">
        <v>65.995872033023701</v>
      </c>
      <c r="Q3895">
        <v>8.4731472265225996E-2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D3896" t="s">
        <v>72</v>
      </c>
      <c r="E3896">
        <v>23.426760000000002</v>
      </c>
      <c r="F3896">
        <v>23.38</v>
      </c>
      <c r="G3896">
        <v>10.589041558746599</v>
      </c>
      <c r="H3896">
        <v>-2.7433983104083102</v>
      </c>
      <c r="I3896">
        <v>-6.7608967081546698</v>
      </c>
      <c r="J3896">
        <v>-7.6969755692197497</v>
      </c>
      <c r="K3896">
        <v>23.845299122117002</v>
      </c>
      <c r="L3896">
        <v>22.460064775604302</v>
      </c>
      <c r="M3896">
        <v>36.823544318820701</v>
      </c>
      <c r="N3896">
        <v>1.15947759812392</v>
      </c>
      <c r="O3896">
        <v>22.754491017964</v>
      </c>
      <c r="P3896">
        <v>46.216385240775402</v>
      </c>
      <c r="Q3896">
        <v>7.0329670925374996E-2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163</v>
      </c>
      <c r="E3897">
        <v>23.419513211000002</v>
      </c>
      <c r="F3897">
        <v>11.8</v>
      </c>
      <c r="G3897">
        <v>120.25464047157899</v>
      </c>
      <c r="H3897">
        <v>-20.579393407753098</v>
      </c>
      <c r="I3897">
        <v>57.973726782935501</v>
      </c>
      <c r="J3897">
        <v>-5.3730862872326002</v>
      </c>
      <c r="K3897">
        <v>12.256695513855099</v>
      </c>
      <c r="L3897">
        <v>9.0449666135971398</v>
      </c>
      <c r="M3897">
        <v>25.5504725146467</v>
      </c>
      <c r="N3897">
        <v>0.52615686106597204</v>
      </c>
      <c r="O3897">
        <v>26.1016949152542</v>
      </c>
      <c r="P3897">
        <v>171.26436781609101</v>
      </c>
      <c r="Q3897">
        <v>7.5928253848751001E-2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D3898" t="s">
        <v>269</v>
      </c>
      <c r="E3898">
        <v>23.340651238</v>
      </c>
      <c r="F3898">
        <v>27.29</v>
      </c>
      <c r="G3898">
        <v>-56.095363770382299</v>
      </c>
      <c r="H3898">
        <v>-4.2501325461201702</v>
      </c>
      <c r="I3898">
        <v>-27.066709625090599</v>
      </c>
      <c r="J3898">
        <v>-4.9166995355074397</v>
      </c>
      <c r="K3898">
        <v>27.279992748193699</v>
      </c>
      <c r="L3898">
        <v>30.559365664830299</v>
      </c>
      <c r="M3898">
        <v>46.1964084369584</v>
      </c>
      <c r="N3898">
        <v>1.6448020471364799</v>
      </c>
      <c r="O3898">
        <v>48.222792231586602</v>
      </c>
      <c r="P3898">
        <v>17.730802415875701</v>
      </c>
      <c r="Q3898">
        <v>-1.3215314448598E-2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711</v>
      </c>
      <c r="E3899">
        <v>23.31605892</v>
      </c>
      <c r="F3899">
        <v>89.88</v>
      </c>
      <c r="G3899">
        <v>-3.8890096773513099</v>
      </c>
      <c r="H3899">
        <v>-1.8588211314865899</v>
      </c>
      <c r="I3899">
        <v>12.862660496155099</v>
      </c>
      <c r="J3899">
        <v>-1.86047448466766</v>
      </c>
      <c r="K3899">
        <v>86.500171863242997</v>
      </c>
      <c r="L3899">
        <v>78.200677605538601</v>
      </c>
      <c r="M3899">
        <v>58.062255720738897</v>
      </c>
      <c r="N3899">
        <v>0.74850259161436306</v>
      </c>
      <c r="O3899">
        <v>3.5269247886070301</v>
      </c>
      <c r="P3899">
        <v>36.058128973660203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348</v>
      </c>
      <c r="E3900">
        <v>23.31358848</v>
      </c>
      <c r="F3900">
        <v>38.22</v>
      </c>
      <c r="G3900">
        <v>-39.922036653775699</v>
      </c>
      <c r="H3900">
        <v>1.69527916931718</v>
      </c>
      <c r="I3900">
        <v>-11.6122528359993</v>
      </c>
      <c r="J3900">
        <v>-1.2135452125305499</v>
      </c>
      <c r="K3900">
        <v>38.052935635208399</v>
      </c>
      <c r="L3900">
        <v>38.351133531568898</v>
      </c>
      <c r="M3900">
        <v>59.234163680440503</v>
      </c>
      <c r="N3900">
        <v>0.82777865495174996</v>
      </c>
      <c r="O3900">
        <v>50.601779173207703</v>
      </c>
      <c r="P3900">
        <v>17.890191239975302</v>
      </c>
      <c r="Q3900">
        <v>8.7536921976166998E-2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220</v>
      </c>
      <c r="E3901">
        <v>23.312000000000001</v>
      </c>
      <c r="F3901">
        <v>58.28</v>
      </c>
      <c r="G3901">
        <v>65.691408877661502</v>
      </c>
      <c r="H3901">
        <v>-20.3332922592542</v>
      </c>
      <c r="I3901">
        <v>61.050375624290297</v>
      </c>
      <c r="J3901">
        <v>-5.9360060043690703</v>
      </c>
      <c r="K3901">
        <v>61.1144318503246</v>
      </c>
      <c r="L3901">
        <v>48.379460719041496</v>
      </c>
      <c r="M3901">
        <v>25.374423676974398</v>
      </c>
      <c r="N3901">
        <v>0.41044198316966302</v>
      </c>
      <c r="O3901">
        <v>47.735072065888801</v>
      </c>
      <c r="P3901">
        <v>124.153846153846</v>
      </c>
      <c r="Q3901">
        <v>4.8608167181541997E-2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E3902">
        <v>23.288868251</v>
      </c>
      <c r="F3902">
        <v>11.33</v>
      </c>
      <c r="G3902">
        <v>0.310196027134651</v>
      </c>
      <c r="H3902">
        <v>-0.50137462733659499</v>
      </c>
      <c r="I3902">
        <v>15.275723794211199</v>
      </c>
      <c r="J3902">
        <v>-9.6925770226525305</v>
      </c>
      <c r="K3902">
        <v>10.7387677485812</v>
      </c>
      <c r="L3902">
        <v>8.85902293599157</v>
      </c>
      <c r="M3902">
        <v>38.596034808386896</v>
      </c>
      <c r="N3902">
        <v>1.0912911644532901</v>
      </c>
      <c r="O3902">
        <v>25.242718446601899</v>
      </c>
      <c r="P3902">
        <v>91.385135135135101</v>
      </c>
      <c r="Q3902">
        <v>0.105106550964645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E3903">
        <v>23.269980050000001</v>
      </c>
      <c r="F3903">
        <v>44.5</v>
      </c>
      <c r="G3903">
        <v>-32.870359528420899</v>
      </c>
      <c r="H3903">
        <v>-7.9156993804757203</v>
      </c>
      <c r="I3903">
        <v>-20.774002340662701</v>
      </c>
      <c r="J3903">
        <v>-1.9941643242398399</v>
      </c>
      <c r="K3903">
        <v>47.707367046127899</v>
      </c>
      <c r="L3903">
        <v>47.646847300514203</v>
      </c>
      <c r="M3903">
        <v>12.1038583959558</v>
      </c>
      <c r="N3903">
        <v>0.49540988540837999</v>
      </c>
      <c r="O3903">
        <v>27.4157303370786</v>
      </c>
      <c r="P3903">
        <v>5.0023596035865898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135</v>
      </c>
      <c r="E3904">
        <v>23.212675900000001</v>
      </c>
      <c r="F3904">
        <v>46.51</v>
      </c>
      <c r="G3904">
        <v>160.63669175363</v>
      </c>
      <c r="H3904">
        <v>-20.377240831705201</v>
      </c>
      <c r="I3904">
        <v>138.59732048270999</v>
      </c>
      <c r="J3904">
        <v>-2.09942748213457</v>
      </c>
      <c r="K3904">
        <v>47.080631399382703</v>
      </c>
      <c r="L3904">
        <v>36.362230159094501</v>
      </c>
      <c r="M3904">
        <v>40.3500294279496</v>
      </c>
      <c r="N3904">
        <v>0.188497691984893</v>
      </c>
      <c r="O3904">
        <v>44.528058482046802</v>
      </c>
      <c r="P3904">
        <v>218.343600273785</v>
      </c>
      <c r="Q3904">
        <v>7.2525693174048E-2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E3905">
        <v>23.1719118</v>
      </c>
      <c r="F3905">
        <v>46.38</v>
      </c>
      <c r="G3905">
        <v>61.437436170503801</v>
      </c>
      <c r="H3905">
        <v>18.134107008145001</v>
      </c>
      <c r="I3905">
        <v>58.217263688143497</v>
      </c>
      <c r="J3905">
        <v>4.9613912313157096</v>
      </c>
      <c r="K3905">
        <v>41.477724884241901</v>
      </c>
      <c r="L3905">
        <v>34.691575479189602</v>
      </c>
      <c r="M3905">
        <v>54.420166005410003</v>
      </c>
      <c r="N3905">
        <v>2.5398557262456301</v>
      </c>
      <c r="O3905">
        <v>16.429495472186201</v>
      </c>
      <c r="P3905">
        <v>119.810426540284</v>
      </c>
      <c r="Q3905">
        <v>3.2557093951790001E-3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E3906">
        <v>23.091247410000001</v>
      </c>
      <c r="F3906">
        <v>2.6</v>
      </c>
      <c r="K3906">
        <v>2.9214051989229399</v>
      </c>
      <c r="L3906">
        <v>4.2861502767889696</v>
      </c>
      <c r="M3906">
        <v>64.437260219561196</v>
      </c>
      <c r="N3906">
        <v>1</v>
      </c>
      <c r="Q3906">
        <v>-8.2544193203107005E-2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23.043908699999999</v>
      </c>
      <c r="F3907">
        <v>24.89</v>
      </c>
      <c r="G3907">
        <v>20.833071844128099</v>
      </c>
      <c r="H3907">
        <v>-3.1130878380514799</v>
      </c>
      <c r="I3907">
        <v>26.106238751866499</v>
      </c>
      <c r="J3907">
        <v>-9.10460305343803</v>
      </c>
      <c r="K3907">
        <v>22.628111833864601</v>
      </c>
      <c r="L3907">
        <v>20.007805418795598</v>
      </c>
      <c r="M3907">
        <v>54.017600142929197</v>
      </c>
      <c r="N3907">
        <v>0.78169909535225601</v>
      </c>
      <c r="O3907">
        <v>21.253515468059401</v>
      </c>
      <c r="P3907">
        <v>77.785714285714207</v>
      </c>
      <c r="Q3907">
        <v>0.131702005482179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627</v>
      </c>
      <c r="E3908">
        <v>23.043686399999999</v>
      </c>
      <c r="F3908">
        <v>30.08</v>
      </c>
      <c r="G3908">
        <v>16.442081453637599</v>
      </c>
      <c r="H3908">
        <v>-11.496843368976</v>
      </c>
      <c r="I3908">
        <v>-21.7608611588828</v>
      </c>
      <c r="J3908">
        <v>0.35998101864654902</v>
      </c>
      <c r="K3908">
        <v>29.093872230816899</v>
      </c>
      <c r="L3908">
        <v>28.4853937532665</v>
      </c>
      <c r="M3908">
        <v>60.6356856743989</v>
      </c>
      <c r="N3908">
        <v>1.4041433539996899</v>
      </c>
      <c r="O3908">
        <v>52.426861702127603</v>
      </c>
      <c r="P3908">
        <v>46.588693957114998</v>
      </c>
      <c r="Q3908">
        <v>4.0103518551466003E-2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49</v>
      </c>
      <c r="E3909">
        <v>23.011862499999999</v>
      </c>
      <c r="F3909">
        <v>1.99</v>
      </c>
      <c r="G3909">
        <v>-0.57869286175424495</v>
      </c>
      <c r="H3909">
        <v>-8.6254316987620907</v>
      </c>
      <c r="I3909">
        <v>-42.661912087997401</v>
      </c>
      <c r="J3909">
        <v>-10.175982506058</v>
      </c>
      <c r="K3909">
        <v>2.0731476047963402</v>
      </c>
      <c r="L3909">
        <v>2.11264018526701</v>
      </c>
      <c r="M3909">
        <v>34.372033371410602</v>
      </c>
      <c r="N3909">
        <v>1.9027967104935</v>
      </c>
      <c r="O3909">
        <v>60.804020100502498</v>
      </c>
      <c r="P3909">
        <v>37.241379310344797</v>
      </c>
      <c r="Q3909">
        <v>5.0344546604063997E-2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49</v>
      </c>
      <c r="E3910">
        <v>23.003050000000002</v>
      </c>
      <c r="F3910">
        <v>938.9</v>
      </c>
      <c r="G3910">
        <v>-4.6409714732052603</v>
      </c>
      <c r="H3910">
        <v>-5.2761494021113799</v>
      </c>
      <c r="I3910">
        <v>-15.5556849817703</v>
      </c>
      <c r="J3910">
        <v>-1.9941643242398399</v>
      </c>
      <c r="K3910">
        <v>938.86862063726005</v>
      </c>
      <c r="L3910">
        <v>898.14902179321803</v>
      </c>
      <c r="M3910">
        <v>100</v>
      </c>
      <c r="O3910">
        <v>0</v>
      </c>
      <c r="P3910">
        <v>20.937721388548901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E3911">
        <v>22.984000000000002</v>
      </c>
      <c r="F3911">
        <v>13.52</v>
      </c>
      <c r="G3911">
        <v>-27.3228789082658</v>
      </c>
      <c r="H3911">
        <v>-9.8594827354447094</v>
      </c>
      <c r="I3911">
        <v>-22.185519235913901</v>
      </c>
      <c r="J3911">
        <v>1.3141063524518799</v>
      </c>
      <c r="K3911">
        <v>13.987029312101299</v>
      </c>
      <c r="L3911">
        <v>13.7926596281395</v>
      </c>
      <c r="M3911">
        <v>35.037922685911603</v>
      </c>
      <c r="N3911">
        <v>0.20597470574384699</v>
      </c>
      <c r="O3911">
        <v>33.136094674556198</v>
      </c>
      <c r="P3911">
        <v>24.8384118190212</v>
      </c>
      <c r="Q3911">
        <v>1.7986525240878001E-2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182</v>
      </c>
      <c r="E3912">
        <v>22.962307500000001</v>
      </c>
      <c r="F3912">
        <v>47.5</v>
      </c>
      <c r="G3912">
        <v>60.695816942167298</v>
      </c>
      <c r="H3912">
        <v>-0.71552648776211003</v>
      </c>
      <c r="I3912">
        <v>-9.0773169028642293</v>
      </c>
      <c r="J3912">
        <v>0.17974871923841901</v>
      </c>
      <c r="K3912">
        <v>45.7669689765141</v>
      </c>
      <c r="L3912">
        <v>39.758126051889803</v>
      </c>
      <c r="M3912">
        <v>85.983051991449599</v>
      </c>
      <c r="N3912">
        <v>0.34366197183098501</v>
      </c>
      <c r="O3912">
        <v>7.1578947368420902</v>
      </c>
      <c r="P3912">
        <v>103.862660944206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627</v>
      </c>
      <c r="E3913">
        <v>22.776683669999901</v>
      </c>
      <c r="F3913">
        <v>26.65</v>
      </c>
      <c r="G3913">
        <v>-2.7676329539201299</v>
      </c>
      <c r="H3913">
        <v>-19.247200377567601</v>
      </c>
      <c r="I3913">
        <v>-34.601857521259902</v>
      </c>
      <c r="J3913">
        <v>-5.7265586904370203</v>
      </c>
      <c r="K3913">
        <v>29.956741407115601</v>
      </c>
      <c r="L3913">
        <v>29.5561357041991</v>
      </c>
      <c r="M3913">
        <v>35.846895500779702</v>
      </c>
      <c r="N3913">
        <v>0.39540011894284799</v>
      </c>
      <c r="O3913">
        <v>55.909943714821701</v>
      </c>
      <c r="P3913">
        <v>85.714285714285694</v>
      </c>
      <c r="Q3913">
        <v>8.3328421411909007E-2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627</v>
      </c>
      <c r="E3914">
        <v>22.76118576</v>
      </c>
      <c r="F3914">
        <v>3.06</v>
      </c>
      <c r="G3914">
        <v>19.445003820710198</v>
      </c>
      <c r="H3914">
        <v>-11.6397857657477</v>
      </c>
      <c r="I3914">
        <v>-36.8924459072201</v>
      </c>
      <c r="J3914">
        <v>-5.1289605624843499</v>
      </c>
      <c r="K3914">
        <v>3.1378786404344798</v>
      </c>
      <c r="L3914">
        <v>3.1255512775305698</v>
      </c>
      <c r="M3914">
        <v>41.448856256151799</v>
      </c>
      <c r="N3914">
        <v>1.3951029305920299</v>
      </c>
      <c r="O3914">
        <v>48.039215686274503</v>
      </c>
      <c r="P3914">
        <v>53</v>
      </c>
      <c r="Q3914">
        <v>1.240931203376E-2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E3915">
        <v>22.741797999999999</v>
      </c>
      <c r="F3915">
        <v>53.8</v>
      </c>
      <c r="G3915">
        <v>-32.013475470449897</v>
      </c>
      <c r="H3915">
        <v>-0.25614940211138398</v>
      </c>
      <c r="I3915">
        <v>-15.1825506534121</v>
      </c>
      <c r="J3915">
        <v>5.6082946921536001</v>
      </c>
      <c r="K3915">
        <v>51.572399166208903</v>
      </c>
      <c r="L3915">
        <v>53.344821417980199</v>
      </c>
      <c r="M3915">
        <v>58.5139429644911</v>
      </c>
      <c r="N3915">
        <v>1.23136363636363</v>
      </c>
      <c r="O3915">
        <v>24.070631970260202</v>
      </c>
      <c r="P3915">
        <v>45.799457994579903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E3916">
        <v>22.635802000000002</v>
      </c>
      <c r="F3916">
        <v>57.19</v>
      </c>
      <c r="G3916">
        <v>-8.7690523388784207</v>
      </c>
      <c r="H3916">
        <v>69.3801005978886</v>
      </c>
      <c r="I3916">
        <v>22.218345372361199</v>
      </c>
      <c r="J3916">
        <v>-3.3357353745487499</v>
      </c>
      <c r="K3916">
        <v>44.692768526618103</v>
      </c>
      <c r="L3916">
        <v>38.714847849757199</v>
      </c>
      <c r="M3916">
        <v>57.703827598522302</v>
      </c>
      <c r="N3916">
        <v>2.1465822784810098</v>
      </c>
      <c r="O3916">
        <v>20.388179751704801</v>
      </c>
      <c r="P3916">
        <v>115.81132075471599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285</v>
      </c>
      <c r="E3917">
        <v>22.5738245423513</v>
      </c>
      <c r="F3917">
        <v>62.89</v>
      </c>
      <c r="G3917">
        <v>30.941964181550802</v>
      </c>
      <c r="H3917">
        <v>34.324294549054002</v>
      </c>
      <c r="I3917">
        <v>29.318767909268601</v>
      </c>
      <c r="J3917">
        <v>-1.9941643242398399</v>
      </c>
      <c r="K3917">
        <v>53.010147521938499</v>
      </c>
      <c r="L3917">
        <v>47.420373202284097</v>
      </c>
      <c r="M3917">
        <v>81.259820726928098</v>
      </c>
      <c r="N3917">
        <v>2</v>
      </c>
      <c r="O3917">
        <v>0</v>
      </c>
      <c r="P3917">
        <v>153.07847082494899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711</v>
      </c>
      <c r="E3918">
        <v>22.46870916</v>
      </c>
      <c r="F3918">
        <v>117.65</v>
      </c>
      <c r="G3918">
        <v>11.8068973752793</v>
      </c>
      <c r="H3918">
        <v>-1.1706287871568</v>
      </c>
      <c r="I3918">
        <v>6.0840999644662501</v>
      </c>
      <c r="J3918">
        <v>0.83586156014324797</v>
      </c>
      <c r="K3918">
        <v>111.71143831607201</v>
      </c>
      <c r="L3918">
        <v>101.18307676968099</v>
      </c>
      <c r="M3918">
        <v>31.967359018905899</v>
      </c>
      <c r="N3918">
        <v>1.9176246992458399</v>
      </c>
      <c r="O3918">
        <v>1.74245643858903</v>
      </c>
      <c r="P3918">
        <v>42.571497818710597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407</v>
      </c>
      <c r="E3919">
        <v>22.4422</v>
      </c>
      <c r="F3919">
        <v>22.22</v>
      </c>
      <c r="G3919">
        <v>61.143996213875901</v>
      </c>
      <c r="H3919">
        <v>-9.1643101710060897</v>
      </c>
      <c r="I3919">
        <v>33.3719289592484</v>
      </c>
      <c r="J3919">
        <v>-4.5628091426632098</v>
      </c>
      <c r="K3919">
        <v>21.4549957788795</v>
      </c>
      <c r="L3919">
        <v>17.909674356356199</v>
      </c>
      <c r="M3919">
        <v>44.138738241268904</v>
      </c>
      <c r="N3919">
        <v>1.10480524208227</v>
      </c>
      <c r="O3919">
        <v>25.022502250224999</v>
      </c>
      <c r="P3919">
        <v>90.566037735848994</v>
      </c>
      <c r="Q3919">
        <v>0.102780755831996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191</v>
      </c>
      <c r="E3920">
        <v>22.424560700000001</v>
      </c>
      <c r="F3920">
        <v>13.57</v>
      </c>
      <c r="G3920">
        <v>25.703358420297</v>
      </c>
      <c r="H3920">
        <v>33.364627296917703</v>
      </c>
      <c r="I3920">
        <v>9.9762299118466995</v>
      </c>
      <c r="J3920">
        <v>-16.228398558474002</v>
      </c>
      <c r="K3920">
        <v>12.7001119857684</v>
      </c>
      <c r="L3920">
        <v>10.848009161665299</v>
      </c>
      <c r="M3920">
        <v>36.284966148141898</v>
      </c>
      <c r="N3920">
        <v>2.7419013056095798</v>
      </c>
      <c r="O3920">
        <v>32.6455416359616</v>
      </c>
      <c r="P3920">
        <v>87.172413793103402</v>
      </c>
      <c r="Q3920">
        <v>5.2565372655168002E-2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72</v>
      </c>
      <c r="E3921">
        <v>22.337487200000002</v>
      </c>
      <c r="F3921">
        <v>24.04</v>
      </c>
      <c r="G3921">
        <v>-39.935657592783798</v>
      </c>
      <c r="H3921">
        <v>-18.558256976205701</v>
      </c>
      <c r="I3921">
        <v>-27.914416297847598</v>
      </c>
      <c r="J3921">
        <v>-4.8231926145227497</v>
      </c>
      <c r="K3921">
        <v>24.740150322131498</v>
      </c>
      <c r="L3921">
        <v>27.5544277811942</v>
      </c>
      <c r="M3921">
        <v>46.145825144580201</v>
      </c>
      <c r="N3921">
        <v>0.72603769452105205</v>
      </c>
      <c r="O3921">
        <v>26.871880199667199</v>
      </c>
      <c r="P3921">
        <v>9.0744101633393797</v>
      </c>
      <c r="Q3921">
        <v>-3.3277006876422002E-2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407</v>
      </c>
      <c r="E3922">
        <v>22.332096</v>
      </c>
      <c r="F3922">
        <v>14.15</v>
      </c>
      <c r="G3922">
        <v>31.643529360467902</v>
      </c>
      <c r="H3922">
        <v>-7.9558879642028799</v>
      </c>
      <c r="I3922">
        <v>-21.598181661717099</v>
      </c>
      <c r="J3922">
        <v>-2.0612784181995698</v>
      </c>
      <c r="K3922">
        <v>14.0960500217587</v>
      </c>
      <c r="L3922">
        <v>12.898007886452699</v>
      </c>
      <c r="M3922">
        <v>19.642027233118199</v>
      </c>
      <c r="N3922">
        <v>1.3882352941176399</v>
      </c>
      <c r="O3922">
        <v>21.2014134275618</v>
      </c>
      <c r="P3922">
        <v>94.903581267217604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62</v>
      </c>
      <c r="E3923">
        <v>22.2807253</v>
      </c>
      <c r="F3923">
        <v>74.510000000000005</v>
      </c>
      <c r="G3923">
        <v>-28.875253536640599</v>
      </c>
      <c r="H3923">
        <v>20.4426005978886</v>
      </c>
      <c r="I3923">
        <v>-16.076379240782298</v>
      </c>
      <c r="J3923">
        <v>15.1237396058911</v>
      </c>
      <c r="K3923">
        <v>67.481879716280602</v>
      </c>
      <c r="L3923">
        <v>68.422339518416706</v>
      </c>
      <c r="M3923">
        <v>62.124921293324597</v>
      </c>
      <c r="N3923">
        <v>4.54426875189358</v>
      </c>
      <c r="O3923">
        <v>32.022547309086001</v>
      </c>
      <c r="P3923">
        <v>33.053571428571402</v>
      </c>
      <c r="Q3923">
        <v>4.0139484164136999E-2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330</v>
      </c>
      <c r="E3924">
        <v>22.267443744000001</v>
      </c>
      <c r="F3924">
        <v>15.99</v>
      </c>
      <c r="G3924">
        <v>19.853765836010599</v>
      </c>
      <c r="H3924">
        <v>21.8386542232662</v>
      </c>
      <c r="I3924">
        <v>-48.427221505699698</v>
      </c>
      <c r="J3924">
        <v>-6.9094185615279802</v>
      </c>
      <c r="K3924">
        <v>16.248202659250701</v>
      </c>
      <c r="L3924">
        <v>16.4077461852347</v>
      </c>
      <c r="M3924">
        <v>44.206160658484002</v>
      </c>
      <c r="N3924">
        <v>0.75733876858276095</v>
      </c>
      <c r="O3924">
        <v>55.529568994320002</v>
      </c>
      <c r="P3924">
        <v>52.160650737163103</v>
      </c>
      <c r="Q3924">
        <v>5.1918868605111003E-2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553</v>
      </c>
      <c r="E3925">
        <v>22.260735</v>
      </c>
      <c r="F3925">
        <v>1.05</v>
      </c>
      <c r="G3925">
        <v>-19.518086801148101</v>
      </c>
      <c r="H3925">
        <v>-12.2326711412418</v>
      </c>
      <c r="I3925">
        <v>-56.233651083465197</v>
      </c>
      <c r="J3925">
        <v>-1.05076809782474</v>
      </c>
      <c r="K3925">
        <v>1.09962292482524</v>
      </c>
      <c r="L3925">
        <v>1.24878324727254</v>
      </c>
      <c r="M3925">
        <v>42.739471469024899</v>
      </c>
      <c r="N3925">
        <v>2.2224918422598101</v>
      </c>
      <c r="O3925">
        <v>142.85714285714201</v>
      </c>
      <c r="P3925">
        <v>23.529411764705799</v>
      </c>
      <c r="Q3925">
        <v>2.2716703732074E-2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688</v>
      </c>
      <c r="E3926">
        <v>22.232496000000001</v>
      </c>
      <c r="F3926">
        <v>72.16</v>
      </c>
      <c r="G3926">
        <v>-22.492978576039899</v>
      </c>
      <c r="H3926">
        <v>4.9591087708186503</v>
      </c>
      <c r="I3926">
        <v>-17.245058278773001</v>
      </c>
      <c r="J3926">
        <v>2.99637837909202</v>
      </c>
      <c r="K3926">
        <v>67.228913253857101</v>
      </c>
      <c r="L3926">
        <v>67.769670950571296</v>
      </c>
      <c r="M3926">
        <v>99.995858683247107</v>
      </c>
      <c r="N3926">
        <v>1.22</v>
      </c>
      <c r="O3926">
        <v>6.7073170731707297</v>
      </c>
      <c r="P3926">
        <v>13.530522341095001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22.113342800000002</v>
      </c>
      <c r="F3927">
        <v>36.229999999999997</v>
      </c>
      <c r="G3927">
        <v>125.14795073686101</v>
      </c>
      <c r="H3927">
        <v>40.896690104061399</v>
      </c>
      <c r="I3927">
        <v>234.15473972865399</v>
      </c>
      <c r="J3927">
        <v>4.0673465745359101</v>
      </c>
      <c r="K3927">
        <v>24.163685014690302</v>
      </c>
      <c r="L3927">
        <v>15.799003701380499</v>
      </c>
      <c r="M3927">
        <v>95.847475721819606</v>
      </c>
      <c r="N3927">
        <v>3.3861566107207</v>
      </c>
      <c r="O3927">
        <v>0</v>
      </c>
      <c r="P3927">
        <v>323.24766355140099</v>
      </c>
      <c r="Q3927">
        <v>0.121862933315533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E3928">
        <v>22.059200000000001</v>
      </c>
      <c r="F3928">
        <v>68</v>
      </c>
      <c r="G3928">
        <v>-50.023137306198599</v>
      </c>
      <c r="H3928">
        <v>3.9546198286578398</v>
      </c>
      <c r="I3928">
        <v>-18.064645555247001</v>
      </c>
      <c r="J3928">
        <v>16.142274943646999</v>
      </c>
      <c r="K3928">
        <v>67.277557531846398</v>
      </c>
      <c r="L3928">
        <v>68.936250427225701</v>
      </c>
      <c r="M3928">
        <v>51.767263535600001</v>
      </c>
      <c r="N3928">
        <v>1.3118279569892399</v>
      </c>
      <c r="O3928">
        <v>41.176470588235297</v>
      </c>
      <c r="P3928">
        <v>21.428571428571399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E3929">
        <v>22.034801600000002</v>
      </c>
      <c r="F3929">
        <v>11.9</v>
      </c>
      <c r="G3929">
        <v>117.77509036932901</v>
      </c>
      <c r="H3929">
        <v>0.50162837566639895</v>
      </c>
      <c r="I3929">
        <v>11.8533085942468</v>
      </c>
      <c r="J3929">
        <v>-1.9941643242398399</v>
      </c>
      <c r="K3929">
        <v>11.5903451628132</v>
      </c>
      <c r="L3929">
        <v>10.3071683328685</v>
      </c>
      <c r="M3929">
        <v>59.252543516278898</v>
      </c>
      <c r="N3929">
        <v>1.125</v>
      </c>
      <c r="O3929">
        <v>49.579831932773097</v>
      </c>
      <c r="P3929">
        <v>143.35378323108301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627</v>
      </c>
      <c r="E3930">
        <v>22.021000000000001</v>
      </c>
      <c r="F3930">
        <v>23.18</v>
      </c>
      <c r="G3930">
        <v>12.809366839738299</v>
      </c>
      <c r="H3930">
        <v>-0.34527382607451301</v>
      </c>
      <c r="I3930">
        <v>-19.213207841288099</v>
      </c>
      <c r="J3930">
        <v>2.2163619915496202</v>
      </c>
      <c r="K3930">
        <v>22.016885563222399</v>
      </c>
      <c r="L3930">
        <v>21.442031873801099</v>
      </c>
      <c r="M3930">
        <v>66.820241947038696</v>
      </c>
      <c r="N3930">
        <v>0.25028396679772802</v>
      </c>
      <c r="O3930">
        <v>43.399482312338201</v>
      </c>
      <c r="P3930">
        <v>44.875</v>
      </c>
      <c r="Q3930">
        <v>5.6012913687083998E-2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1429</v>
      </c>
      <c r="E3931">
        <v>22.011363200000002</v>
      </c>
      <c r="F3931">
        <v>1.42</v>
      </c>
      <c r="G3931">
        <v>92.882845599784204</v>
      </c>
      <c r="H3931">
        <v>-16.035643072997399</v>
      </c>
      <c r="I3931">
        <v>-17.624650499011601</v>
      </c>
      <c r="J3931">
        <v>-6.0757969773010698</v>
      </c>
      <c r="K3931">
        <v>1.4990682553174799</v>
      </c>
      <c r="L3931">
        <v>1.3637324925679899</v>
      </c>
      <c r="M3931">
        <v>24.084614219611201</v>
      </c>
      <c r="N3931">
        <v>1.0673988166122299</v>
      </c>
      <c r="O3931">
        <v>37.323943661971803</v>
      </c>
      <c r="P3931">
        <v>136.666666666666</v>
      </c>
      <c r="Q3931">
        <v>6.1395032821688997E-2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1316</v>
      </c>
      <c r="E3932">
        <v>21.997200029999998</v>
      </c>
      <c r="F3932">
        <v>56.98</v>
      </c>
      <c r="G3932">
        <v>-17.662026195087499</v>
      </c>
      <c r="H3932">
        <v>-4.3911936498989901</v>
      </c>
      <c r="I3932">
        <v>-11.005226266173899</v>
      </c>
      <c r="J3932">
        <v>-1.81841739981101</v>
      </c>
      <c r="K3932">
        <v>56.406576132028597</v>
      </c>
      <c r="L3932">
        <v>55.164009908290197</v>
      </c>
      <c r="M3932">
        <v>48.752273491280398</v>
      </c>
      <c r="N3932">
        <v>2.3333784987030999</v>
      </c>
      <c r="O3932">
        <v>2.8431028431028502</v>
      </c>
      <c r="P3932">
        <v>8.51266425442771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407</v>
      </c>
      <c r="E3933">
        <v>21.970583766000001</v>
      </c>
      <c r="F3933">
        <v>19.86</v>
      </c>
      <c r="G3933">
        <v>383.65207636901499</v>
      </c>
      <c r="H3933">
        <v>-24.891534017495999</v>
      </c>
      <c r="I3933">
        <v>85.253212894872703</v>
      </c>
      <c r="J3933">
        <v>-24.356720044893599</v>
      </c>
      <c r="K3933">
        <v>24.1791971065621</v>
      </c>
      <c r="L3933">
        <v>17.325717681857</v>
      </c>
      <c r="M3933">
        <v>15.676618506179</v>
      </c>
      <c r="N3933">
        <v>1.0913154128162701</v>
      </c>
      <c r="O3933">
        <v>50.805639476334299</v>
      </c>
      <c r="P3933">
        <v>439.67391304347802</v>
      </c>
      <c r="Q3933">
        <v>0.12269774604054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E3934">
        <v>21.9</v>
      </c>
      <c r="F3934">
        <v>73</v>
      </c>
      <c r="G3934">
        <v>33.116959312158798</v>
      </c>
      <c r="H3934">
        <v>5.7588060468262396</v>
      </c>
      <c r="I3934">
        <v>33.454317059462497</v>
      </c>
      <c r="J3934">
        <v>-1.9941643242398399</v>
      </c>
      <c r="K3934">
        <v>78.474200741734194</v>
      </c>
      <c r="L3934">
        <v>66.127466043127498</v>
      </c>
      <c r="M3934">
        <v>33.922559424506602</v>
      </c>
      <c r="N3934">
        <v>1.5061352302161</v>
      </c>
      <c r="O3934">
        <v>35.534246575342401</v>
      </c>
      <c r="P3934">
        <v>102.777777777777</v>
      </c>
      <c r="Q3934">
        <v>5.7349346793528003E-2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1844</v>
      </c>
      <c r="E3935">
        <v>21.794269199999999</v>
      </c>
      <c r="F3935">
        <v>22.11</v>
      </c>
      <c r="G3935">
        <v>174.014803073205</v>
      </c>
      <c r="H3935">
        <v>32.117273253187001</v>
      </c>
      <c r="I3935">
        <v>100.1516320914</v>
      </c>
      <c r="J3935">
        <v>-3.9924267047785</v>
      </c>
      <c r="K3935">
        <v>18.034261102592101</v>
      </c>
      <c r="L3935">
        <v>13.9247273453999</v>
      </c>
      <c r="M3935">
        <v>61.520084920336899</v>
      </c>
      <c r="N3935">
        <v>2.2936008979035001</v>
      </c>
      <c r="O3935">
        <v>6.1962912709181399</v>
      </c>
      <c r="P3935">
        <v>213.61702127659501</v>
      </c>
      <c r="Q3935">
        <v>4.3031418347237997E-2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E3936">
        <v>21.774396800000002</v>
      </c>
      <c r="F3936">
        <v>51.76</v>
      </c>
      <c r="G3936">
        <v>99.4647853991153</v>
      </c>
      <c r="H3936">
        <v>26.369420218141698</v>
      </c>
      <c r="I3936">
        <v>38.905669837686503</v>
      </c>
      <c r="J3936">
        <v>7.1578088075821498</v>
      </c>
      <c r="K3936">
        <v>40.794709117591701</v>
      </c>
      <c r="L3936">
        <v>33.4668166608406</v>
      </c>
      <c r="M3936">
        <v>69.2965874620905</v>
      </c>
      <c r="N3936">
        <v>1.5208117734023201</v>
      </c>
      <c r="O3936">
        <v>8.5587326120556408</v>
      </c>
      <c r="P3936">
        <v>142.09541627689401</v>
      </c>
      <c r="Q3936">
        <v>9.9897710561575995E-2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553</v>
      </c>
      <c r="E3937">
        <v>21.744</v>
      </c>
      <c r="F3937">
        <v>54.36</v>
      </c>
      <c r="G3937">
        <v>53.119531990316702</v>
      </c>
      <c r="H3937">
        <v>-21.421898389965602</v>
      </c>
      <c r="I3937">
        <v>-28.4403003663856</v>
      </c>
      <c r="J3937">
        <v>-15.7372927600219</v>
      </c>
      <c r="K3937">
        <v>61.193983026254799</v>
      </c>
      <c r="L3937">
        <v>54.829100274199099</v>
      </c>
      <c r="M3937">
        <v>31.244437421571099</v>
      </c>
      <c r="N3937">
        <v>2.1731958762886499</v>
      </c>
      <c r="O3937">
        <v>29.028697571743901</v>
      </c>
      <c r="P3937">
        <v>102.15693566381501</v>
      </c>
      <c r="Q3937">
        <v>0.14702417460466499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97</v>
      </c>
      <c r="E3938">
        <v>21.712731389999998</v>
      </c>
      <c r="F3938">
        <v>4.34</v>
      </c>
      <c r="G3938">
        <v>21.042928759867301</v>
      </c>
      <c r="H3938">
        <v>-4.82872210904649</v>
      </c>
      <c r="I3938">
        <v>3.67508424899891</v>
      </c>
      <c r="J3938">
        <v>-6.2585566483336601</v>
      </c>
      <c r="K3938">
        <v>4.3040914594154396</v>
      </c>
      <c r="L3938">
        <v>4.01196991469868</v>
      </c>
      <c r="M3938">
        <v>39.189817710585501</v>
      </c>
      <c r="N3938">
        <v>0.77969186822953296</v>
      </c>
      <c r="O3938">
        <v>49.308755760368598</v>
      </c>
      <c r="P3938">
        <v>69.53125</v>
      </c>
      <c r="Q3938">
        <v>-1.6899828266901E-2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135</v>
      </c>
      <c r="E3939">
        <v>21.608287440000002</v>
      </c>
      <c r="F3939">
        <v>20.84</v>
      </c>
      <c r="G3939">
        <v>-32.500041176360902</v>
      </c>
      <c r="H3939">
        <v>-28.759654191043602</v>
      </c>
      <c r="I3939">
        <v>-11.5117508829185</v>
      </c>
      <c r="J3939">
        <v>-4.7882156987328601</v>
      </c>
      <c r="K3939">
        <v>23.924024156617602</v>
      </c>
      <c r="L3939">
        <v>23.6150079697167</v>
      </c>
      <c r="M3939">
        <v>21.484014439318699</v>
      </c>
      <c r="N3939">
        <v>0.191384881783216</v>
      </c>
      <c r="O3939">
        <v>86.276391554702499</v>
      </c>
      <c r="P3939">
        <v>22.588235294117599</v>
      </c>
      <c r="Q3939">
        <v>-1.5205386121772999E-2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E3940">
        <v>21.580125500000001</v>
      </c>
      <c r="F3940">
        <v>35.299999999999997</v>
      </c>
      <c r="G3940">
        <v>-21.968478597005198</v>
      </c>
      <c r="H3940">
        <v>-20.404931597660202</v>
      </c>
      <c r="I3940">
        <v>-17.554574487600402</v>
      </c>
      <c r="J3940">
        <v>-9.6404228276411992</v>
      </c>
      <c r="K3940">
        <v>36.354505758685796</v>
      </c>
      <c r="L3940">
        <v>35.701450607700103</v>
      </c>
      <c r="M3940">
        <v>52.921072855946797</v>
      </c>
      <c r="N3940">
        <v>1.6297853122214701</v>
      </c>
      <c r="O3940">
        <v>70.481586402266203</v>
      </c>
      <c r="P3940">
        <v>21.097770154373901</v>
      </c>
      <c r="Q3940">
        <v>0.198195950408418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21.568365</v>
      </c>
      <c r="F3941">
        <v>19.5</v>
      </c>
      <c r="G3941">
        <v>82.977456870866007</v>
      </c>
      <c r="H3941">
        <v>-5.37860841850482</v>
      </c>
      <c r="I3941">
        <v>11.7289103184907</v>
      </c>
      <c r="J3941">
        <v>-1.78861447840223</v>
      </c>
      <c r="K3941">
        <v>19.548583450085101</v>
      </c>
      <c r="L3941">
        <v>16.925219464354701</v>
      </c>
      <c r="M3941">
        <v>59.608056720729003</v>
      </c>
      <c r="N3941">
        <v>0.116054242259947</v>
      </c>
      <c r="O3941">
        <v>58.9743589743589</v>
      </c>
      <c r="P3941">
        <v>143.75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926</v>
      </c>
      <c r="E3942">
        <v>21.53322</v>
      </c>
      <c r="F3942">
        <v>10.54</v>
      </c>
      <c r="G3942">
        <v>-31.773383127240901</v>
      </c>
      <c r="H3942">
        <v>-6.8679097017368402</v>
      </c>
      <c r="I3942">
        <v>-46.076449648876398</v>
      </c>
      <c r="J3942">
        <v>-1.8989262290017399</v>
      </c>
      <c r="K3942">
        <v>10.7487538407171</v>
      </c>
      <c r="L3942">
        <v>12.3580430175183</v>
      </c>
      <c r="M3942">
        <v>48.924241433224999</v>
      </c>
      <c r="N3942">
        <v>1.4723075899904201</v>
      </c>
      <c r="O3942">
        <v>66.982922201138507</v>
      </c>
      <c r="P3942">
        <v>28.380024360535899</v>
      </c>
      <c r="Q3942">
        <v>-8.8063639377239003E-2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21.52375</v>
      </c>
      <c r="F3943">
        <v>12.85</v>
      </c>
      <c r="G3943">
        <v>-21.5301098658028</v>
      </c>
      <c r="H3943">
        <v>17.104802978841001</v>
      </c>
      <c r="I3943">
        <v>16.239186813101401</v>
      </c>
      <c r="J3943">
        <v>-3.6774083946300502</v>
      </c>
      <c r="K3943">
        <v>12.285708102957599</v>
      </c>
      <c r="L3943">
        <v>11.344402448507999</v>
      </c>
      <c r="M3943">
        <v>42.611815817941697</v>
      </c>
      <c r="N3943">
        <v>1.3797619047619001</v>
      </c>
      <c r="O3943">
        <v>22.957198443579699</v>
      </c>
      <c r="P3943">
        <v>51.176470588235198</v>
      </c>
      <c r="Q3943">
        <v>6.8253770103747002E-2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627</v>
      </c>
      <c r="E3944">
        <v>21.510216</v>
      </c>
      <c r="F3944">
        <v>42.21</v>
      </c>
      <c r="G3944">
        <v>83.278308622659395</v>
      </c>
      <c r="H3944">
        <v>-5.6612276211246098</v>
      </c>
      <c r="I3944">
        <v>113.97123182083899</v>
      </c>
      <c r="J3944">
        <v>4.1068354194156296</v>
      </c>
      <c r="K3944">
        <v>31.790320525711898</v>
      </c>
      <c r="L3944">
        <v>22.941927072071898</v>
      </c>
      <c r="M3944">
        <v>85.360548293145399</v>
      </c>
      <c r="N3944">
        <v>0.375101392517868</v>
      </c>
      <c r="O3944">
        <v>0</v>
      </c>
      <c r="P3944">
        <v>187.926330150068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1429</v>
      </c>
      <c r="E3945">
        <v>21.492858863999999</v>
      </c>
      <c r="F3945">
        <v>9.77</v>
      </c>
      <c r="G3945">
        <v>-42.287985274371401</v>
      </c>
      <c r="H3945">
        <v>-6.8777510037129801</v>
      </c>
      <c r="I3945">
        <v>-42.207336633421903</v>
      </c>
      <c r="J3945">
        <v>-1.4829168804770501</v>
      </c>
      <c r="K3945">
        <v>9.9658741893232996</v>
      </c>
      <c r="L3945">
        <v>12.152874712925099</v>
      </c>
      <c r="M3945">
        <v>53.036282883413797</v>
      </c>
      <c r="N3945">
        <v>0.94872182183591602</v>
      </c>
      <c r="O3945">
        <v>69.907881269191407</v>
      </c>
      <c r="P3945">
        <v>8.5555555555555607</v>
      </c>
      <c r="Q3945">
        <v>-2.8754497467367999E-2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711</v>
      </c>
      <c r="E3946">
        <v>21.450464595</v>
      </c>
      <c r="F3946">
        <v>42.67</v>
      </c>
      <c r="G3946">
        <v>4.0385610872129503</v>
      </c>
      <c r="H3946">
        <v>7.4565185234348803</v>
      </c>
      <c r="I3946">
        <v>-5.4679656835246799</v>
      </c>
      <c r="J3946">
        <v>2.9794603931678298</v>
      </c>
      <c r="K3946">
        <v>38.340156124650598</v>
      </c>
      <c r="L3946">
        <v>36.527409680377602</v>
      </c>
      <c r="M3946">
        <v>53.954400247966703</v>
      </c>
      <c r="N3946">
        <v>1.1171477288118099</v>
      </c>
      <c r="O3946">
        <v>0.30466369814856598</v>
      </c>
      <c r="P3946">
        <v>38.180051813471501</v>
      </c>
      <c r="Q3946">
        <v>5.7901449305412002E-2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135</v>
      </c>
      <c r="E3947">
        <v>21.434089619999899</v>
      </c>
      <c r="F3947">
        <v>17.86</v>
      </c>
      <c r="G3947">
        <v>-21.560055703920799</v>
      </c>
      <c r="H3947">
        <v>-7.69941273005968</v>
      </c>
      <c r="I3947">
        <v>-18.066602012337999</v>
      </c>
      <c r="J3947">
        <v>-5.7647431877554904</v>
      </c>
      <c r="K3947">
        <v>18.212093159342899</v>
      </c>
      <c r="L3947">
        <v>18.483529160238</v>
      </c>
      <c r="M3947">
        <v>42.571995174306501</v>
      </c>
      <c r="N3947">
        <v>1.17288640854102</v>
      </c>
      <c r="O3947">
        <v>65.173572228443405</v>
      </c>
      <c r="P3947">
        <v>15.225806451612801</v>
      </c>
      <c r="Q3947">
        <v>7.4753763103603002E-2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553</v>
      </c>
      <c r="E3948">
        <v>21.43</v>
      </c>
      <c r="F3948">
        <v>42.86</v>
      </c>
      <c r="G3948">
        <v>75.925773522824898</v>
      </c>
      <c r="H3948">
        <v>-2.6283952649955298</v>
      </c>
      <c r="I3948">
        <v>46.915884388965097</v>
      </c>
      <c r="J3948">
        <v>-7.88926618813234</v>
      </c>
      <c r="K3948">
        <v>43.054127690072598</v>
      </c>
      <c r="L3948">
        <v>35.018889422745403</v>
      </c>
      <c r="M3948">
        <v>36.1066415332227</v>
      </c>
      <c r="N3948">
        <v>0.37095764590737501</v>
      </c>
      <c r="O3948">
        <v>54.036397573495101</v>
      </c>
      <c r="P3948">
        <v>130.43010752688099</v>
      </c>
      <c r="Q3948">
        <v>0.104375162951605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553</v>
      </c>
      <c r="E3949">
        <v>21.42944</v>
      </c>
      <c r="F3949">
        <v>16.36</v>
      </c>
      <c r="G3949">
        <v>9.0715128995626202</v>
      </c>
      <c r="H3949">
        <v>-14.1080582340202</v>
      </c>
      <c r="I3949">
        <v>-14.5680306607826</v>
      </c>
      <c r="J3949">
        <v>-4.4331887144837303</v>
      </c>
      <c r="K3949">
        <v>17.602916582654998</v>
      </c>
      <c r="L3949">
        <v>17.545002755582502</v>
      </c>
      <c r="M3949">
        <v>25.508249154231201</v>
      </c>
      <c r="N3949">
        <v>0.19939733863442699</v>
      </c>
      <c r="O3949">
        <v>103.239608801956</v>
      </c>
      <c r="P3949">
        <v>50.091743119265999</v>
      </c>
      <c r="Q3949">
        <v>3.8366092562709002E-2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E3950">
        <v>21.41602</v>
      </c>
      <c r="F3950">
        <v>23.5</v>
      </c>
      <c r="G3950">
        <v>35.380211247834801</v>
      </c>
      <c r="H3950">
        <v>-12.3274314533934</v>
      </c>
      <c r="I3950">
        <v>-5.3822203779259503</v>
      </c>
      <c r="J3950">
        <v>-1.1245991068485399</v>
      </c>
      <c r="K3950">
        <v>23.920370053982701</v>
      </c>
      <c r="L3950">
        <v>21.4288547848336</v>
      </c>
      <c r="M3950">
        <v>49.144511171917998</v>
      </c>
      <c r="N3950">
        <v>1.2971209135871899</v>
      </c>
      <c r="O3950">
        <v>36.127659574467998</v>
      </c>
      <c r="P3950">
        <v>76.691729323308195</v>
      </c>
      <c r="Q3950">
        <v>0.107053092067977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21.407510039999998</v>
      </c>
      <c r="F3951">
        <v>15.19</v>
      </c>
      <c r="G3951">
        <v>50.028243554430702</v>
      </c>
      <c r="H3951">
        <v>-8.9684570944190707</v>
      </c>
      <c r="I3951">
        <v>-36.523426917254099</v>
      </c>
      <c r="J3951">
        <v>-7.1456794757549904</v>
      </c>
      <c r="K3951">
        <v>16.419291914154801</v>
      </c>
      <c r="L3951">
        <v>15.5197775970019</v>
      </c>
      <c r="M3951">
        <v>31.427166904181099</v>
      </c>
      <c r="N3951">
        <v>0.78038899341252799</v>
      </c>
      <c r="O3951">
        <v>55.628703094140803</v>
      </c>
      <c r="P3951">
        <v>93.256997455470696</v>
      </c>
      <c r="Q3951">
        <v>6.8599496422971001E-2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400</v>
      </c>
      <c r="E3952">
        <v>21.36589</v>
      </c>
      <c r="F3952">
        <v>31.01</v>
      </c>
      <c r="G3952">
        <v>14.4213071382457</v>
      </c>
      <c r="H3952">
        <v>3.6913389865988702</v>
      </c>
      <c r="I3952">
        <v>8.4843150182296903</v>
      </c>
      <c r="J3952">
        <v>-2.4510833842920601</v>
      </c>
      <c r="K3952">
        <v>28.647071502029501</v>
      </c>
      <c r="L3952">
        <v>28.2876894264109</v>
      </c>
      <c r="M3952">
        <v>71.245926603864405</v>
      </c>
      <c r="N3952">
        <v>1.57523197002152</v>
      </c>
      <c r="O3952">
        <v>33.666559174459799</v>
      </c>
      <c r="P3952">
        <v>47.6666666666666</v>
      </c>
      <c r="Q3952">
        <v>1.4805078421204E-2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E3953">
        <v>21.29665</v>
      </c>
      <c r="F3953">
        <v>32.64</v>
      </c>
      <c r="G3953">
        <v>25.183431849562101</v>
      </c>
      <c r="H3953">
        <v>-5.2761494021113799</v>
      </c>
      <c r="I3953">
        <v>-10.570159089200301</v>
      </c>
      <c r="J3953">
        <v>-1.9941643242398399</v>
      </c>
      <c r="K3953">
        <v>32.444182222554502</v>
      </c>
      <c r="L3953">
        <v>29.764398318428</v>
      </c>
      <c r="M3953">
        <v>1.5738798927461899</v>
      </c>
      <c r="N3953">
        <v>0</v>
      </c>
      <c r="O3953">
        <v>0.24509803921568499</v>
      </c>
      <c r="P3953">
        <v>94.285714285714207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E3954">
        <v>21.268087999999999</v>
      </c>
      <c r="F3954">
        <v>28.9</v>
      </c>
      <c r="G3954">
        <v>47.2681970903988</v>
      </c>
      <c r="H3954">
        <v>-1.8031812674891099</v>
      </c>
      <c r="I3954">
        <v>22.721826979952102</v>
      </c>
      <c r="J3954">
        <v>-2.3046162041984402</v>
      </c>
      <c r="K3954">
        <v>28.1791705708672</v>
      </c>
      <c r="L3954">
        <v>24.299506212713801</v>
      </c>
      <c r="M3954">
        <v>47.991653641110901</v>
      </c>
      <c r="N3954">
        <v>0.81821645782955899</v>
      </c>
      <c r="O3954">
        <v>16.435986159169499</v>
      </c>
      <c r="P3954">
        <v>95.932203389830505</v>
      </c>
      <c r="Q3954">
        <v>9.9531684726354999E-2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550</v>
      </c>
      <c r="E3955">
        <v>21.2267565</v>
      </c>
      <c r="F3955">
        <v>70.09</v>
      </c>
      <c r="G3955">
        <v>-12.53030576498</v>
      </c>
      <c r="H3955">
        <v>-2.4392699694872602</v>
      </c>
      <c r="I3955">
        <v>-22.027529123750501</v>
      </c>
      <c r="J3955">
        <v>2.32238243835008</v>
      </c>
      <c r="K3955">
        <v>71.268634741839094</v>
      </c>
      <c r="L3955">
        <v>69.835163385842193</v>
      </c>
      <c r="M3955">
        <v>42.046611876002999</v>
      </c>
      <c r="N3955">
        <v>1.6376513949618801</v>
      </c>
      <c r="O3955">
        <v>19.8459123983449</v>
      </c>
      <c r="P3955">
        <v>21.473136915077902</v>
      </c>
      <c r="Q3955">
        <v>-0.107636964862886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553</v>
      </c>
      <c r="E3956">
        <v>21.21</v>
      </c>
      <c r="F3956">
        <v>28.28</v>
      </c>
      <c r="G3956">
        <v>-39.095512433619596</v>
      </c>
      <c r="H3956">
        <v>-22.414748507923498</v>
      </c>
      <c r="I3956">
        <v>-49.014508511182001</v>
      </c>
      <c r="J3956">
        <v>-2.6729781863334301</v>
      </c>
      <c r="K3956">
        <v>29.851067061359501</v>
      </c>
      <c r="L3956">
        <v>34.853272095675599</v>
      </c>
      <c r="M3956">
        <v>54.106828978803698</v>
      </c>
      <c r="N3956">
        <v>1.00675186606208</v>
      </c>
      <c r="O3956">
        <v>108.628005657708</v>
      </c>
      <c r="P3956">
        <v>18.375889493511899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E3957">
        <v>21.202973750000002</v>
      </c>
      <c r="F3957">
        <v>58.31</v>
      </c>
      <c r="G3957">
        <v>-81.851658741019307</v>
      </c>
      <c r="H3957">
        <v>-9.2228520501127207</v>
      </c>
      <c r="I3957">
        <v>-71.828650861035399</v>
      </c>
      <c r="J3957">
        <v>-7.0141776664679902</v>
      </c>
      <c r="M3957">
        <v>48.311709695451498</v>
      </c>
      <c r="O3957">
        <v>177.91116446578599</v>
      </c>
      <c r="P3957">
        <v>11.1301696207356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72</v>
      </c>
      <c r="E3958">
        <v>21.193969549999998</v>
      </c>
      <c r="F3958">
        <v>6.35</v>
      </c>
      <c r="G3958">
        <v>-79.9099723108299</v>
      </c>
      <c r="H3958">
        <v>-6.9581065886557196</v>
      </c>
      <c r="I3958">
        <v>-56.098756142818999</v>
      </c>
      <c r="J3958">
        <v>3.4156717413339299</v>
      </c>
      <c r="K3958">
        <v>6.7617476181333496</v>
      </c>
      <c r="L3958">
        <v>8.76263653014753</v>
      </c>
      <c r="M3958">
        <v>54.277724004588897</v>
      </c>
      <c r="N3958">
        <v>0.79343886492025695</v>
      </c>
      <c r="O3958">
        <v>192.75590551181099</v>
      </c>
      <c r="P3958">
        <v>326.46071188717201</v>
      </c>
      <c r="Q3958">
        <v>7.5050116766955999E-2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E3959">
        <v>21.137322194999999</v>
      </c>
      <c r="F3959">
        <v>26.73</v>
      </c>
      <c r="G3959">
        <v>-19.9682622019359</v>
      </c>
      <c r="H3959">
        <v>2.7883667269208701</v>
      </c>
      <c r="I3959">
        <v>-4.0877950735134299</v>
      </c>
      <c r="J3959">
        <v>-6.1086544852416198</v>
      </c>
      <c r="K3959">
        <v>24.558055737606701</v>
      </c>
      <c r="L3959">
        <v>24.7254742720854</v>
      </c>
      <c r="M3959">
        <v>71.755767321205497</v>
      </c>
      <c r="N3959">
        <v>0.63259560685961003</v>
      </c>
      <c r="O3959">
        <v>32.697343808454903</v>
      </c>
      <c r="P3959">
        <v>32.985074626865597</v>
      </c>
      <c r="Q3959">
        <v>-3.3818686407812E-2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688</v>
      </c>
      <c r="E3960">
        <v>21.027355</v>
      </c>
      <c r="F3960">
        <v>24.26</v>
      </c>
      <c r="G3960">
        <v>-74.245641655660194</v>
      </c>
      <c r="H3960">
        <v>48.790517264555199</v>
      </c>
      <c r="I3960">
        <v>4.9609568463469298</v>
      </c>
      <c r="J3960">
        <v>13.671501341425801</v>
      </c>
      <c r="K3960">
        <v>16.429562747447498</v>
      </c>
      <c r="L3960">
        <v>17.495821848601501</v>
      </c>
      <c r="M3960">
        <v>94.225367400654505</v>
      </c>
      <c r="N3960">
        <v>4.41040814550517</v>
      </c>
      <c r="O3960">
        <v>94.806265457543205</v>
      </c>
      <c r="P3960">
        <v>102.166666666666</v>
      </c>
      <c r="Q3960">
        <v>0.106878335990646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E3961">
        <v>20.9968</v>
      </c>
      <c r="F3961">
        <v>23.86</v>
      </c>
      <c r="G3961">
        <v>194.26044922939801</v>
      </c>
      <c r="H3961">
        <v>111.820316691489</v>
      </c>
      <c r="I3961">
        <v>160.92171942147399</v>
      </c>
      <c r="J3961">
        <v>13.7390332317683</v>
      </c>
      <c r="K3961">
        <v>12.3548247761033</v>
      </c>
      <c r="L3961">
        <v>7.06057666114918</v>
      </c>
      <c r="M3961">
        <v>100</v>
      </c>
      <c r="N3961">
        <v>1.75018235366978</v>
      </c>
      <c r="O3961">
        <v>0</v>
      </c>
      <c r="P3961">
        <v>219.83914209115201</v>
      </c>
      <c r="Q3961">
        <v>0.16905478333616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711</v>
      </c>
      <c r="E3962">
        <v>20.996392725</v>
      </c>
      <c r="F3962">
        <v>126.71</v>
      </c>
      <c r="G3962">
        <v>11.568184505926199</v>
      </c>
      <c r="H3962">
        <v>-3.1039917793723601</v>
      </c>
      <c r="I3962">
        <v>5.8256733858894103</v>
      </c>
      <c r="J3962">
        <v>-1.0125202699700799</v>
      </c>
      <c r="K3962">
        <v>120.776795101384</v>
      </c>
      <c r="L3962">
        <v>109.382485716744</v>
      </c>
      <c r="M3962">
        <v>31.0272649847048</v>
      </c>
      <c r="N3962">
        <v>1.14923524002518</v>
      </c>
      <c r="O3962">
        <v>2.7937810748954202</v>
      </c>
      <c r="P3962">
        <v>41.686235044168598</v>
      </c>
      <c r="Q3962">
        <v>7.1200898966220002E-3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20.994558000000001</v>
      </c>
      <c r="F3963">
        <v>28.99</v>
      </c>
      <c r="G3963">
        <v>101.97232754640901</v>
      </c>
      <c r="H3963">
        <v>-15.4492438448687</v>
      </c>
      <c r="I3963">
        <v>35.119990693905301</v>
      </c>
      <c r="J3963">
        <v>-7.8203343337909397</v>
      </c>
      <c r="K3963">
        <v>27.860757096845699</v>
      </c>
      <c r="L3963">
        <v>22.841216233865399</v>
      </c>
      <c r="M3963">
        <v>31.880428615494399</v>
      </c>
      <c r="N3963">
        <v>0.78880005885140203</v>
      </c>
      <c r="O3963">
        <v>37.978613314936197</v>
      </c>
      <c r="P3963">
        <v>141.583333333333</v>
      </c>
      <c r="Q3963">
        <v>0.107202342372592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407</v>
      </c>
      <c r="E3964">
        <v>20.96716</v>
      </c>
      <c r="F3964">
        <v>45.88</v>
      </c>
      <c r="G3964">
        <v>22.087866520286301</v>
      </c>
      <c r="H3964">
        <v>-35.131687122817603</v>
      </c>
      <c r="I3964">
        <v>-11.9189106424886</v>
      </c>
      <c r="J3964">
        <v>-0.36625734749564898</v>
      </c>
      <c r="K3964">
        <v>47.591096257137202</v>
      </c>
      <c r="L3964">
        <v>42.807856983994</v>
      </c>
      <c r="M3964">
        <v>41.188896692197297</v>
      </c>
      <c r="N3964">
        <v>0.19685925904389401</v>
      </c>
      <c r="O3964">
        <v>35.832606800348699</v>
      </c>
      <c r="P3964">
        <v>78.939157566302598</v>
      </c>
      <c r="Q3964">
        <v>6.7975128147196001E-2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E3965">
        <v>20.905278719999998</v>
      </c>
      <c r="F3965">
        <v>20.82</v>
      </c>
      <c r="G3965">
        <v>41.114661821992698</v>
      </c>
      <c r="H3965">
        <v>-7.8283535784454896</v>
      </c>
      <c r="I3965">
        <v>-5.10475659980745</v>
      </c>
      <c r="J3965">
        <v>-1.6117551464195801</v>
      </c>
      <c r="K3965">
        <v>20.6359988741564</v>
      </c>
      <c r="L3965">
        <v>18.467694169609501</v>
      </c>
      <c r="M3965">
        <v>39.083419201261698</v>
      </c>
      <c r="N3965">
        <v>0.54527228948330098</v>
      </c>
      <c r="O3965">
        <v>18.6359269932756</v>
      </c>
      <c r="P3965">
        <v>78.712446351931305</v>
      </c>
      <c r="Q3965">
        <v>-1.8820678869930999E-2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627</v>
      </c>
      <c r="E3966">
        <v>20.866476599999999</v>
      </c>
      <c r="F3966">
        <v>3.4</v>
      </c>
      <c r="G3966">
        <v>-67.259653410639302</v>
      </c>
      <c r="H3966">
        <v>-8.6852403112022891</v>
      </c>
      <c r="I3966">
        <v>-50.793780219865504</v>
      </c>
      <c r="J3966">
        <v>-1.9941643242398399</v>
      </c>
      <c r="K3966">
        <v>3.4862907814654802</v>
      </c>
      <c r="L3966">
        <v>4.2327135973376198</v>
      </c>
      <c r="M3966">
        <v>6.8476147238816498</v>
      </c>
      <c r="N3966">
        <v>0.32105263157894698</v>
      </c>
      <c r="O3966">
        <v>116.17647058823501</v>
      </c>
      <c r="P3966">
        <v>4.2944785276073496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E3967">
        <v>20.8625632</v>
      </c>
      <c r="F3967">
        <v>92.48</v>
      </c>
      <c r="G3967">
        <v>44.483830124637798</v>
      </c>
      <c r="H3967">
        <v>-11.9638465629946</v>
      </c>
      <c r="I3967">
        <v>-15.0994607801626</v>
      </c>
      <c r="J3967">
        <v>-1.9490684956039901</v>
      </c>
      <c r="K3967">
        <v>92.950681089175504</v>
      </c>
      <c r="L3967">
        <v>85.137989362633206</v>
      </c>
      <c r="M3967">
        <v>53.149123760438499</v>
      </c>
      <c r="N3967">
        <v>1.96942404329339</v>
      </c>
      <c r="O3967">
        <v>17.960640138408301</v>
      </c>
      <c r="P3967">
        <v>82.047244094488207</v>
      </c>
      <c r="Q3967">
        <v>4.6672400289910002E-2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444</v>
      </c>
      <c r="E3968">
        <v>20.831759999999999</v>
      </c>
      <c r="F3968">
        <v>20</v>
      </c>
      <c r="G3968">
        <v>-1.3550903772821901</v>
      </c>
      <c r="H3968">
        <v>-7.6094827354446997</v>
      </c>
      <c r="I3968">
        <v>-26.070226368794899</v>
      </c>
      <c r="J3968">
        <v>-4.3274976575731596</v>
      </c>
      <c r="K3968">
        <v>21.593585926142499</v>
      </c>
      <c r="L3968">
        <v>21.810688880431499</v>
      </c>
      <c r="M3968">
        <v>38.129119856746499</v>
      </c>
      <c r="N3968">
        <v>1.5110091743119201</v>
      </c>
      <c r="O3968">
        <v>39.399999999999899</v>
      </c>
      <c r="P3968">
        <v>27.7955271565495</v>
      </c>
      <c r="Q3968">
        <v>0.11800039338080701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711</v>
      </c>
      <c r="E3969">
        <v>20.802747875000001</v>
      </c>
      <c r="F3969">
        <v>89.96</v>
      </c>
      <c r="G3969">
        <v>-4.3224588679545404</v>
      </c>
      <c r="H3969">
        <v>0.39436620323903399</v>
      </c>
      <c r="I3969">
        <v>12.811894926905399</v>
      </c>
      <c r="J3969">
        <v>0.82007371802934703</v>
      </c>
      <c r="K3969">
        <v>86.641873390547303</v>
      </c>
      <c r="L3969">
        <v>78.417304541060204</v>
      </c>
      <c r="M3969">
        <v>59.256974662123497</v>
      </c>
      <c r="N3969">
        <v>0.92477250018971402</v>
      </c>
      <c r="O3969">
        <v>4.9355269008448399</v>
      </c>
      <c r="P3969">
        <v>35.891238670694797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643</v>
      </c>
      <c r="E3970">
        <v>20.789936999999998</v>
      </c>
      <c r="F3970">
        <v>31.5</v>
      </c>
      <c r="G3970">
        <v>-20.927530071056498</v>
      </c>
      <c r="H3970">
        <v>-37.027514374811901</v>
      </c>
      <c r="I3970">
        <v>-50.1894264219031</v>
      </c>
      <c r="J3970">
        <v>-7.2695942280579704</v>
      </c>
      <c r="K3970">
        <v>43.121919555990097</v>
      </c>
      <c r="L3970">
        <v>44.004041687323898</v>
      </c>
      <c r="M3970">
        <v>31.620423482422201</v>
      </c>
      <c r="N3970">
        <v>4.08083333333333</v>
      </c>
      <c r="O3970">
        <v>136.031746031746</v>
      </c>
      <c r="P3970">
        <v>42.533936651583602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E3971">
        <v>20.6873</v>
      </c>
      <c r="F3971">
        <v>48.11</v>
      </c>
      <c r="G3971">
        <v>118.882689252066</v>
      </c>
      <c r="H3971">
        <v>14.060585291766101</v>
      </c>
      <c r="I3971">
        <v>35.164866396675698</v>
      </c>
      <c r="J3971">
        <v>7.7922707848894701</v>
      </c>
      <c r="K3971">
        <v>40.727282394662502</v>
      </c>
      <c r="L3971">
        <v>31.847991819788401</v>
      </c>
      <c r="M3971">
        <v>84.718752752523201</v>
      </c>
      <c r="N3971">
        <v>2.2043094730759498</v>
      </c>
      <c r="O3971">
        <v>6.0070671378091802</v>
      </c>
      <c r="P3971">
        <v>209.987113402061</v>
      </c>
      <c r="Q3971">
        <v>0.15547184389170299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553</v>
      </c>
      <c r="E3972">
        <v>20.68264692</v>
      </c>
      <c r="F3972">
        <v>2.33</v>
      </c>
      <c r="G3972">
        <v>-96.048857561635501</v>
      </c>
      <c r="H3972">
        <v>1.6751001224652</v>
      </c>
      <c r="I3972">
        <v>-68.425285595488106</v>
      </c>
      <c r="J3972">
        <v>7.3721134154078198</v>
      </c>
      <c r="K3972">
        <v>2.1062710777722198</v>
      </c>
      <c r="L3972">
        <v>3.8255170177320901</v>
      </c>
      <c r="M3972">
        <v>64.754587480939804</v>
      </c>
      <c r="N3972">
        <v>1.58686891915227</v>
      </c>
      <c r="O3972">
        <v>248.476594161495</v>
      </c>
      <c r="P3972">
        <v>23.984151695620199</v>
      </c>
      <c r="Q3972">
        <v>0.20595045173530299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46</v>
      </c>
      <c r="E3973">
        <v>20.663499999999999</v>
      </c>
      <c r="F3973">
        <v>63.58</v>
      </c>
      <c r="G3973">
        <v>360.878843481015</v>
      </c>
      <c r="H3973">
        <v>17.998519373842701</v>
      </c>
      <c r="I3973">
        <v>128.88875946267399</v>
      </c>
      <c r="J3973">
        <v>-4.8129982457331799E-2</v>
      </c>
      <c r="K3973">
        <v>50.362165838902101</v>
      </c>
      <c r="L3973">
        <v>32.168609339846697</v>
      </c>
      <c r="M3973">
        <v>59.4087879414136</v>
      </c>
      <c r="N3973">
        <v>1.0411834086888101</v>
      </c>
      <c r="O3973">
        <v>9.3111041207927006</v>
      </c>
      <c r="P3973">
        <v>386.457536342769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20.648820873999998</v>
      </c>
      <c r="F3974">
        <v>6.46</v>
      </c>
      <c r="G3974">
        <v>-12.2453595284209</v>
      </c>
      <c r="H3974">
        <v>-12.286163708263</v>
      </c>
      <c r="I3974">
        <v>-28.021809643016901</v>
      </c>
      <c r="J3974">
        <v>-4.2498034219841996</v>
      </c>
      <c r="K3974">
        <v>6.5979268066393697</v>
      </c>
      <c r="L3974">
        <v>6.4581818007012997</v>
      </c>
      <c r="M3974">
        <v>40.900104453300997</v>
      </c>
      <c r="N3974">
        <v>0.59326833587777605</v>
      </c>
      <c r="O3974">
        <v>31.424148606811102</v>
      </c>
      <c r="P3974">
        <v>34.303534303534299</v>
      </c>
      <c r="Q3974">
        <v>3.6478013547067999E-2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46</v>
      </c>
      <c r="E3975">
        <v>20.636105000000001</v>
      </c>
      <c r="F3975">
        <v>12.25</v>
      </c>
      <c r="G3975">
        <v>229.49377090636099</v>
      </c>
      <c r="H3975">
        <v>34.433022857396402</v>
      </c>
      <c r="I3975">
        <v>175.41818675219599</v>
      </c>
      <c r="J3975">
        <v>-7.8011024841191698</v>
      </c>
      <c r="K3975">
        <v>9.8188637062829702</v>
      </c>
      <c r="L3975">
        <v>6.4485731620719804</v>
      </c>
      <c r="M3975">
        <v>43.959601720761299</v>
      </c>
      <c r="N3975">
        <v>1.6584116831462701</v>
      </c>
      <c r="O3975">
        <v>14.857142857142801</v>
      </c>
      <c r="P3975">
        <v>290.127388535031</v>
      </c>
      <c r="Q3975">
        <v>8.8337790994772999E-2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D3976" t="s">
        <v>363</v>
      </c>
      <c r="E3976">
        <v>20.430630208</v>
      </c>
      <c r="F3976">
        <v>14.29</v>
      </c>
      <c r="G3976">
        <v>-101.919752464403</v>
      </c>
      <c r="H3976">
        <v>-16.297320012322999</v>
      </c>
      <c r="I3976">
        <v>-61.631156679883503</v>
      </c>
      <c r="J3976">
        <v>-1.9941643242398399</v>
      </c>
      <c r="K3976">
        <v>19.195019834550301</v>
      </c>
      <c r="L3976">
        <v>37.367072306041003</v>
      </c>
      <c r="M3976">
        <v>3.5674926615954701</v>
      </c>
      <c r="N3976">
        <v>0.50719758936289105</v>
      </c>
      <c r="O3976">
        <v>360.11196641007598</v>
      </c>
      <c r="P3976">
        <v>0</v>
      </c>
      <c r="Q3976">
        <v>-7.7878548248712001E-2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627</v>
      </c>
      <c r="E3977">
        <v>20.231999999999999</v>
      </c>
      <c r="F3977">
        <v>33.72</v>
      </c>
      <c r="G3977">
        <v>233.14471139356399</v>
      </c>
      <c r="H3977">
        <v>67.270823458013794</v>
      </c>
      <c r="I3977">
        <v>215.03255031234701</v>
      </c>
      <c r="J3977">
        <v>4.0693582936619803</v>
      </c>
      <c r="K3977">
        <v>20.4495863332737</v>
      </c>
      <c r="L3977">
        <v>13.246711036054</v>
      </c>
      <c r="M3977">
        <v>99.994357739388406</v>
      </c>
      <c r="N3977">
        <v>1.63007387003881</v>
      </c>
      <c r="O3977">
        <v>0</v>
      </c>
      <c r="P3977">
        <v>274.666666666666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711</v>
      </c>
      <c r="E3978">
        <v>20.204048429</v>
      </c>
      <c r="F3978">
        <v>202.26</v>
      </c>
      <c r="G3978">
        <v>-21.8822047817747</v>
      </c>
      <c r="K3978">
        <v>199.64482088527899</v>
      </c>
      <c r="L3978">
        <v>192.56798235863999</v>
      </c>
      <c r="M3978">
        <v>61.144137814655998</v>
      </c>
      <c r="N3978">
        <v>1</v>
      </c>
      <c r="O3978">
        <v>3.8267576386828899</v>
      </c>
      <c r="P3978">
        <v>6.6434672571970799</v>
      </c>
      <c r="Q3978">
        <v>-1.293132028575E-3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407</v>
      </c>
      <c r="E3979">
        <v>20.169168750000001</v>
      </c>
      <c r="F3979">
        <v>35.25</v>
      </c>
      <c r="G3979">
        <v>75.965046417834102</v>
      </c>
      <c r="H3979">
        <v>-7.9583493479255099</v>
      </c>
      <c r="I3979">
        <v>4.3422742019031597</v>
      </c>
      <c r="J3979">
        <v>-2.0219962195918999</v>
      </c>
      <c r="K3979">
        <v>35.416089030972202</v>
      </c>
      <c r="L3979">
        <v>31.519533070148601</v>
      </c>
      <c r="M3979">
        <v>38.537336214024997</v>
      </c>
      <c r="N3979">
        <v>0.95207017989149401</v>
      </c>
      <c r="O3979">
        <v>22.609929078014101</v>
      </c>
      <c r="P3979">
        <v>127.419354838709</v>
      </c>
      <c r="Q3979">
        <v>7.2373632450277003E-2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E3980">
        <v>20.160020893999999</v>
      </c>
      <c r="F3980">
        <v>14.11</v>
      </c>
      <c r="G3980">
        <v>35.494366498976298</v>
      </c>
      <c r="H3980">
        <v>9.3497009380246698</v>
      </c>
      <c r="I3980">
        <v>20.772817433688601</v>
      </c>
      <c r="J3980">
        <v>-5.1550838644697201</v>
      </c>
      <c r="K3980">
        <v>12.4577591568227</v>
      </c>
      <c r="L3980">
        <v>11.330232858850501</v>
      </c>
      <c r="M3980">
        <v>68.991512778734204</v>
      </c>
      <c r="N3980">
        <v>1.26512977303666</v>
      </c>
      <c r="O3980">
        <v>22.6789510985116</v>
      </c>
      <c r="P3980">
        <v>134.775374376039</v>
      </c>
      <c r="Q3980">
        <v>9.9401753927649994E-2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627</v>
      </c>
      <c r="E3981">
        <v>20.136404249999998</v>
      </c>
      <c r="F3981">
        <v>29.55</v>
      </c>
      <c r="G3981">
        <v>-4.37278638103232</v>
      </c>
      <c r="H3981">
        <v>9.1875968214535604</v>
      </c>
      <c r="I3981">
        <v>-11.175607270714099</v>
      </c>
      <c r="J3981">
        <v>-4.2199707758527403</v>
      </c>
      <c r="K3981">
        <v>28.015362978063099</v>
      </c>
      <c r="L3981">
        <v>27.906336381186499</v>
      </c>
      <c r="M3981">
        <v>51.020530758071402</v>
      </c>
      <c r="N3981">
        <v>4.1592954251905203</v>
      </c>
      <c r="O3981">
        <v>20.270727580372199</v>
      </c>
      <c r="P3981">
        <v>27.315812149935301</v>
      </c>
      <c r="Q3981">
        <v>8.5084869280264999E-2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627</v>
      </c>
      <c r="E3982">
        <v>20.104199999999999</v>
      </c>
      <c r="F3982">
        <v>37.229999999999997</v>
      </c>
      <c r="G3982">
        <v>-41.953355934530499</v>
      </c>
      <c r="H3982">
        <v>-14.3258090945742</v>
      </c>
      <c r="I3982">
        <v>9.0010229473029408</v>
      </c>
      <c r="J3982">
        <v>-11.7941643242398</v>
      </c>
      <c r="K3982">
        <v>39.112840955815003</v>
      </c>
      <c r="L3982">
        <v>38.266871641088599</v>
      </c>
      <c r="M3982">
        <v>40.657654668052601</v>
      </c>
      <c r="N3982">
        <v>0.61758458323252696</v>
      </c>
      <c r="O3982">
        <v>28.928283642223999</v>
      </c>
      <c r="P3982">
        <v>52.769798933114402</v>
      </c>
      <c r="Q3982">
        <v>-2.5900368261611E-2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20.074784659968198</v>
      </c>
      <c r="F3983">
        <v>472.5</v>
      </c>
      <c r="G3983">
        <v>63.421307138245702</v>
      </c>
      <c r="H3983">
        <v>-15.035507690881399</v>
      </c>
      <c r="I3983">
        <v>-6.7223324538421698</v>
      </c>
      <c r="J3983">
        <v>-1.9941643242398399</v>
      </c>
      <c r="K3983">
        <v>495.55293669018101</v>
      </c>
      <c r="L3983">
        <v>448.97294530540802</v>
      </c>
      <c r="M3983">
        <v>57.650269446294303</v>
      </c>
      <c r="N3983">
        <v>1.0588235294117601</v>
      </c>
      <c r="O3983">
        <v>22.7830687830687</v>
      </c>
      <c r="P3983">
        <v>88.999999999999901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711</v>
      </c>
      <c r="E3984">
        <v>20.010432867999999</v>
      </c>
      <c r="F3984">
        <v>87.32</v>
      </c>
      <c r="G3984">
        <v>31.217859481574902</v>
      </c>
      <c r="H3984">
        <v>-3.0002390379657302</v>
      </c>
      <c r="I3984">
        <v>12.6675161929727</v>
      </c>
      <c r="J3984">
        <v>-1.66212860177591</v>
      </c>
      <c r="K3984">
        <v>83.1619618746995</v>
      </c>
      <c r="L3984">
        <v>73.012334488544099</v>
      </c>
      <c r="M3984">
        <v>57.664030131014698</v>
      </c>
      <c r="N3984">
        <v>1.38225806968721</v>
      </c>
      <c r="O3984">
        <v>3.0691708657810399</v>
      </c>
      <c r="P3984">
        <v>66.959847036328796</v>
      </c>
      <c r="Q3984">
        <v>6.2739406014718002E-2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E3985">
        <v>19.986014999999998</v>
      </c>
      <c r="F3985">
        <v>45.85</v>
      </c>
      <c r="G3985">
        <v>18.739846640921201</v>
      </c>
      <c r="H3985">
        <v>45.546219018941201</v>
      </c>
      <c r="I3985">
        <v>17.7679556114253</v>
      </c>
      <c r="J3985">
        <v>-10.5137173968655</v>
      </c>
      <c r="K3985">
        <v>39.775383613674499</v>
      </c>
      <c r="L3985">
        <v>37.873328719227402</v>
      </c>
      <c r="M3985">
        <v>53.877616283362102</v>
      </c>
      <c r="N3985">
        <v>0.436817077847373</v>
      </c>
      <c r="O3985">
        <v>24.645583424209299</v>
      </c>
      <c r="P3985">
        <v>62.3583569405099</v>
      </c>
      <c r="Q3985">
        <v>0.23017816025169099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E3986">
        <v>19.981159999999999</v>
      </c>
      <c r="F3986">
        <v>8.6199999999999992</v>
      </c>
      <c r="G3986">
        <v>-47.072317634067502</v>
      </c>
      <c r="H3986">
        <v>-5.5076308835928698</v>
      </c>
      <c r="I3986">
        <v>-34.234930264789099</v>
      </c>
      <c r="J3986">
        <v>-12.9445775473803</v>
      </c>
      <c r="K3986">
        <v>8.7300740794082792</v>
      </c>
      <c r="L3986">
        <v>9.2376223792881103</v>
      </c>
      <c r="M3986">
        <v>41.512893855383098</v>
      </c>
      <c r="N3986">
        <v>1.0771717171717099</v>
      </c>
      <c r="O3986">
        <v>61.832946635730799</v>
      </c>
      <c r="P3986">
        <v>15.860215053763399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E3987">
        <v>19.964218287999898</v>
      </c>
      <c r="F3987">
        <v>8.59</v>
      </c>
      <c r="G3987">
        <v>-86.515482311504101</v>
      </c>
      <c r="H3987">
        <v>-9.2123196148773392</v>
      </c>
      <c r="I3987">
        <v>-95.185753751037495</v>
      </c>
      <c r="J3987">
        <v>-3.3056397340759101</v>
      </c>
      <c r="K3987">
        <v>9.6870893044786399</v>
      </c>
      <c r="L3987">
        <v>17.416775737921501</v>
      </c>
      <c r="M3987">
        <v>41.363204011491</v>
      </c>
      <c r="N3987">
        <v>0.39386611618991402</v>
      </c>
      <c r="O3987">
        <v>428.52153667054699</v>
      </c>
      <c r="P3987">
        <v>14.9933065595716</v>
      </c>
      <c r="Q3987">
        <v>-6.6956378525208998E-2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343</v>
      </c>
      <c r="E3988">
        <v>19.963180000000001</v>
      </c>
      <c r="F3988">
        <v>41.75</v>
      </c>
      <c r="G3988">
        <v>3.08078325534898</v>
      </c>
      <c r="H3988">
        <v>-7.9852188956331798</v>
      </c>
      <c r="I3988">
        <v>-3.9545088256623</v>
      </c>
      <c r="J3988">
        <v>-1.50754631937367</v>
      </c>
      <c r="K3988">
        <v>41.714914293938698</v>
      </c>
      <c r="L3988">
        <v>39.466920633557997</v>
      </c>
      <c r="M3988">
        <v>55.343547891729401</v>
      </c>
      <c r="N3988">
        <v>0.62853146853146802</v>
      </c>
      <c r="O3988">
        <v>10.1796407185628</v>
      </c>
      <c r="P3988">
        <v>38.062169312169303</v>
      </c>
      <c r="Q3988">
        <v>0.111498433277092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49</v>
      </c>
      <c r="E3989">
        <v>19.9481094</v>
      </c>
      <c r="F3989">
        <v>37.11</v>
      </c>
      <c r="G3989">
        <v>84.914784166039297</v>
      </c>
      <c r="H3989">
        <v>64.675773674811694</v>
      </c>
      <c r="I3989">
        <v>8.1443150182296797</v>
      </c>
      <c r="J3989">
        <v>1.9764239110542801</v>
      </c>
      <c r="K3989">
        <v>28.767329079986201</v>
      </c>
      <c r="L3989">
        <v>26.441556866370199</v>
      </c>
      <c r="M3989">
        <v>71.566011187542898</v>
      </c>
      <c r="N3989">
        <v>1.86666666666666</v>
      </c>
      <c r="O3989">
        <v>0</v>
      </c>
      <c r="P3989">
        <v>219.913793103448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5309</v>
      </c>
      <c r="E3990">
        <v>19.905608099999998</v>
      </c>
      <c r="F3990">
        <v>37.869999999999997</v>
      </c>
      <c r="G3990">
        <v>-4.2004877335491102</v>
      </c>
      <c r="H3990">
        <v>-0.66698498162620301</v>
      </c>
      <c r="I3990">
        <v>-1.96840243827902</v>
      </c>
      <c r="J3990">
        <v>6.0514926913503597</v>
      </c>
      <c r="K3990">
        <v>36.635903816598997</v>
      </c>
      <c r="L3990">
        <v>34.596812188451402</v>
      </c>
      <c r="M3990">
        <v>51.1569858600201</v>
      </c>
      <c r="N3990">
        <v>0.53249265113108601</v>
      </c>
      <c r="O3990">
        <v>22.1547398996567</v>
      </c>
      <c r="P3990">
        <v>42.797888386123603</v>
      </c>
      <c r="Q3990">
        <v>3.1912857049119003E-2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1657</v>
      </c>
      <c r="E3991">
        <v>19.888904</v>
      </c>
      <c r="F3991">
        <v>45.2</v>
      </c>
      <c r="G3991">
        <v>59.819174242429497</v>
      </c>
      <c r="H3991">
        <v>-9.2201149193527492</v>
      </c>
      <c r="I3991">
        <v>-7.6797899937034702</v>
      </c>
      <c r="J3991">
        <v>-0.72172624198580304</v>
      </c>
      <c r="K3991">
        <v>46.001226428023102</v>
      </c>
      <c r="L3991">
        <v>46.025914087531902</v>
      </c>
      <c r="M3991">
        <v>54.245643350592999</v>
      </c>
      <c r="N3991">
        <v>0.86229290142460302</v>
      </c>
      <c r="O3991">
        <v>40.132743362831803</v>
      </c>
      <c r="P3991">
        <v>94.659776055124894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D3992" t="s">
        <v>288</v>
      </c>
      <c r="E3992">
        <v>19.887179400000001</v>
      </c>
      <c r="F3992">
        <v>52.47</v>
      </c>
      <c r="G3992">
        <v>5.3671519098953597</v>
      </c>
      <c r="H3992">
        <v>-36.238649402111299</v>
      </c>
      <c r="I3992">
        <v>-36.343728460031102</v>
      </c>
      <c r="J3992">
        <v>-17.930237383600499</v>
      </c>
      <c r="K3992">
        <v>65.240832210739399</v>
      </c>
      <c r="L3992">
        <v>58.4960203214846</v>
      </c>
      <c r="M3992">
        <v>2.94165455304339</v>
      </c>
      <c r="N3992">
        <v>0.62380127259621998</v>
      </c>
      <c r="O3992">
        <v>63.350485991995399</v>
      </c>
      <c r="P3992">
        <v>35.9326424870466</v>
      </c>
      <c r="Q3992">
        <v>6.4210083362859993E-2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62</v>
      </c>
      <c r="E3993">
        <v>19.88</v>
      </c>
      <c r="F3993">
        <v>4.97</v>
      </c>
      <c r="G3993">
        <v>-91.397124773721202</v>
      </c>
      <c r="H3993">
        <v>-21.323446699408599</v>
      </c>
      <c r="I3993">
        <v>-59.524117901725198</v>
      </c>
      <c r="J3993">
        <v>-4.5431839320829699</v>
      </c>
      <c r="K3993">
        <v>5.8993162086088899</v>
      </c>
      <c r="L3993">
        <v>8.1396268841875496</v>
      </c>
      <c r="M3993">
        <v>37.311649612507303</v>
      </c>
      <c r="N3993">
        <v>0.814839404681865</v>
      </c>
      <c r="O3993">
        <v>205.83501006036201</v>
      </c>
      <c r="P3993">
        <v>6.1965811965811897</v>
      </c>
      <c r="Q3993">
        <v>-1.7689736758603001E-2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E3994">
        <v>19.836179999999999</v>
      </c>
      <c r="F3994">
        <v>10.38</v>
      </c>
      <c r="G3994">
        <v>21.655349691437198</v>
      </c>
      <c r="H3994">
        <v>-8.4213852948033292</v>
      </c>
      <c r="I3994">
        <v>-33.435431817213299</v>
      </c>
      <c r="J3994">
        <v>-6.4649672439478696</v>
      </c>
      <c r="K3994">
        <v>10.831921775780099</v>
      </c>
      <c r="L3994">
        <v>10.565108343949399</v>
      </c>
      <c r="M3994">
        <v>38.574887846245801</v>
      </c>
      <c r="N3994">
        <v>1.12236141571293</v>
      </c>
      <c r="O3994">
        <v>53.949903660886299</v>
      </c>
      <c r="P3994">
        <v>63.207547169811299</v>
      </c>
      <c r="Q3994">
        <v>4.1840063430996E-2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407</v>
      </c>
      <c r="E3995">
        <v>19.812350369999901</v>
      </c>
      <c r="F3995">
        <v>28.23</v>
      </c>
      <c r="G3995">
        <v>48.788200282161696</v>
      </c>
      <c r="H3995">
        <v>-8.9646739922753191</v>
      </c>
      <c r="I3995">
        <v>-29.488611811038499</v>
      </c>
      <c r="J3995">
        <v>-6.2386464974147096</v>
      </c>
      <c r="K3995">
        <v>28.334888780760998</v>
      </c>
      <c r="L3995">
        <v>25.7375483430624</v>
      </c>
      <c r="M3995">
        <v>40.3847729842091</v>
      </c>
      <c r="N3995">
        <v>0.20476516663191999</v>
      </c>
      <c r="O3995">
        <v>48.211122918880598</v>
      </c>
      <c r="P3995">
        <v>84.509803921568604</v>
      </c>
      <c r="Q3995">
        <v>0.126640601160567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19.7840025</v>
      </c>
      <c r="F3996">
        <v>39.43</v>
      </c>
      <c r="G3996">
        <v>168.67503848152899</v>
      </c>
      <c r="H3996">
        <v>50.856280996684703</v>
      </c>
      <c r="I3996">
        <v>44.403747066911201</v>
      </c>
      <c r="J3996">
        <v>-6.5918654736651199</v>
      </c>
      <c r="K3996">
        <v>32.763254391489497</v>
      </c>
      <c r="L3996">
        <v>26.235523912343801</v>
      </c>
      <c r="M3996">
        <v>52.120657067400103</v>
      </c>
      <c r="N3996">
        <v>1.7737713622686699</v>
      </c>
      <c r="O3996">
        <v>17.1189449657621</v>
      </c>
      <c r="P3996">
        <v>194.25373134328299</v>
      </c>
      <c r="Q3996">
        <v>0.101774903515086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476</v>
      </c>
      <c r="E3997">
        <v>19.7425</v>
      </c>
      <c r="F3997">
        <v>2.65</v>
      </c>
      <c r="G3997">
        <v>3.6895998211725902</v>
      </c>
      <c r="H3997">
        <v>11.4620480227813</v>
      </c>
      <c r="I3997">
        <v>-19.5411922281471</v>
      </c>
      <c r="J3997">
        <v>-4.1524377055347896</v>
      </c>
      <c r="K3997">
        <v>2.5387613104250399</v>
      </c>
      <c r="L3997">
        <v>2.4243989976893898</v>
      </c>
      <c r="M3997">
        <v>48.218098550428998</v>
      </c>
      <c r="N3997">
        <v>1.8548958500794701</v>
      </c>
      <c r="O3997">
        <v>19.245283018867902</v>
      </c>
      <c r="P3997">
        <v>44.021739130434703</v>
      </c>
      <c r="Q3997">
        <v>5.8942297095463003E-2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711</v>
      </c>
      <c r="E3998">
        <v>19.692535094</v>
      </c>
      <c r="F3998">
        <v>64.069999999999993</v>
      </c>
      <c r="G3998">
        <v>-9.0199677853461502</v>
      </c>
      <c r="H3998">
        <v>0.612090798055414</v>
      </c>
      <c r="I3998">
        <v>-4.5389120402676904</v>
      </c>
      <c r="J3998">
        <v>-6.7382050636765695E-2</v>
      </c>
      <c r="K3998">
        <v>59.650751794432203</v>
      </c>
      <c r="L3998">
        <v>56.628480285419002</v>
      </c>
      <c r="M3998">
        <v>43.249617568739502</v>
      </c>
      <c r="N3998">
        <v>1.4491663518548299</v>
      </c>
      <c r="O3998">
        <v>6.0558763852036996</v>
      </c>
      <c r="P3998">
        <v>23.296897852359301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812</v>
      </c>
      <c r="E3999">
        <v>19.687386400000001</v>
      </c>
      <c r="F3999">
        <v>19.28</v>
      </c>
      <c r="G3999">
        <v>-3.55337640605803</v>
      </c>
      <c r="H3999">
        <v>-1.6670433499181601</v>
      </c>
      <c r="I3999">
        <v>-15.6593119247754</v>
      </c>
      <c r="J3999">
        <v>-4.8066643242398301</v>
      </c>
      <c r="K3999">
        <v>18.260062859531299</v>
      </c>
      <c r="L3999">
        <v>17.9605742716004</v>
      </c>
      <c r="M3999">
        <v>59.916469752567401</v>
      </c>
      <c r="N3999">
        <v>1.7472797159389899</v>
      </c>
      <c r="O3999">
        <v>19.294605809128601</v>
      </c>
      <c r="P3999">
        <v>45.509433962264097</v>
      </c>
      <c r="Q3999">
        <v>7.8943399469600002E-4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391</v>
      </c>
      <c r="E4000">
        <v>19.640927999999999</v>
      </c>
      <c r="F4000">
        <v>37.54</v>
      </c>
      <c r="G4000">
        <v>-12.506403705127701</v>
      </c>
      <c r="H4000">
        <v>-13.5618636878256</v>
      </c>
      <c r="I4000">
        <v>-27.3507977637252</v>
      </c>
      <c r="J4000">
        <v>-1.55087879620854</v>
      </c>
      <c r="K4000">
        <v>38.639249880745702</v>
      </c>
      <c r="L4000">
        <v>38.4492974386797</v>
      </c>
      <c r="M4000">
        <v>42.132823362604398</v>
      </c>
      <c r="N4000">
        <v>0.562194341943419</v>
      </c>
      <c r="O4000">
        <v>27.863612147043099</v>
      </c>
      <c r="P4000">
        <v>21.096774193548299</v>
      </c>
      <c r="Q4000">
        <v>-5.2875818395299E-2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407</v>
      </c>
      <c r="E4001">
        <v>19.591934345999999</v>
      </c>
      <c r="F4001">
        <v>14.91</v>
      </c>
      <c r="G4001">
        <v>371.42130713824503</v>
      </c>
      <c r="H4001">
        <v>17.338982176835898</v>
      </c>
      <c r="I4001">
        <v>201.678357571421</v>
      </c>
      <c r="J4001">
        <v>-9.9002792099717798</v>
      </c>
      <c r="K4001">
        <v>11.8312102751265</v>
      </c>
      <c r="L4001">
        <v>7.3045150232073102</v>
      </c>
      <c r="M4001">
        <v>39.247132825347599</v>
      </c>
      <c r="N4001">
        <v>0.79533708489134003</v>
      </c>
      <c r="O4001">
        <v>17.907444668008001</v>
      </c>
      <c r="P4001">
        <v>432.5</v>
      </c>
      <c r="Q4001">
        <v>7.7731769583041996E-2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E4002">
        <v>19.584</v>
      </c>
      <c r="F4002">
        <v>72</v>
      </c>
      <c r="G4002">
        <v>-80.465910906866995</v>
      </c>
      <c r="H4002">
        <v>7.48814190564116</v>
      </c>
      <c r="I4002">
        <v>-42.086297226668201</v>
      </c>
      <c r="J4002">
        <v>2.3536617627166798</v>
      </c>
      <c r="K4002">
        <v>70.096898140115897</v>
      </c>
      <c r="L4002">
        <v>88.345485724825807</v>
      </c>
      <c r="M4002">
        <v>78.8395950579051</v>
      </c>
      <c r="N4002">
        <v>1.0979999999999901</v>
      </c>
      <c r="O4002">
        <v>144.37499999999901</v>
      </c>
      <c r="P4002">
        <v>12.9411764705882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627</v>
      </c>
      <c r="E4003">
        <v>19.540855799999999</v>
      </c>
      <c r="F4003">
        <v>39.51</v>
      </c>
      <c r="G4003">
        <v>501.56416428110202</v>
      </c>
      <c r="H4003">
        <v>16.318326429652501</v>
      </c>
      <c r="I4003">
        <v>240.06987757448499</v>
      </c>
      <c r="J4003">
        <v>4.0846965738981602</v>
      </c>
      <c r="K4003">
        <v>28.361460663027</v>
      </c>
      <c r="L4003">
        <v>16.823118429315802</v>
      </c>
      <c r="M4003">
        <v>93.838575698606903</v>
      </c>
      <c r="N4003">
        <v>0.56463096946819702</v>
      </c>
      <c r="O4003">
        <v>0</v>
      </c>
      <c r="P4003">
        <v>564.03361344537802</v>
      </c>
      <c r="Q4003">
        <v>0.18075143363985499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627</v>
      </c>
      <c r="E4004">
        <v>19.519398806999899</v>
      </c>
      <c r="F4004">
        <v>29.01</v>
      </c>
      <c r="G4004">
        <v>-53.0536928617542</v>
      </c>
      <c r="H4004">
        <v>9.7238505978886192</v>
      </c>
      <c r="I4004">
        <v>-48.090568702700502</v>
      </c>
      <c r="J4004">
        <v>-1.9941643242398399</v>
      </c>
      <c r="K4004">
        <v>34.402580535986601</v>
      </c>
      <c r="L4004">
        <v>37.426575732939199</v>
      </c>
      <c r="M4004">
        <v>13.414642737195001</v>
      </c>
      <c r="N4004">
        <v>0.38888888888888801</v>
      </c>
      <c r="O4004">
        <v>79.248534987935102</v>
      </c>
      <c r="P4004">
        <v>14.8456057007125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E4005">
        <v>19.511855791999999</v>
      </c>
      <c r="F4005">
        <v>43.94</v>
      </c>
      <c r="G4005">
        <v>-42.563389631072198</v>
      </c>
      <c r="H4005">
        <v>-9.0170062464164999</v>
      </c>
      <c r="I4005">
        <v>-24.4127685743859</v>
      </c>
      <c r="J4005">
        <v>-1.88549229641979</v>
      </c>
      <c r="K4005">
        <v>44.3369105153239</v>
      </c>
      <c r="L4005">
        <v>44.683721108721997</v>
      </c>
      <c r="M4005">
        <v>39.945872118866603</v>
      </c>
      <c r="N4005">
        <v>1.33544290990033</v>
      </c>
      <c r="O4005">
        <v>33.841602184797402</v>
      </c>
      <c r="P4005">
        <v>12.3785166240409</v>
      </c>
      <c r="Q4005">
        <v>1.4941301981025E-2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553</v>
      </c>
      <c r="E4006">
        <v>19.477439350000001</v>
      </c>
      <c r="F4006">
        <v>0.67</v>
      </c>
      <c r="G4006">
        <v>105.45578989686599</v>
      </c>
      <c r="H4006">
        <v>-23.2248673508293</v>
      </c>
      <c r="I4006">
        <v>-37.648708237584202</v>
      </c>
      <c r="J4006">
        <v>-14.3229314475275</v>
      </c>
      <c r="K4006">
        <v>0.79769663962939197</v>
      </c>
      <c r="L4006">
        <v>0.75614999999999899</v>
      </c>
      <c r="M4006">
        <v>29.105284047895701</v>
      </c>
      <c r="N4006">
        <v>1.6155246727999699</v>
      </c>
      <c r="O4006">
        <v>70.149253731343194</v>
      </c>
      <c r="P4006">
        <v>139.28571428571399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135</v>
      </c>
      <c r="E4007">
        <v>19.440000000000001</v>
      </c>
      <c r="F4007">
        <v>6.48</v>
      </c>
      <c r="G4007">
        <v>34.421307138245702</v>
      </c>
      <c r="H4007">
        <v>-17.542816068777999</v>
      </c>
      <c r="I4007">
        <v>-3.4449583381716899</v>
      </c>
      <c r="J4007">
        <v>-2.4480221154652599</v>
      </c>
      <c r="K4007">
        <v>6.6112566810533204</v>
      </c>
      <c r="L4007">
        <v>6.3804159186386196</v>
      </c>
      <c r="M4007">
        <v>36.509194663142303</v>
      </c>
      <c r="N4007">
        <v>1.33672992815641</v>
      </c>
      <c r="O4007">
        <v>75.308641975308603</v>
      </c>
      <c r="P4007">
        <v>89.473684210526301</v>
      </c>
      <c r="Q4007">
        <v>1.0527960196742001E-2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1235</v>
      </c>
      <c r="E4008">
        <v>19.424843750000001</v>
      </c>
      <c r="F4008">
        <v>85.15</v>
      </c>
      <c r="G4008">
        <v>-5.5931859894901201</v>
      </c>
      <c r="H4008">
        <v>-1.87035303188851</v>
      </c>
      <c r="I4008">
        <v>-12.2495918825592</v>
      </c>
      <c r="J4008">
        <v>1.0670674632677399</v>
      </c>
      <c r="K4008">
        <v>87.130260937810405</v>
      </c>
      <c r="M4008">
        <v>46.234414810174101</v>
      </c>
      <c r="N4008">
        <v>1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627</v>
      </c>
      <c r="E4009">
        <v>19.37</v>
      </c>
      <c r="F4009">
        <v>29.8</v>
      </c>
      <c r="G4009">
        <v>-16.421183704244999</v>
      </c>
      <c r="H4009">
        <v>-9.5342139182404093</v>
      </c>
      <c r="I4009">
        <v>4.1230298776674399</v>
      </c>
      <c r="J4009">
        <v>-3.02784221687071</v>
      </c>
      <c r="K4009">
        <v>29.360803137338699</v>
      </c>
      <c r="L4009">
        <v>27.740902343702</v>
      </c>
      <c r="M4009">
        <v>50.648599098386399</v>
      </c>
      <c r="N4009">
        <v>0.170711329487297</v>
      </c>
      <c r="O4009">
        <v>20.805369127516698</v>
      </c>
      <c r="P4009">
        <v>33.572389063200298</v>
      </c>
      <c r="Q4009">
        <v>0.14143602670017899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E4010">
        <v>19.316102741999899</v>
      </c>
      <c r="F4010">
        <v>42.09</v>
      </c>
      <c r="G4010">
        <v>81.761208616078207</v>
      </c>
      <c r="H4010">
        <v>-0.301025024001912</v>
      </c>
      <c r="I4010">
        <v>47.079554585463001</v>
      </c>
      <c r="J4010">
        <v>-1.9941643242398399</v>
      </c>
      <c r="K4010">
        <v>34.547257285205802</v>
      </c>
      <c r="L4010">
        <v>26.510910731363101</v>
      </c>
      <c r="M4010">
        <v>100</v>
      </c>
      <c r="N4010">
        <v>1.05823222209133E-3</v>
      </c>
      <c r="O4010">
        <v>0</v>
      </c>
      <c r="P4010">
        <v>107.339901477832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19.304312796000001</v>
      </c>
      <c r="F4011">
        <v>5.77</v>
      </c>
      <c r="G4011">
        <v>43.629518281940697</v>
      </c>
      <c r="H4011">
        <v>26.436813560851501</v>
      </c>
      <c r="I4011">
        <v>-1.2982592391960599</v>
      </c>
      <c r="J4011">
        <v>14.1282846553519</v>
      </c>
      <c r="K4011">
        <v>4.4872862966986302</v>
      </c>
      <c r="L4011">
        <v>4.1036737247644401</v>
      </c>
      <c r="M4011">
        <v>84.204366138129799</v>
      </c>
      <c r="N4011">
        <v>2.42358717948881</v>
      </c>
      <c r="O4011">
        <v>21.490467937608301</v>
      </c>
      <c r="P4011">
        <v>121.072796934865</v>
      </c>
      <c r="Q4011">
        <v>9.2118491760159002E-2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407</v>
      </c>
      <c r="E4012">
        <v>19.292457599999999</v>
      </c>
      <c r="F4012">
        <v>29.51</v>
      </c>
      <c r="G4012">
        <v>11.3586621266448</v>
      </c>
      <c r="H4012">
        <v>9.5934496636729705</v>
      </c>
      <c r="I4012">
        <v>20.435098428367901</v>
      </c>
      <c r="J4012">
        <v>-7.8633828250372897</v>
      </c>
      <c r="K4012">
        <v>25.484205637910701</v>
      </c>
      <c r="L4012">
        <v>17.595497679973001</v>
      </c>
      <c r="M4012">
        <v>42.752963418609099</v>
      </c>
      <c r="N4012">
        <v>0.67322435990163398</v>
      </c>
      <c r="O4012">
        <v>11.8264994916977</v>
      </c>
      <c r="P4012">
        <v>133.46518987341699</v>
      </c>
      <c r="Q4012">
        <v>0.151964943795899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410</v>
      </c>
      <c r="E4013">
        <v>19.248935663999902</v>
      </c>
      <c r="F4013">
        <v>12.46</v>
      </c>
      <c r="G4013">
        <v>23.286301164530101</v>
      </c>
      <c r="H4013">
        <v>-18.628422129384099</v>
      </c>
      <c r="I4013">
        <v>-12.324533366194499</v>
      </c>
      <c r="J4013">
        <v>-8.1480104780860003</v>
      </c>
      <c r="K4013">
        <v>13.4951545818139</v>
      </c>
      <c r="L4013">
        <v>12.466966781518501</v>
      </c>
      <c r="M4013">
        <v>35.011988030322698</v>
      </c>
      <c r="N4013">
        <v>0.80419169217654096</v>
      </c>
      <c r="O4013">
        <v>34.510433386837803</v>
      </c>
      <c r="P4013">
        <v>57.921419518377697</v>
      </c>
      <c r="Q4013">
        <v>2.3571685844233001E-2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E4014">
        <v>19.245135519999899</v>
      </c>
      <c r="F4014">
        <v>66.319999999999993</v>
      </c>
      <c r="G4014">
        <v>-89.040761067362695</v>
      </c>
      <c r="H4014">
        <v>-0.74915286127816405</v>
      </c>
      <c r="I4014">
        <v>-79.017753187378801</v>
      </c>
      <c r="J4014">
        <v>-6.3300211721407402</v>
      </c>
      <c r="K4014">
        <v>69.426952054950405</v>
      </c>
      <c r="M4014">
        <v>39.911459342099199</v>
      </c>
      <c r="N4014">
        <v>0.67413509060955501</v>
      </c>
      <c r="O4014">
        <v>200.81423401688701</v>
      </c>
      <c r="P4014">
        <v>20.5818181818181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711</v>
      </c>
      <c r="E4015">
        <v>19.229981756999901</v>
      </c>
      <c r="F4015">
        <v>28.36</v>
      </c>
      <c r="G4015">
        <v>6.7653269245166801</v>
      </c>
      <c r="H4015">
        <v>-1.1171505062703799</v>
      </c>
      <c r="I4015">
        <v>3.2893889821068099</v>
      </c>
      <c r="J4015">
        <v>-1.24656731462787</v>
      </c>
      <c r="K4015">
        <v>27.034703312561302</v>
      </c>
      <c r="L4015">
        <v>24.785219703508201</v>
      </c>
      <c r="M4015">
        <v>53.416699079583402</v>
      </c>
      <c r="N4015">
        <v>0.70797131676972502</v>
      </c>
      <c r="O4015">
        <v>7.4400564174894104</v>
      </c>
      <c r="P4015">
        <v>39.9111988159842</v>
      </c>
      <c r="Q4015">
        <v>2.8878510423630001E-3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E4016">
        <v>19.205496</v>
      </c>
      <c r="F4016">
        <v>18.84</v>
      </c>
      <c r="G4016">
        <v>-81.311775568521099</v>
      </c>
      <c r="H4016">
        <v>-18.382073998161601</v>
      </c>
      <c r="I4016">
        <v>-69.151744095070796</v>
      </c>
      <c r="J4016">
        <v>-9.0066523165549199</v>
      </c>
      <c r="K4016">
        <v>22.565662306240998</v>
      </c>
      <c r="L4016">
        <v>33.381408293848303</v>
      </c>
      <c r="M4016">
        <v>31.3542207407048</v>
      </c>
      <c r="N4016">
        <v>1.3734273318871999</v>
      </c>
      <c r="O4016">
        <v>283.917197452229</v>
      </c>
      <c r="P4016">
        <v>2.3913043478260798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D4017" t="s">
        <v>1492</v>
      </c>
      <c r="E4017">
        <v>19.2</v>
      </c>
      <c r="F4017">
        <v>1.92</v>
      </c>
      <c r="G4017">
        <v>0.737096611929967</v>
      </c>
      <c r="H4017">
        <v>6.4556941733076103</v>
      </c>
      <c r="I4017">
        <v>-27.4822904863574</v>
      </c>
      <c r="J4017">
        <v>3.2689935704969999</v>
      </c>
      <c r="K4017">
        <v>1.84860374506551</v>
      </c>
      <c r="L4017">
        <v>1.77808538381328</v>
      </c>
      <c r="M4017">
        <v>48.811194215263299</v>
      </c>
      <c r="N4017">
        <v>2.33332516427651</v>
      </c>
      <c r="O4017">
        <v>36.4583333333333</v>
      </c>
      <c r="P4017">
        <v>42.2222222222222</v>
      </c>
      <c r="Q4017">
        <v>0.153141346734847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130</v>
      </c>
      <c r="E4018">
        <v>19.180454399999999</v>
      </c>
      <c r="F4018">
        <v>34.96</v>
      </c>
      <c r="G4018">
        <v>62.479402888649197</v>
      </c>
      <c r="H4018">
        <v>12.3155088555408</v>
      </c>
      <c r="I4018">
        <v>21.7577478540505</v>
      </c>
      <c r="J4018">
        <v>-0.21832735189631999</v>
      </c>
      <c r="K4018">
        <v>32.081989833931203</v>
      </c>
      <c r="L4018">
        <v>29.1805587546861</v>
      </c>
      <c r="M4018">
        <v>63.0575295820204</v>
      </c>
      <c r="N4018">
        <v>0.86444444444444402</v>
      </c>
      <c r="O4018">
        <v>52.574370709382102</v>
      </c>
      <c r="P4018">
        <v>129.095674967234</v>
      </c>
      <c r="Q4018">
        <v>3.0394412393100999E-2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D4019" t="s">
        <v>220</v>
      </c>
      <c r="E4019">
        <v>19.134499999999999</v>
      </c>
      <c r="F4019">
        <v>78.099999999999994</v>
      </c>
      <c r="G4019">
        <v>64.9091120162945</v>
      </c>
      <c r="H4019">
        <v>-1.62144675605427</v>
      </c>
      <c r="I4019">
        <v>-0.36394456879096398</v>
      </c>
      <c r="J4019">
        <v>0.109061482211765</v>
      </c>
      <c r="K4019">
        <v>80.811797938160296</v>
      </c>
      <c r="L4019">
        <v>72.55400009441</v>
      </c>
      <c r="M4019">
        <v>38.725813816175801</v>
      </c>
      <c r="N4019">
        <v>1.02956931227312</v>
      </c>
      <c r="O4019">
        <v>25.480153649167701</v>
      </c>
      <c r="P4019">
        <v>101.28865979381401</v>
      </c>
      <c r="Q4019">
        <v>6.0141709463223003E-2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D4020" t="s">
        <v>553</v>
      </c>
      <c r="E4020">
        <v>19.125509999999998</v>
      </c>
      <c r="F4020">
        <v>51</v>
      </c>
      <c r="G4020">
        <v>381.37955763526298</v>
      </c>
      <c r="H4020">
        <v>-26.757407869671201</v>
      </c>
      <c r="I4020">
        <v>208.25383882775299</v>
      </c>
      <c r="J4020">
        <v>-1.68647201654754</v>
      </c>
      <c r="K4020">
        <v>58.9956597672046</v>
      </c>
      <c r="L4020">
        <v>40.336254358737101</v>
      </c>
      <c r="M4020">
        <v>32.380197481401503</v>
      </c>
      <c r="N4020">
        <v>0.28000843602181302</v>
      </c>
      <c r="O4020">
        <v>52.705882352941103</v>
      </c>
      <c r="P4020">
        <v>406.95825049701699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643</v>
      </c>
      <c r="E4021">
        <v>19.051240966999998</v>
      </c>
      <c r="F4021">
        <v>3.49</v>
      </c>
      <c r="G4021">
        <v>-84.227981961280307</v>
      </c>
      <c r="H4021">
        <v>-7.4860941534925898</v>
      </c>
      <c r="I4021">
        <v>-26.068505494590799</v>
      </c>
      <c r="J4021">
        <v>-3.6608309909065002</v>
      </c>
      <c r="K4021">
        <v>3.66092644362279</v>
      </c>
      <c r="L4021">
        <v>5.0193551533119001</v>
      </c>
      <c r="M4021">
        <v>32.537975895385102</v>
      </c>
      <c r="N4021">
        <v>0.99966408764200798</v>
      </c>
      <c r="O4021">
        <v>141.833810888252</v>
      </c>
      <c r="P4021">
        <v>24.6428571428571</v>
      </c>
      <c r="Q4021">
        <v>-0.14509104805122899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E4022">
        <v>18.947657</v>
      </c>
      <c r="F4022">
        <v>7.88</v>
      </c>
      <c r="G4022">
        <v>-82.475809694985898</v>
      </c>
      <c r="H4022">
        <v>-13.276149402111299</v>
      </c>
      <c r="I4022">
        <v>-37.900693041641198</v>
      </c>
      <c r="J4022">
        <v>-6.5118688419443496</v>
      </c>
      <c r="K4022">
        <v>8.4422466710525601</v>
      </c>
      <c r="L4022">
        <v>10.562040619899699</v>
      </c>
      <c r="M4022">
        <v>36.923898156243297</v>
      </c>
      <c r="N4022">
        <v>0.44108548168249601</v>
      </c>
      <c r="O4022">
        <v>206.03547296170501</v>
      </c>
      <c r="P4022">
        <v>4.92676431424767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D4023" t="s">
        <v>269</v>
      </c>
      <c r="E4023">
        <v>18.928758479999999</v>
      </c>
      <c r="F4023">
        <v>29.1</v>
      </c>
      <c r="G4023">
        <v>6.3940962538920196</v>
      </c>
      <c r="H4023">
        <v>10.762312136350101</v>
      </c>
      <c r="I4023">
        <v>-5.8271781944399796</v>
      </c>
      <c r="J4023">
        <v>3.9026415725660599</v>
      </c>
      <c r="K4023">
        <v>27.725939810824201</v>
      </c>
      <c r="L4023">
        <v>27.363816391554401</v>
      </c>
      <c r="M4023">
        <v>58.568937336192199</v>
      </c>
      <c r="N4023">
        <v>2.6684083711158202</v>
      </c>
      <c r="O4023">
        <v>37.4570446735395</v>
      </c>
      <c r="P4023">
        <v>44.416873449131501</v>
      </c>
      <c r="Q4023">
        <v>8.9447984378719994E-3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553</v>
      </c>
      <c r="E4024">
        <v>18.884044968000001</v>
      </c>
      <c r="F4024">
        <v>13.38</v>
      </c>
      <c r="G4024">
        <v>47.737369314411502</v>
      </c>
      <c r="H4024">
        <v>23.984934341730899</v>
      </c>
      <c r="I4024">
        <v>118.360398934313</v>
      </c>
      <c r="J4024">
        <v>17.278562948487401</v>
      </c>
      <c r="K4024">
        <v>9.5591865983987105</v>
      </c>
      <c r="L4024">
        <v>8.7806436622788002</v>
      </c>
      <c r="M4024">
        <v>85.980666791464301</v>
      </c>
      <c r="N4024">
        <v>1.10580784335617</v>
      </c>
      <c r="O4024">
        <v>0</v>
      </c>
      <c r="P4024">
        <v>211.16279069767401</v>
      </c>
      <c r="Q4024">
        <v>1.250625958066E-2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407</v>
      </c>
      <c r="E4025">
        <v>18.86046</v>
      </c>
      <c r="F4025">
        <v>18.96</v>
      </c>
      <c r="G4025">
        <v>32.421307138245702</v>
      </c>
      <c r="H4025">
        <v>-12.227745694593301</v>
      </c>
      <c r="I4025">
        <v>-22.568926766959098</v>
      </c>
      <c r="J4025">
        <v>-6.93893023691738</v>
      </c>
      <c r="K4025">
        <v>19.085873066433098</v>
      </c>
      <c r="L4025">
        <v>17.8844541788486</v>
      </c>
      <c r="M4025">
        <v>50.238501299687499</v>
      </c>
      <c r="N4025">
        <v>0.36641741013872398</v>
      </c>
      <c r="O4025">
        <v>19.092827004219298</v>
      </c>
      <c r="P4025">
        <v>60.677966101694899</v>
      </c>
      <c r="Q4025">
        <v>3.7202587897432998E-2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E4026">
        <v>18.800333999999999</v>
      </c>
      <c r="F4026">
        <v>34.17</v>
      </c>
      <c r="G4026">
        <v>142.84235976982399</v>
      </c>
      <c r="H4026">
        <v>30.3488505978886</v>
      </c>
      <c r="I4026">
        <v>85.562619903456294</v>
      </c>
      <c r="J4026">
        <v>14.714333345175699</v>
      </c>
      <c r="K4026">
        <v>25.160122588286001</v>
      </c>
      <c r="L4026">
        <v>20.742261614540102</v>
      </c>
      <c r="M4026">
        <v>96.895358256711106</v>
      </c>
      <c r="N4026">
        <v>1.8647884377342701</v>
      </c>
      <c r="O4026">
        <v>0</v>
      </c>
      <c r="P4026">
        <v>213.77410468319499</v>
      </c>
      <c r="Q4026">
        <v>8.5879479758174004E-2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D4027" t="s">
        <v>627</v>
      </c>
      <c r="E4027">
        <v>18.742726439999998</v>
      </c>
      <c r="F4027">
        <v>1.02</v>
      </c>
      <c r="G4027">
        <v>-75.658526252937804</v>
      </c>
      <c r="H4027">
        <v>0.97385059788862505</v>
      </c>
      <c r="I4027">
        <v>-45.210857395563401</v>
      </c>
      <c r="J4027">
        <v>-1.9941643242398399</v>
      </c>
      <c r="K4027">
        <v>1.0507610556394</v>
      </c>
      <c r="L4027">
        <v>1.6398538959756199</v>
      </c>
      <c r="M4027">
        <v>32.017590927013103</v>
      </c>
      <c r="N4027">
        <v>0.33977943684443901</v>
      </c>
      <c r="O4027">
        <v>135.29411764705799</v>
      </c>
      <c r="P4027">
        <v>56.923076923076898</v>
      </c>
      <c r="Q4027">
        <v>-4.5741789495864001E-2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E4028">
        <v>18.733792210000001</v>
      </c>
      <c r="F4028">
        <v>34.299999999999997</v>
      </c>
      <c r="G4028">
        <v>112.947037319052</v>
      </c>
      <c r="H4028">
        <v>24.549740075557001</v>
      </c>
      <c r="I4028">
        <v>133.175279485234</v>
      </c>
      <c r="J4028">
        <v>-6.7163865464620702</v>
      </c>
      <c r="K4028">
        <v>27.843191352060199</v>
      </c>
      <c r="L4028">
        <v>19.799110351699699</v>
      </c>
      <c r="M4028">
        <v>59.186203247235397</v>
      </c>
      <c r="N4028">
        <v>0.426868470399142</v>
      </c>
      <c r="O4028">
        <v>5.9183673469387799</v>
      </c>
      <c r="P4028">
        <v>289.77272727272702</v>
      </c>
      <c r="Q4028">
        <v>7.5971222874345004E-2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E4029">
        <v>18.73</v>
      </c>
      <c r="F4029">
        <v>37.46</v>
      </c>
      <c r="G4029">
        <v>10.4416411977955</v>
      </c>
      <c r="H4029">
        <v>-1.2783703904511901</v>
      </c>
      <c r="I4029">
        <v>-29.022998449083701</v>
      </c>
      <c r="J4029">
        <v>-1.9941643242398399</v>
      </c>
      <c r="K4029">
        <v>37.339781596821403</v>
      </c>
      <c r="L4029">
        <v>35.344567858623698</v>
      </c>
      <c r="M4029">
        <v>79.114349648108899</v>
      </c>
      <c r="N4029">
        <v>0.46247156937073503</v>
      </c>
      <c r="O4029">
        <v>15.990389749065599</v>
      </c>
      <c r="P4029">
        <v>111.042253521126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49</v>
      </c>
      <c r="E4030">
        <v>18.68697324</v>
      </c>
      <c r="F4030">
        <v>15.93</v>
      </c>
      <c r="G4030">
        <v>-63.882333450445103</v>
      </c>
      <c r="H4030">
        <v>-5.2164479095740504</v>
      </c>
      <c r="I4030">
        <v>-70.300003163588499</v>
      </c>
      <c r="J4030">
        <v>-4.4388674674295796</v>
      </c>
      <c r="K4030">
        <v>18.2717351308183</v>
      </c>
      <c r="L4030">
        <v>23.7083455050882</v>
      </c>
      <c r="M4030">
        <v>27.202296627719999</v>
      </c>
      <c r="N4030">
        <v>0.35559766081871302</v>
      </c>
      <c r="O4030">
        <v>132.203389830508</v>
      </c>
      <c r="P4030">
        <v>4.1176470588235103</v>
      </c>
      <c r="Q4030">
        <v>-5.3277753659656001E-2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18.630400000000002</v>
      </c>
      <c r="F4031">
        <v>0.82</v>
      </c>
      <c r="G4031">
        <v>52.682176703463099</v>
      </c>
      <c r="H4031">
        <v>15.0137056703523</v>
      </c>
      <c r="I4031">
        <v>14.6030451769598</v>
      </c>
      <c r="J4031">
        <v>-14.625743271608201</v>
      </c>
      <c r="K4031">
        <v>0.70432278946385196</v>
      </c>
      <c r="L4031">
        <v>0.626261368118055</v>
      </c>
      <c r="M4031">
        <v>56.823897801044097</v>
      </c>
      <c r="N4031">
        <v>3.5497199231746399</v>
      </c>
      <c r="O4031">
        <v>15.8536585365853</v>
      </c>
      <c r="P4031">
        <v>104.99999999999901</v>
      </c>
      <c r="Q4031">
        <v>3.8995671202601001E-2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D4032" t="s">
        <v>407</v>
      </c>
      <c r="E4032">
        <v>18.629859799999998</v>
      </c>
      <c r="F4032">
        <v>28.66</v>
      </c>
      <c r="G4032">
        <v>33.202470573148801</v>
      </c>
      <c r="H4032">
        <v>-23.763066353192102</v>
      </c>
      <c r="I4032">
        <v>-45.653245957380001</v>
      </c>
      <c r="J4032">
        <v>-1.9941643242398399</v>
      </c>
      <c r="K4032">
        <v>34.002828784638297</v>
      </c>
      <c r="L4032">
        <v>35.297464092262302</v>
      </c>
      <c r="M4032">
        <v>1.4773565718E-4</v>
      </c>
      <c r="N4032">
        <v>0.16666666666666599</v>
      </c>
      <c r="O4032">
        <v>52.930914166085103</v>
      </c>
      <c r="P4032">
        <v>67.113702623906704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111</v>
      </c>
      <c r="E4033">
        <v>18.62</v>
      </c>
      <c r="F4033">
        <v>1.96</v>
      </c>
      <c r="G4033">
        <v>-9.6023615008074898</v>
      </c>
      <c r="H4033">
        <v>-0.58864940211138705</v>
      </c>
      <c r="I4033">
        <v>-41.593420830826901</v>
      </c>
      <c r="J4033">
        <v>-1.4941643242398499</v>
      </c>
      <c r="K4033">
        <v>2.0103500753815702</v>
      </c>
      <c r="L4033">
        <v>2.1311920821497798</v>
      </c>
      <c r="M4033">
        <v>35.834134416736603</v>
      </c>
      <c r="N4033">
        <v>0.98360923030200398</v>
      </c>
      <c r="O4033">
        <v>53.061224489795897</v>
      </c>
      <c r="P4033">
        <v>24.050632911392398</v>
      </c>
      <c r="Q4033">
        <v>3.3886094179390001E-3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D4034" t="s">
        <v>135</v>
      </c>
      <c r="E4034">
        <v>18.576096</v>
      </c>
      <c r="F4034">
        <v>24</v>
      </c>
      <c r="G4034">
        <v>113.22727728749901</v>
      </c>
      <c r="H4034">
        <v>-5.2761494021113799</v>
      </c>
      <c r="I4034">
        <v>58.357358496490498</v>
      </c>
      <c r="J4034">
        <v>-1.9941643242398399</v>
      </c>
      <c r="K4034">
        <v>20.290316905765</v>
      </c>
      <c r="L4034">
        <v>15.016789800779801</v>
      </c>
      <c r="M4034">
        <v>2.4811376447672999E-2</v>
      </c>
      <c r="N4034">
        <v>0.8</v>
      </c>
      <c r="O4034">
        <v>20.625</v>
      </c>
      <c r="P4034">
        <v>177.45664739884299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269</v>
      </c>
      <c r="E4035">
        <v>18.570690599999999</v>
      </c>
      <c r="F4035">
        <v>14.86</v>
      </c>
      <c r="G4035">
        <v>-13.8493695534835</v>
      </c>
      <c r="H4035">
        <v>-17.213649402111301</v>
      </c>
      <c r="I4035">
        <v>-40.919823605577399</v>
      </c>
      <c r="J4035">
        <v>-5.1556763517312501</v>
      </c>
      <c r="K4035">
        <v>15.732362234122901</v>
      </c>
      <c r="L4035">
        <v>16.428545454859499</v>
      </c>
      <c r="M4035">
        <v>49.056340254519803</v>
      </c>
      <c r="N4035">
        <v>3.3041521962729101</v>
      </c>
      <c r="O4035">
        <v>63.8627187079408</v>
      </c>
      <c r="P4035">
        <v>21.009771986970598</v>
      </c>
      <c r="Q4035">
        <v>7.0356988297812006E-2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E4036">
        <v>18.57062999</v>
      </c>
      <c r="F4036">
        <v>8.3000000000000007</v>
      </c>
      <c r="G4036">
        <v>-39.568330167453702</v>
      </c>
      <c r="H4036">
        <v>-12.099678813876</v>
      </c>
      <c r="I4036">
        <v>-34.658998821926197</v>
      </c>
      <c r="J4036">
        <v>-4.4572185114319502</v>
      </c>
      <c r="K4036">
        <v>8.7374668924885608</v>
      </c>
      <c r="L4036">
        <v>9.8677021189099197</v>
      </c>
      <c r="M4036">
        <v>51.598352341958901</v>
      </c>
      <c r="N4036">
        <v>0.131208785349061</v>
      </c>
      <c r="O4036">
        <v>71.084337349397501</v>
      </c>
      <c r="P4036">
        <v>14.010989010989</v>
      </c>
      <c r="Q4036">
        <v>4.0478652410279002E-2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E4037">
        <v>18.525168000000001</v>
      </c>
      <c r="F4037">
        <v>49.44</v>
      </c>
      <c r="G4037">
        <v>-26.579894303484298</v>
      </c>
      <c r="H4037">
        <v>-6.10865683521346</v>
      </c>
      <c r="I4037">
        <v>-2.96174282736356</v>
      </c>
      <c r="J4037">
        <v>0.14956781132570399</v>
      </c>
      <c r="K4037">
        <v>49.2115430992773</v>
      </c>
      <c r="L4037">
        <v>48.576568080157102</v>
      </c>
      <c r="M4037">
        <v>47.501815904216699</v>
      </c>
      <c r="N4037">
        <v>0.65535769529687804</v>
      </c>
      <c r="O4037">
        <v>39.178802588996703</v>
      </c>
      <c r="P4037">
        <v>28.415584415584402</v>
      </c>
      <c r="Q4037">
        <v>3.3528824712510002E-3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D4038" t="s">
        <v>1387</v>
      </c>
      <c r="E4038">
        <v>18.501069999999999</v>
      </c>
      <c r="F4038">
        <v>14</v>
      </c>
      <c r="G4038">
        <v>29.631950153766802</v>
      </c>
      <c r="H4038">
        <v>-11.610381208041201</v>
      </c>
      <c r="I4038">
        <v>-2.6524591753186999</v>
      </c>
      <c r="J4038">
        <v>-5.1300528259819904</v>
      </c>
      <c r="K4038">
        <v>14.1440692628608</v>
      </c>
      <c r="L4038">
        <v>11.758061501324001</v>
      </c>
      <c r="M4038">
        <v>15.8519920794879</v>
      </c>
      <c r="N4038">
        <v>1.3347222222222199</v>
      </c>
      <c r="O4038">
        <v>14.285714285714199</v>
      </c>
      <c r="P4038">
        <v>182.258064516129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135</v>
      </c>
      <c r="E4039">
        <v>18.430860745</v>
      </c>
      <c r="F4039">
        <v>58.85</v>
      </c>
      <c r="G4039">
        <v>1.4996919363455199</v>
      </c>
      <c r="H4039">
        <v>10.775911335415699</v>
      </c>
      <c r="I4039">
        <v>11.248882999268201</v>
      </c>
      <c r="J4039">
        <v>-11.733428127920799</v>
      </c>
      <c r="K4039">
        <v>57.104729661773803</v>
      </c>
      <c r="L4039">
        <v>51.747838268384903</v>
      </c>
      <c r="M4039">
        <v>28.6013262831578</v>
      </c>
      <c r="N4039">
        <v>1.88380293293788</v>
      </c>
      <c r="O4039">
        <v>44.435004248088298</v>
      </c>
      <c r="P4039">
        <v>93.585526315789494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D4040" t="s">
        <v>553</v>
      </c>
      <c r="E4040">
        <v>18.426120000000001</v>
      </c>
      <c r="F4040">
        <v>0.97</v>
      </c>
      <c r="G4040">
        <v>-71.084310839282296</v>
      </c>
      <c r="H4040">
        <v>-11.1013921205579</v>
      </c>
      <c r="I4040">
        <v>-13.4504218238755</v>
      </c>
      <c r="J4040">
        <v>-4.9941643242398399</v>
      </c>
      <c r="K4040">
        <v>0.97868547994451704</v>
      </c>
      <c r="L4040">
        <v>1.1463399638065901</v>
      </c>
      <c r="M4040">
        <v>36.374612185938297</v>
      </c>
      <c r="N4040">
        <v>1.01798797240477</v>
      </c>
      <c r="O4040">
        <v>209.27835051546299</v>
      </c>
      <c r="P4040">
        <v>29.3333333333333</v>
      </c>
      <c r="Q4040">
        <v>-1.6089106529492001E-2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D4041" t="s">
        <v>553</v>
      </c>
      <c r="E4041">
        <v>18.412520621999999</v>
      </c>
      <c r="F4041">
        <v>29.46</v>
      </c>
      <c r="G4041">
        <v>73.4753611922998</v>
      </c>
      <c r="H4041">
        <v>-8.4081404535655206</v>
      </c>
      <c r="I4041">
        <v>-18.838679072380899</v>
      </c>
      <c r="J4041">
        <v>-0.96083099090651203</v>
      </c>
      <c r="K4041">
        <v>29.1908297989998</v>
      </c>
      <c r="L4041">
        <v>26.505349362891099</v>
      </c>
      <c r="M4041">
        <v>47.144743234798497</v>
      </c>
      <c r="N4041">
        <v>0.854195207659596</v>
      </c>
      <c r="O4041">
        <v>25.050916496945</v>
      </c>
      <c r="P4041">
        <v>114.566642388929</v>
      </c>
      <c r="Q4041">
        <v>9.2746638906593001E-2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122</v>
      </c>
      <c r="E4042">
        <v>18.4116414964024</v>
      </c>
      <c r="F4042">
        <v>34.72</v>
      </c>
      <c r="G4042">
        <v>-40.103557460474001</v>
      </c>
      <c r="H4042">
        <v>-0.286733012634518</v>
      </c>
      <c r="I4042">
        <v>-25.373866799952101</v>
      </c>
      <c r="J4042">
        <v>8.5087000933285708</v>
      </c>
      <c r="K4042">
        <v>33.393205925447297</v>
      </c>
      <c r="L4042">
        <v>34.5781585525596</v>
      </c>
      <c r="M4042">
        <v>98.303099160311604</v>
      </c>
      <c r="N4042">
        <v>0.59047619047619004</v>
      </c>
      <c r="O4042">
        <v>16.993087557603602</v>
      </c>
      <c r="P4042">
        <v>22.598870056497098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E4043">
        <v>18.381364559999898</v>
      </c>
      <c r="F4043">
        <v>22.23</v>
      </c>
      <c r="G4043">
        <v>47.014474840109102</v>
      </c>
      <c r="H4043">
        <v>-12.3634087220622</v>
      </c>
      <c r="I4043">
        <v>-1.3213581575154301</v>
      </c>
      <c r="J4043">
        <v>-5.7701507476594402</v>
      </c>
      <c r="K4043">
        <v>23.649157229753801</v>
      </c>
      <c r="L4043">
        <v>21.416058493581801</v>
      </c>
      <c r="M4043">
        <v>17.154551556759699</v>
      </c>
      <c r="N4043">
        <v>0.52841133265717799</v>
      </c>
      <c r="O4043">
        <v>65.542060278902298</v>
      </c>
      <c r="P4043">
        <v>83.4158415841584</v>
      </c>
      <c r="Q4043">
        <v>4.2741986289165E-2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D4044" t="s">
        <v>343</v>
      </c>
      <c r="E4044">
        <v>18.374763297000001</v>
      </c>
      <c r="F4044">
        <v>34.909999999999997</v>
      </c>
      <c r="G4044">
        <v>-15.3829857910471</v>
      </c>
      <c r="H4044">
        <v>5.5492474232854301</v>
      </c>
      <c r="I4044">
        <v>-10.531617593082</v>
      </c>
      <c r="J4044">
        <v>-5.9292221118017698</v>
      </c>
      <c r="K4044">
        <v>37.885588478664602</v>
      </c>
      <c r="L4044">
        <v>38.273440998475103</v>
      </c>
      <c r="M4044">
        <v>27.887347341887601</v>
      </c>
      <c r="N4044">
        <v>0.28473909935668301</v>
      </c>
      <c r="O4044">
        <v>51.160126038384398</v>
      </c>
      <c r="P4044">
        <v>39.639999999999901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382</v>
      </c>
      <c r="E4045">
        <v>18.201925800000001</v>
      </c>
      <c r="F4045">
        <v>36.46</v>
      </c>
      <c r="G4045">
        <v>19.8540953313051</v>
      </c>
      <c r="H4045">
        <v>-13.239859079530699</v>
      </c>
      <c r="I4045">
        <v>-48.087143160896801</v>
      </c>
      <c r="J4045">
        <v>-5.8889011663450903</v>
      </c>
      <c r="K4045">
        <v>39.306089271488702</v>
      </c>
      <c r="L4045">
        <v>39.106485747448303</v>
      </c>
      <c r="M4045">
        <v>29.191376501201599</v>
      </c>
      <c r="N4045">
        <v>1.16088751805166</v>
      </c>
      <c r="O4045">
        <v>60.175534832693302</v>
      </c>
      <c r="P4045">
        <v>51.853394418992004</v>
      </c>
      <c r="Q4045">
        <v>6.2917841797713994E-2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E4046">
        <v>18.1496</v>
      </c>
      <c r="F4046">
        <v>32.409999999999997</v>
      </c>
      <c r="G4046">
        <v>21.472123835160399</v>
      </c>
      <c r="H4046">
        <v>-26.9258955950047</v>
      </c>
      <c r="I4046">
        <v>22.594357643975599</v>
      </c>
      <c r="J4046">
        <v>8.2558356757601601</v>
      </c>
      <c r="K4046">
        <v>31.459522907547001</v>
      </c>
      <c r="L4046">
        <v>27.765274984253701</v>
      </c>
      <c r="M4046">
        <v>62.077167409717802</v>
      </c>
      <c r="N4046">
        <v>0.165004643603436</v>
      </c>
      <c r="O4046">
        <v>30.3918543659364</v>
      </c>
      <c r="P4046">
        <v>60.2868447082096</v>
      </c>
      <c r="Q4046">
        <v>0.114259932701316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D4047" t="s">
        <v>711</v>
      </c>
      <c r="E4047">
        <v>18.095091273000001</v>
      </c>
      <c r="F4047">
        <v>963.7</v>
      </c>
      <c r="G4047">
        <v>32.976753008597797</v>
      </c>
      <c r="H4047">
        <v>-2.08304462635587</v>
      </c>
      <c r="I4047">
        <v>7.7521431524262798</v>
      </c>
      <c r="J4047">
        <v>-1.19403062043555</v>
      </c>
      <c r="K4047">
        <v>922.91286314189006</v>
      </c>
      <c r="L4047">
        <v>820.19066436528396</v>
      </c>
      <c r="M4047">
        <v>55.6599041266266</v>
      </c>
      <c r="N4047">
        <v>0.70056703740027604</v>
      </c>
      <c r="O4047">
        <v>8.4206703330911896</v>
      </c>
      <c r="P4047">
        <v>60.080397335592401</v>
      </c>
      <c r="Q4047">
        <v>1.8114824755041999E-2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1501</v>
      </c>
      <c r="E4048">
        <v>18.089279999999999</v>
      </c>
      <c r="F4048">
        <v>39.6</v>
      </c>
      <c r="G4048">
        <v>-31.2929785760399</v>
      </c>
      <c r="H4048">
        <v>12.9460728201108</v>
      </c>
      <c r="I4048">
        <v>7.6169433230508403</v>
      </c>
      <c r="J4048">
        <v>-1.9941643242398399</v>
      </c>
      <c r="K4048">
        <v>36.559452694758399</v>
      </c>
      <c r="L4048">
        <v>37.203690956497098</v>
      </c>
      <c r="M4048">
        <v>73.1797405221498</v>
      </c>
      <c r="N4048">
        <v>1.0827067669172901</v>
      </c>
      <c r="O4048">
        <v>27.525252525252501</v>
      </c>
      <c r="P4048">
        <v>31.780366056572301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D4049" t="s">
        <v>553</v>
      </c>
      <c r="E4049">
        <v>18.050180999999998</v>
      </c>
      <c r="F4049">
        <v>5.37</v>
      </c>
      <c r="G4049">
        <v>647.08317764184198</v>
      </c>
      <c r="H4049">
        <v>108.94979202048199</v>
      </c>
      <c r="I4049">
        <v>143.239495741121</v>
      </c>
      <c r="J4049">
        <v>13.581456443254501</v>
      </c>
      <c r="K4049">
        <v>3.1229734459691398</v>
      </c>
      <c r="L4049">
        <v>2.2033818767099702</v>
      </c>
      <c r="M4049">
        <v>99.167598063655007</v>
      </c>
      <c r="N4049">
        <v>2.6559065662599499</v>
      </c>
      <c r="O4049">
        <v>0</v>
      </c>
      <c r="P4049">
        <v>903.73831775700899</v>
      </c>
      <c r="Q4049">
        <v>8.4608224151602004E-2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E4050">
        <v>17.929012799999999</v>
      </c>
      <c r="F4050">
        <v>50.72</v>
      </c>
      <c r="G4050">
        <v>-20.459521877298201</v>
      </c>
      <c r="H4050">
        <v>-8.5745288110722999</v>
      </c>
      <c r="I4050">
        <v>-2.8445738706591999</v>
      </c>
      <c r="J4050">
        <v>-0.65550298557849895</v>
      </c>
      <c r="K4050">
        <v>51.310138775355</v>
      </c>
      <c r="L4050">
        <v>48.891676037588397</v>
      </c>
      <c r="M4050">
        <v>55.551417405573297</v>
      </c>
      <c r="N4050">
        <v>1.3936191710413599</v>
      </c>
      <c r="O4050">
        <v>34.069400630914799</v>
      </c>
      <c r="P4050">
        <v>45.747126436781599</v>
      </c>
      <c r="Q4050">
        <v>4.8155200492050999E-2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476</v>
      </c>
      <c r="E4051">
        <v>17.924351999999999</v>
      </c>
      <c r="F4051">
        <v>6.4</v>
      </c>
      <c r="G4051">
        <v>-30.056304802052701</v>
      </c>
      <c r="H4051">
        <v>20.323850597888601</v>
      </c>
      <c r="I4051">
        <v>-49.371610524686503</v>
      </c>
      <c r="J4051">
        <v>0.28596596891977599</v>
      </c>
      <c r="K4051">
        <v>5.5559468926861797</v>
      </c>
      <c r="L4051">
        <v>5.9903080854724298</v>
      </c>
      <c r="M4051">
        <v>81.336193955606007</v>
      </c>
      <c r="N4051">
        <v>2.8277494709170599</v>
      </c>
      <c r="O4051">
        <v>67.187499999999901</v>
      </c>
      <c r="P4051">
        <v>45.454545454545404</v>
      </c>
      <c r="Q4051">
        <v>4.8023687025347997E-2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E4052">
        <v>17.897200000000002</v>
      </c>
      <c r="F4052">
        <v>17.72</v>
      </c>
      <c r="G4052">
        <v>-22.266664970992998</v>
      </c>
      <c r="H4052">
        <v>-18.118359456864901</v>
      </c>
      <c r="I4052">
        <v>-28.006277867145801</v>
      </c>
      <c r="J4052">
        <v>-1.9370214670969701</v>
      </c>
      <c r="K4052">
        <v>17.4302623364343</v>
      </c>
      <c r="L4052">
        <v>17.931446724120001</v>
      </c>
      <c r="M4052">
        <v>50.764698229847802</v>
      </c>
      <c r="N4052">
        <v>0.41153842856530498</v>
      </c>
      <c r="O4052">
        <v>45.316027088036101</v>
      </c>
      <c r="P4052">
        <v>22.714681440443201</v>
      </c>
      <c r="Q4052">
        <v>-2.7181262694835E-2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D4053" t="s">
        <v>643</v>
      </c>
      <c r="E4053">
        <v>17.863363440000001</v>
      </c>
      <c r="F4053">
        <v>4.82</v>
      </c>
      <c r="G4053">
        <v>-8.1427954258567894</v>
      </c>
      <c r="H4053">
        <v>-13.971801576024401</v>
      </c>
      <c r="I4053">
        <v>-21.963451972061499</v>
      </c>
      <c r="J4053">
        <v>-3.6234922264801601</v>
      </c>
      <c r="K4053">
        <v>4.8472972792556899</v>
      </c>
      <c r="L4053">
        <v>4.7616465485485104</v>
      </c>
      <c r="M4053">
        <v>47.792341049062202</v>
      </c>
      <c r="N4053">
        <v>1.48407759730498</v>
      </c>
      <c r="O4053">
        <v>42.116182572614001</v>
      </c>
      <c r="P4053">
        <v>56.493506493506501</v>
      </c>
      <c r="Q4053">
        <v>-3.3795472626968998E-2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Row],[Ticker]],[1]!Table1[[Symbol]:[Industry]],2,FALSE),"-")</f>
        <v>-</v>
      </c>
      <c r="D4054" t="s">
        <v>407</v>
      </c>
      <c r="E4054">
        <v>17.8</v>
      </c>
      <c r="F4054">
        <v>35.6</v>
      </c>
      <c r="G4054">
        <v>40.0027024870829</v>
      </c>
      <c r="H4054">
        <v>14.3745056197226</v>
      </c>
      <c r="I4054">
        <v>47.001392643800401</v>
      </c>
      <c r="J4054">
        <v>-1.8784994151099299E-2</v>
      </c>
      <c r="K4054">
        <v>32.789243105620898</v>
      </c>
      <c r="L4054">
        <v>28.3129124232976</v>
      </c>
      <c r="M4054">
        <v>74.206487737714596</v>
      </c>
      <c r="N4054">
        <v>1.0930967182304401</v>
      </c>
      <c r="O4054">
        <v>6.5168539325842696</v>
      </c>
      <c r="P4054">
        <v>97.229916897506897</v>
      </c>
      <c r="Q4054">
        <v>0.125280897558045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Row],[Ticker]],[1]!Table1[[Symbol]:[Industry]],2,FALSE),"-")</f>
        <v>-</v>
      </c>
      <c r="D4055" t="s">
        <v>59</v>
      </c>
      <c r="E4055">
        <v>17.795752419134399</v>
      </c>
      <c r="F4055">
        <v>64.599999999999994</v>
      </c>
      <c r="G4055">
        <v>147.225361192299</v>
      </c>
      <c r="H4055">
        <v>-5.2761494021113799</v>
      </c>
      <c r="I4055">
        <v>131.95389356229001</v>
      </c>
      <c r="J4055">
        <v>-1.9941643242398399</v>
      </c>
      <c r="K4055">
        <v>62.087070566985602</v>
      </c>
      <c r="L4055">
        <v>44.177885957712597</v>
      </c>
      <c r="M4055">
        <v>100</v>
      </c>
      <c r="N4055">
        <v>0</v>
      </c>
      <c r="O4055">
        <v>0</v>
      </c>
      <c r="P4055">
        <v>172.80405405405401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Row],[Ticker]],[1]!Table1[[Symbol]:[Industry]],2,FALSE),"-")</f>
        <v>-</v>
      </c>
      <c r="D4056" t="s">
        <v>553</v>
      </c>
      <c r="E4056">
        <v>17.7872734</v>
      </c>
      <c r="F4056">
        <v>18.190000000000001</v>
      </c>
      <c r="G4056">
        <v>13.1703536676126</v>
      </c>
      <c r="H4056">
        <v>-5.2761494021113799</v>
      </c>
      <c r="I4056">
        <v>-10.593192194695799</v>
      </c>
      <c r="J4056">
        <v>-1.9941643242398399</v>
      </c>
      <c r="K4056">
        <v>18.1427232895796</v>
      </c>
      <c r="L4056">
        <v>16.868243835492599</v>
      </c>
      <c r="M4056">
        <v>100</v>
      </c>
      <c r="O4056">
        <v>0</v>
      </c>
      <c r="P4056">
        <v>38.7490465293669</v>
      </c>
    </row>
    <row r="4057" spans="1:17" hidden="1" x14ac:dyDescent="0.3">
      <c r="A4057" t="s">
        <v>8276</v>
      </c>
      <c r="B4057" t="s">
        <v>8277</v>
      </c>
      <c r="C4057" t="str">
        <f>IFERROR(VLOOKUP(Table1[[#This Row],[Ticker]],[1]!Table1[[Symbol]:[Industry]],2,FALSE),"-")</f>
        <v>-</v>
      </c>
      <c r="D4057" t="s">
        <v>410</v>
      </c>
      <c r="E4057">
        <v>17.728120000000001</v>
      </c>
      <c r="F4057">
        <v>10</v>
      </c>
      <c r="G4057">
        <v>65.261001794734298</v>
      </c>
      <c r="H4057">
        <v>-1.03800611250492</v>
      </c>
      <c r="I4057">
        <v>-52.5833927903345</v>
      </c>
      <c r="J4057">
        <v>-5.6322240257323797</v>
      </c>
      <c r="K4057">
        <v>10.0263002820416</v>
      </c>
      <c r="L4057">
        <v>9.6254918405522094</v>
      </c>
      <c r="M4057">
        <v>39.8317286053015</v>
      </c>
      <c r="N4057">
        <v>0.85162604439374401</v>
      </c>
      <c r="O4057">
        <v>85.7</v>
      </c>
      <c r="P4057">
        <v>128.83295194508</v>
      </c>
      <c r="Q4057">
        <v>5.8684444246284002E-2</v>
      </c>
    </row>
    <row r="4058" spans="1:17" hidden="1" x14ac:dyDescent="0.3">
      <c r="A4058" t="s">
        <v>8278</v>
      </c>
      <c r="B4058" t="s">
        <v>8279</v>
      </c>
      <c r="C4058" t="str">
        <f>IFERROR(VLOOKUP(Table1[[#This Row],[Ticker]],[1]!Table1[[Symbol]:[Industry]],2,FALSE),"-")</f>
        <v>-</v>
      </c>
      <c r="E4058">
        <v>17.7</v>
      </c>
      <c r="F4058">
        <v>17.7</v>
      </c>
      <c r="G4058">
        <v>-59.533916742351202</v>
      </c>
      <c r="H4058">
        <v>-22.030326013089802</v>
      </c>
      <c r="I4058">
        <v>-27.144096570181901</v>
      </c>
      <c r="J4058">
        <v>1.20110194794952</v>
      </c>
      <c r="K4058">
        <v>18.747806669318798</v>
      </c>
      <c r="L4058">
        <v>21.0787199013022</v>
      </c>
      <c r="M4058">
        <v>56.251531204426399</v>
      </c>
      <c r="N4058">
        <v>1.22003640144029</v>
      </c>
      <c r="O4058">
        <v>60.451977401129902</v>
      </c>
      <c r="P4058">
        <v>12.3096446700507</v>
      </c>
      <c r="Q4058">
        <v>6.2423042189920001E-2</v>
      </c>
    </row>
    <row r="4059" spans="1:17" hidden="1" x14ac:dyDescent="0.3">
      <c r="A4059" t="s">
        <v>8280</v>
      </c>
      <c r="B4059" t="s">
        <v>8281</v>
      </c>
      <c r="C4059" t="str">
        <f>IFERROR(VLOOKUP(Table1[[#This Row],[Ticker]],[1]!Table1[[Symbol]:[Industry]],2,FALSE),"-")</f>
        <v>-</v>
      </c>
      <c r="E4059">
        <v>17.686757010000001</v>
      </c>
      <c r="F4059">
        <v>138.1</v>
      </c>
      <c r="G4059">
        <v>-16.709950252373002</v>
      </c>
      <c r="H4059">
        <v>-8.0930508105620795</v>
      </c>
      <c r="I4059">
        <v>-10.4567504307809</v>
      </c>
      <c r="J4059">
        <v>-3.56335120013141</v>
      </c>
      <c r="K4059">
        <v>139.298343791646</v>
      </c>
      <c r="L4059">
        <v>125.286549410124</v>
      </c>
      <c r="M4059">
        <v>35.622282291835802</v>
      </c>
      <c r="N4059">
        <v>0.59466679234612096</v>
      </c>
      <c r="O4059">
        <v>21.578566256336</v>
      </c>
      <c r="P4059">
        <v>59.653179190751402</v>
      </c>
      <c r="Q4059">
        <v>0.21202317637252399</v>
      </c>
    </row>
    <row r="4060" spans="1:17" hidden="1" x14ac:dyDescent="0.3">
      <c r="A4060" t="s">
        <v>8282</v>
      </c>
      <c r="B4060" t="s">
        <v>8283</v>
      </c>
      <c r="C4060" t="str">
        <f>IFERROR(VLOOKUP(Table1[[#This Row],[Ticker]],[1]!Table1[[Symbol]:[Industry]],2,FALSE),"-")</f>
        <v>-</v>
      </c>
      <c r="E4060">
        <v>17.6593339</v>
      </c>
      <c r="F4060">
        <v>42.25</v>
      </c>
      <c r="G4060">
        <v>-14.107804812344799</v>
      </c>
      <c r="H4060">
        <v>-0.56186368782567397</v>
      </c>
      <c r="I4060">
        <v>-37.386724737121902</v>
      </c>
      <c r="J4060">
        <v>2.3928925586178901E-2</v>
      </c>
      <c r="K4060">
        <v>46.005591195841099</v>
      </c>
      <c r="L4060">
        <v>44.359817277188299</v>
      </c>
      <c r="M4060">
        <v>34.907479000037</v>
      </c>
      <c r="N4060">
        <v>0.32309322033898302</v>
      </c>
      <c r="O4060">
        <v>65.988165680473301</v>
      </c>
      <c r="P4060">
        <v>38.967040434930297</v>
      </c>
    </row>
    <row r="4061" spans="1:17" hidden="1" x14ac:dyDescent="0.3">
      <c r="A4061" t="s">
        <v>8284</v>
      </c>
      <c r="B4061" t="s">
        <v>8285</v>
      </c>
      <c r="C4061" t="str">
        <f>IFERROR(VLOOKUP(Table1[[#This Row],[Ticker]],[1]!Table1[[Symbol]:[Industry]],2,FALSE),"-")</f>
        <v>-</v>
      </c>
      <c r="D4061" t="s">
        <v>191</v>
      </c>
      <c r="E4061">
        <v>17.63775</v>
      </c>
      <c r="F4061">
        <v>4.05</v>
      </c>
      <c r="G4061">
        <v>24.421307138245702</v>
      </c>
      <c r="I4061">
        <v>-27.5122067209007</v>
      </c>
      <c r="K4061">
        <v>4.4249445457001002</v>
      </c>
      <c r="L4061">
        <v>4.0278917604158799</v>
      </c>
      <c r="M4061">
        <v>29.723467083117001</v>
      </c>
      <c r="N4061">
        <v>2.5901726317534601</v>
      </c>
      <c r="O4061">
        <v>33.3333333333333</v>
      </c>
      <c r="P4061">
        <v>61.999999999999901</v>
      </c>
      <c r="Q4061">
        <v>-2.0192540060606001E-2</v>
      </c>
    </row>
    <row r="4062" spans="1:17" hidden="1" x14ac:dyDescent="0.3">
      <c r="A4062" t="s">
        <v>8286</v>
      </c>
      <c r="B4062" t="s">
        <v>8287</v>
      </c>
      <c r="C4062" t="str">
        <f>IFERROR(VLOOKUP(Table1[[#This Row],[Ticker]],[1]!Table1[[Symbol]:[Industry]],2,FALSE),"-")</f>
        <v>-</v>
      </c>
      <c r="E4062">
        <v>17.63026</v>
      </c>
      <c r="F4062">
        <v>32.770000000000003</v>
      </c>
      <c r="G4062">
        <v>2.3291916035072799</v>
      </c>
      <c r="H4062">
        <v>-8.3597228891430806</v>
      </c>
      <c r="I4062">
        <v>-17.8805732082978</v>
      </c>
      <c r="J4062">
        <v>-1.90487860995412</v>
      </c>
      <c r="K4062">
        <v>34.787723495434697</v>
      </c>
      <c r="L4062">
        <v>33.957680061162897</v>
      </c>
      <c r="M4062">
        <v>26.889518013263999</v>
      </c>
      <c r="N4062">
        <v>0.72907630287876202</v>
      </c>
      <c r="O4062">
        <v>43.057674702471701</v>
      </c>
      <c r="P4062">
        <v>34.689683518290202</v>
      </c>
      <c r="Q4062">
        <v>2.7335871615494001E-2</v>
      </c>
    </row>
    <row r="4063" spans="1:17" hidden="1" x14ac:dyDescent="0.3">
      <c r="A4063" t="s">
        <v>8288</v>
      </c>
      <c r="B4063" t="s">
        <v>8289</v>
      </c>
      <c r="C4063" t="str">
        <f>IFERROR(VLOOKUP(Table1[[#This Row],[Ticker]],[1]!Table1[[Symbol]:[Industry]],2,FALSE),"-")</f>
        <v>-</v>
      </c>
      <c r="E4063">
        <v>17.586739649999998</v>
      </c>
      <c r="F4063">
        <v>9.42</v>
      </c>
      <c r="G4063">
        <v>-17.701980532987101</v>
      </c>
      <c r="H4063">
        <v>6.1356153037709698</v>
      </c>
      <c r="I4063">
        <v>12.2597831322052</v>
      </c>
      <c r="J4063">
        <v>-11.6315689043925</v>
      </c>
      <c r="K4063">
        <v>8.3012074902401896</v>
      </c>
      <c r="L4063">
        <v>7.6576867764429801</v>
      </c>
      <c r="M4063">
        <v>53.447687426003803</v>
      </c>
      <c r="N4063">
        <v>2.3830631866162602</v>
      </c>
      <c r="O4063">
        <v>14.118895966029701</v>
      </c>
      <c r="P4063">
        <v>72.844036697247702</v>
      </c>
      <c r="Q4063">
        <v>6.1940563733486997E-2</v>
      </c>
    </row>
    <row r="4064" spans="1:17" hidden="1" x14ac:dyDescent="0.3">
      <c r="A4064" t="s">
        <v>8290</v>
      </c>
      <c r="B4064" t="s">
        <v>8291</v>
      </c>
      <c r="C4064" t="str">
        <f>IFERROR(VLOOKUP(Table1[[#This Row],[Ticker]],[1]!Table1[[Symbol]:[Industry]],2,FALSE),"-")</f>
        <v>-</v>
      </c>
      <c r="D4064" t="s">
        <v>627</v>
      </c>
      <c r="E4064">
        <v>17.575673999999999</v>
      </c>
      <c r="F4064">
        <v>45.38</v>
      </c>
      <c r="G4064">
        <v>136.73344586656901</v>
      </c>
      <c r="H4064">
        <v>17.7289213211338</v>
      </c>
      <c r="I4064">
        <v>-20.079143849853601</v>
      </c>
      <c r="J4064">
        <v>5.84392645722951</v>
      </c>
      <c r="K4064">
        <v>39.3716915742786</v>
      </c>
      <c r="L4064">
        <v>37.687579003065501</v>
      </c>
      <c r="M4064">
        <v>83.525006261243405</v>
      </c>
      <c r="N4064">
        <v>0.84579673776662401</v>
      </c>
      <c r="O4064">
        <v>25.5839576906125</v>
      </c>
      <c r="P4064">
        <v>232.942039618488</v>
      </c>
      <c r="Q4064">
        <v>0.144220090015343</v>
      </c>
    </row>
    <row r="4065" spans="1:17" hidden="1" x14ac:dyDescent="0.3">
      <c r="A4065" t="s">
        <v>8292</v>
      </c>
      <c r="B4065" t="s">
        <v>8293</v>
      </c>
      <c r="C4065" t="str">
        <f>IFERROR(VLOOKUP(Table1[[#This Row],[Ticker]],[1]!Table1[[Symbol]:[Industry]],2,FALSE),"-")</f>
        <v>-</v>
      </c>
      <c r="E4065">
        <v>17.548649999999999</v>
      </c>
      <c r="F4065">
        <v>31.5</v>
      </c>
      <c r="G4065">
        <v>-69.697905208747301</v>
      </c>
      <c r="H4065">
        <v>14.484329639804701</v>
      </c>
      <c r="I4065">
        <v>-52.555684981770298</v>
      </c>
      <c r="J4065">
        <v>-2.0274865501645301</v>
      </c>
      <c r="K4065">
        <v>29.173299763316798</v>
      </c>
      <c r="L4065">
        <v>39.306003123758202</v>
      </c>
      <c r="M4065">
        <v>66.078484775295493</v>
      </c>
      <c r="N4065">
        <v>1.97029360967184</v>
      </c>
      <c r="O4065">
        <v>215.65079365079299</v>
      </c>
      <c r="P4065">
        <v>35.951661631419903</v>
      </c>
    </row>
    <row r="4066" spans="1:17" hidden="1" x14ac:dyDescent="0.3">
      <c r="A4066" t="s">
        <v>8294</v>
      </c>
      <c r="B4066" t="s">
        <v>8295</v>
      </c>
      <c r="C4066" t="str">
        <f>IFERROR(VLOOKUP(Table1[[#This Row],[Ticker]],[1]!Table1[[Symbol]:[Industry]],2,FALSE),"-")</f>
        <v>-</v>
      </c>
      <c r="D4066" t="s">
        <v>627</v>
      </c>
      <c r="E4066">
        <v>17.4084</v>
      </c>
      <c r="F4066">
        <v>10.68</v>
      </c>
      <c r="G4066">
        <v>-1.9675817506431299</v>
      </c>
      <c r="H4066">
        <v>4.0611999954789697</v>
      </c>
      <c r="I4066">
        <v>8.3422268511763296</v>
      </c>
      <c r="J4066">
        <v>-7.7084500385255499</v>
      </c>
      <c r="K4066">
        <v>10.639008701568599</v>
      </c>
      <c r="L4066">
        <v>9.6547063769697701</v>
      </c>
      <c r="M4066">
        <v>44.163417037620199</v>
      </c>
      <c r="N4066">
        <v>0.26463708910203998</v>
      </c>
      <c r="O4066">
        <v>34.550561797752799</v>
      </c>
      <c r="P4066">
        <v>72.815533980582501</v>
      </c>
      <c r="Q4066">
        <v>7.8498035843663994E-2</v>
      </c>
    </row>
    <row r="4067" spans="1:17" hidden="1" x14ac:dyDescent="0.3">
      <c r="A4067" t="s">
        <v>8296</v>
      </c>
      <c r="B4067" t="s">
        <v>8297</v>
      </c>
      <c r="C4067" t="str">
        <f>IFERROR(VLOOKUP(Table1[[#This Row],[Ticker]],[1]!Table1[[Symbol]:[Industry]],2,FALSE),"-")</f>
        <v>-</v>
      </c>
      <c r="D4067" t="s">
        <v>135</v>
      </c>
      <c r="E4067">
        <v>17.361753</v>
      </c>
      <c r="F4067">
        <v>8.85</v>
      </c>
      <c r="G4067">
        <v>-38.558043894202598</v>
      </c>
      <c r="H4067">
        <v>3.2238505978886098</v>
      </c>
      <c r="I4067">
        <v>-51.471687878222099</v>
      </c>
      <c r="J4067">
        <v>-0.82866315873868002</v>
      </c>
      <c r="K4067">
        <v>8.1360819448229194</v>
      </c>
      <c r="L4067">
        <v>8.25995311191536</v>
      </c>
      <c r="M4067">
        <v>68.163271567104502</v>
      </c>
      <c r="N4067">
        <v>2.4783335249025198</v>
      </c>
      <c r="O4067">
        <v>79.661016949152497</v>
      </c>
      <c r="P4067">
        <v>41.599999999999902</v>
      </c>
      <c r="Q4067">
        <v>8.4112398946214001E-2</v>
      </c>
    </row>
    <row r="4068" spans="1:17" hidden="1" x14ac:dyDescent="0.3">
      <c r="A4068" t="s">
        <v>8298</v>
      </c>
      <c r="B4068" t="s">
        <v>8299</v>
      </c>
      <c r="C4068" t="str">
        <f>IFERROR(VLOOKUP(Table1[[#This Row],[Ticker]],[1]!Table1[[Symbol]:[Industry]],2,FALSE),"-")</f>
        <v>-</v>
      </c>
      <c r="E4068">
        <v>17.294219922</v>
      </c>
      <c r="F4068">
        <v>12.81</v>
      </c>
      <c r="G4068">
        <v>29.694034410973</v>
      </c>
      <c r="H4068">
        <v>7.0465456333496101</v>
      </c>
      <c r="I4068">
        <v>-12.9114542125395</v>
      </c>
      <c r="J4068">
        <v>4.9256668993888502</v>
      </c>
      <c r="K4068">
        <v>11.6024702640463</v>
      </c>
      <c r="L4068">
        <v>11.511569277558801</v>
      </c>
      <c r="M4068">
        <v>71.727051981909796</v>
      </c>
      <c r="N4068">
        <v>2.0132964480054998</v>
      </c>
      <c r="O4068">
        <v>24.902419984387201</v>
      </c>
      <c r="P4068">
        <v>70.8</v>
      </c>
      <c r="Q4068">
        <v>3.7424282100759999E-3</v>
      </c>
    </row>
    <row r="4069" spans="1:17" hidden="1" x14ac:dyDescent="0.3">
      <c r="A4069" t="s">
        <v>8300</v>
      </c>
      <c r="B4069" t="s">
        <v>8301</v>
      </c>
      <c r="C4069" t="str">
        <f>IFERROR(VLOOKUP(Table1[[#This Row],[Ticker]],[1]!Table1[[Symbol]:[Industry]],2,FALSE),"-")</f>
        <v>-</v>
      </c>
      <c r="D4069" t="s">
        <v>97</v>
      </c>
      <c r="E4069">
        <v>17.277623999999999</v>
      </c>
      <c r="F4069">
        <v>5.86</v>
      </c>
      <c r="G4069">
        <v>3.2125159294545602</v>
      </c>
      <c r="H4069">
        <v>-2.35518720279866</v>
      </c>
      <c r="I4069">
        <v>-31.239138219180301</v>
      </c>
      <c r="J4069">
        <v>-0.64052642237858803</v>
      </c>
      <c r="K4069">
        <v>5.9401896476950098</v>
      </c>
      <c r="L4069">
        <v>6.0213309958844299</v>
      </c>
      <c r="M4069">
        <v>47.003229313938199</v>
      </c>
      <c r="N4069">
        <v>1.22589781854841</v>
      </c>
      <c r="O4069">
        <v>50.170648464163797</v>
      </c>
      <c r="P4069">
        <v>34.712643678160902</v>
      </c>
      <c r="Q4069">
        <v>1.4354343885098E-2</v>
      </c>
    </row>
    <row r="4070" spans="1:17" hidden="1" x14ac:dyDescent="0.3">
      <c r="A4070" t="s">
        <v>8302</v>
      </c>
      <c r="B4070" t="s">
        <v>8303</v>
      </c>
      <c r="C4070" t="str">
        <f>IFERROR(VLOOKUP(Table1[[#This Row],[Ticker]],[1]!Table1[[Symbol]:[Industry]],2,FALSE),"-")</f>
        <v>-</v>
      </c>
      <c r="D4070" t="s">
        <v>711</v>
      </c>
      <c r="E4070">
        <v>17.228399594999999</v>
      </c>
      <c r="F4070">
        <v>93</v>
      </c>
      <c r="G4070">
        <v>-4.1212029832117096</v>
      </c>
      <c r="H4070">
        <v>-2.0639207800466801</v>
      </c>
      <c r="I4070">
        <v>12.755573296375299</v>
      </c>
      <c r="J4070">
        <v>-1.8006159371430599</v>
      </c>
      <c r="K4070">
        <v>89.597880992459295</v>
      </c>
      <c r="L4070">
        <v>81.200159309773994</v>
      </c>
      <c r="M4070">
        <v>59.689646094536798</v>
      </c>
      <c r="N4070">
        <v>0.62218959415338004</v>
      </c>
      <c r="O4070">
        <v>4.1720430107526898</v>
      </c>
      <c r="P4070">
        <v>35.371179039301303</v>
      </c>
    </row>
    <row r="4071" spans="1:17" hidden="1" x14ac:dyDescent="0.3">
      <c r="A4071" t="s">
        <v>8304</v>
      </c>
      <c r="B4071" t="s">
        <v>8305</v>
      </c>
      <c r="C4071" t="str">
        <f>IFERROR(VLOOKUP(Table1[[#This Row],[Ticker]],[1]!Table1[[Symbol]:[Industry]],2,FALSE),"-")</f>
        <v>-</v>
      </c>
      <c r="D4071" t="s">
        <v>382</v>
      </c>
      <c r="E4071">
        <v>17.202370416000001</v>
      </c>
      <c r="F4071">
        <v>3.92</v>
      </c>
      <c r="G4071">
        <v>-85.166321727733603</v>
      </c>
      <c r="H4071">
        <v>-9.6663933045503896</v>
      </c>
      <c r="I4071">
        <v>-78.043723259282203</v>
      </c>
      <c r="J4071">
        <v>10.649513836679599</v>
      </c>
      <c r="K4071">
        <v>4.3342175621313199</v>
      </c>
      <c r="L4071">
        <v>8.7658315669735192</v>
      </c>
      <c r="M4071">
        <v>74.751443110690204</v>
      </c>
      <c r="N4071">
        <v>1.4499760501668499</v>
      </c>
      <c r="O4071">
        <v>257.142857142857</v>
      </c>
      <c r="P4071">
        <v>34.246575342465697</v>
      </c>
      <c r="Q4071">
        <v>-0.201605644647493</v>
      </c>
    </row>
    <row r="4072" spans="1:17" hidden="1" x14ac:dyDescent="0.3">
      <c r="A4072" t="s">
        <v>8306</v>
      </c>
      <c r="B4072" t="s">
        <v>8307</v>
      </c>
      <c r="C4072" t="str">
        <f>IFERROR(VLOOKUP(Table1[[#This Row],[Ticker]],[1]!Table1[[Symbol]:[Industry]],2,FALSE),"-")</f>
        <v>-</v>
      </c>
      <c r="D4072" t="s">
        <v>711</v>
      </c>
      <c r="E4072">
        <v>17.1837348</v>
      </c>
      <c r="F4072">
        <v>134.32</v>
      </c>
      <c r="G4072">
        <v>20.516586668374099</v>
      </c>
      <c r="H4072">
        <v>-0.75235848094565905</v>
      </c>
      <c r="I4072">
        <v>5.6826939332942104</v>
      </c>
      <c r="J4072">
        <v>-1.5436462284296599</v>
      </c>
      <c r="K4072">
        <v>126.931490265405</v>
      </c>
      <c r="L4072">
        <v>115.66663879888</v>
      </c>
      <c r="M4072">
        <v>42.376869448986099</v>
      </c>
      <c r="N4072">
        <v>1.0318806528580799</v>
      </c>
      <c r="O4072">
        <v>2.9705181655747599</v>
      </c>
      <c r="P4072">
        <v>47.087166009636398</v>
      </c>
    </row>
    <row r="4073" spans="1:17" hidden="1" x14ac:dyDescent="0.3">
      <c r="A4073" t="s">
        <v>8308</v>
      </c>
      <c r="B4073" t="s">
        <v>8309</v>
      </c>
      <c r="C4073" t="str">
        <f>IFERROR(VLOOKUP(Table1[[#This Row],[Ticker]],[1]!Table1[[Symbol]:[Industry]],2,FALSE),"-")</f>
        <v>-</v>
      </c>
      <c r="D4073" t="s">
        <v>627</v>
      </c>
      <c r="E4073">
        <v>17.177264999999998</v>
      </c>
      <c r="F4073">
        <v>45.99</v>
      </c>
      <c r="G4073">
        <v>-25.360780462538699</v>
      </c>
      <c r="H4073">
        <v>-15.0856732116351</v>
      </c>
      <c r="I4073">
        <v>-16.010230436315702</v>
      </c>
      <c r="J4073">
        <v>-1.2494834731760001</v>
      </c>
      <c r="K4073">
        <v>50.285786081134397</v>
      </c>
      <c r="L4073">
        <v>49.042339367502201</v>
      </c>
      <c r="M4073">
        <v>22.417787030356301</v>
      </c>
      <c r="N4073">
        <v>1.6007092198581501</v>
      </c>
      <c r="O4073">
        <v>32.0287018917155</v>
      </c>
      <c r="P4073">
        <v>25.655737704918</v>
      </c>
      <c r="Q4073">
        <v>0.15160780522896</v>
      </c>
    </row>
    <row r="4074" spans="1:17" hidden="1" x14ac:dyDescent="0.3">
      <c r="A4074" t="s">
        <v>8310</v>
      </c>
      <c r="B4074" t="s">
        <v>8311</v>
      </c>
      <c r="C4074" t="str">
        <f>IFERROR(VLOOKUP(Table1[[#This Row],[Ticker]],[1]!Table1[[Symbol]:[Industry]],2,FALSE),"-")</f>
        <v>-</v>
      </c>
      <c r="D4074" t="s">
        <v>62</v>
      </c>
      <c r="E4074">
        <v>17.16747522</v>
      </c>
      <c r="F4074">
        <v>42.7</v>
      </c>
      <c r="G4074">
        <v>-63.014590297651601</v>
      </c>
      <c r="H4074">
        <v>-3.7303705673907901</v>
      </c>
      <c r="I4074">
        <v>-31.500566871534001</v>
      </c>
      <c r="J4074">
        <v>-6.0391081444645502</v>
      </c>
      <c r="K4074">
        <v>43.424114659659402</v>
      </c>
      <c r="M4074">
        <v>50.028721363396301</v>
      </c>
      <c r="N4074">
        <v>0.93061224489795902</v>
      </c>
      <c r="O4074">
        <v>94.1451990632318</v>
      </c>
      <c r="P4074">
        <v>29.003021148036201</v>
      </c>
    </row>
    <row r="4075" spans="1:17" hidden="1" x14ac:dyDescent="0.3">
      <c r="A4075" t="s">
        <v>8312</v>
      </c>
      <c r="B4075" t="s">
        <v>8313</v>
      </c>
      <c r="C4075" t="str">
        <f>IFERROR(VLOOKUP(Table1[[#This Row],[Ticker]],[1]!Table1[[Symbol]:[Industry]],2,FALSE),"-")</f>
        <v>-</v>
      </c>
      <c r="D4075" t="s">
        <v>410</v>
      </c>
      <c r="E4075">
        <v>17.158770000000001</v>
      </c>
      <c r="F4075">
        <v>15.45</v>
      </c>
      <c r="G4075">
        <v>-29.317010618763501</v>
      </c>
      <c r="H4075">
        <v>-7.3347894520178096</v>
      </c>
      <c r="I4075">
        <v>-38.880747016509702</v>
      </c>
      <c r="J4075">
        <v>-0.24432634627484101</v>
      </c>
      <c r="K4075">
        <v>15.855519114437801</v>
      </c>
      <c r="L4075">
        <v>17.407613912694799</v>
      </c>
      <c r="M4075">
        <v>39.416405780460501</v>
      </c>
      <c r="N4075">
        <v>1.0293072076476</v>
      </c>
      <c r="O4075">
        <v>122.65372168284701</v>
      </c>
      <c r="P4075">
        <v>14.4444444444444</v>
      </c>
      <c r="Q4075">
        <v>-1.2636339557470001E-3</v>
      </c>
    </row>
    <row r="4076" spans="1:17" hidden="1" x14ac:dyDescent="0.3">
      <c r="A4076" t="s">
        <v>8314</v>
      </c>
      <c r="B4076" t="s">
        <v>8315</v>
      </c>
      <c r="C4076" t="str">
        <f>IFERROR(VLOOKUP(Table1[[#This Row],[Ticker]],[1]!Table1[[Symbol]:[Industry]],2,FALSE),"-")</f>
        <v>-</v>
      </c>
      <c r="E4076">
        <v>17.139475900000001</v>
      </c>
      <c r="F4076">
        <v>24.59</v>
      </c>
      <c r="G4076">
        <v>47.590321222752799</v>
      </c>
      <c r="H4076">
        <v>5.6287229876797902</v>
      </c>
      <c r="I4076">
        <v>11.262262413794399</v>
      </c>
      <c r="J4076">
        <v>-0.63708205112703298</v>
      </c>
      <c r="K4076">
        <v>22.576028513122701</v>
      </c>
      <c r="L4076">
        <v>19.7760594120478</v>
      </c>
      <c r="M4076">
        <v>66.369056368658505</v>
      </c>
      <c r="N4076">
        <v>1.1688843747219799</v>
      </c>
      <c r="O4076">
        <v>19.113460756405001</v>
      </c>
      <c r="P4076">
        <v>110.891938250428</v>
      </c>
      <c r="Q4076">
        <v>8.1165890805898006E-2</v>
      </c>
    </row>
    <row r="4077" spans="1:17" hidden="1" x14ac:dyDescent="0.3">
      <c r="A4077" t="s">
        <v>8316</v>
      </c>
      <c r="B4077" t="s">
        <v>8317</v>
      </c>
      <c r="C4077" t="str">
        <f>IFERROR(VLOOKUP(Table1[[#This Row],[Ticker]],[1]!Table1[[Symbol]:[Industry]],2,FALSE),"-")</f>
        <v>-</v>
      </c>
      <c r="D4077" t="s">
        <v>926</v>
      </c>
      <c r="E4077">
        <v>17.114652</v>
      </c>
      <c r="F4077">
        <v>5.23</v>
      </c>
      <c r="G4077">
        <v>-52.208373860367203</v>
      </c>
      <c r="H4077">
        <v>-22.660255362376201</v>
      </c>
      <c r="I4077">
        <v>-50.827962209493002</v>
      </c>
      <c r="J4077">
        <v>-6.9465452766207898</v>
      </c>
      <c r="K4077">
        <v>5.7873814537510997</v>
      </c>
      <c r="L4077">
        <v>11.5519076917854</v>
      </c>
      <c r="M4077">
        <v>47.471796666990002</v>
      </c>
      <c r="N4077">
        <v>1.7293344490228399</v>
      </c>
      <c r="O4077">
        <v>73.804971319311605</v>
      </c>
      <c r="P4077">
        <v>5.6565656565656699</v>
      </c>
      <c r="Q4077">
        <v>-0.114633927683117</v>
      </c>
    </row>
    <row r="4078" spans="1:17" hidden="1" x14ac:dyDescent="0.3">
      <c r="A4078" t="s">
        <v>8318</v>
      </c>
      <c r="B4078" t="s">
        <v>8319</v>
      </c>
      <c r="C4078" t="str">
        <f>IFERROR(VLOOKUP(Table1[[#This Row],[Ticker]],[1]!Table1[[Symbol]:[Industry]],2,FALSE),"-")</f>
        <v>-</v>
      </c>
      <c r="D4078" t="s">
        <v>6531</v>
      </c>
      <c r="E4078">
        <v>17.107199999999999</v>
      </c>
      <c r="F4078">
        <v>70.400000000000006</v>
      </c>
      <c r="G4078">
        <v>-53.705288063387698</v>
      </c>
      <c r="H4078">
        <v>3.0315429055809302</v>
      </c>
      <c r="I4078">
        <v>-39.4475768736622</v>
      </c>
      <c r="J4078">
        <v>25.4266501553981</v>
      </c>
      <c r="K4078">
        <v>70.511856690134607</v>
      </c>
      <c r="L4078">
        <v>81.587623834725505</v>
      </c>
      <c r="M4078">
        <v>74.525202976199296</v>
      </c>
      <c r="N4078">
        <v>1.27813163481953</v>
      </c>
      <c r="O4078">
        <v>63.352272727272698</v>
      </c>
      <c r="P4078">
        <v>40.799999999999997</v>
      </c>
      <c r="Q4078">
        <v>9.9978584795969994E-3</v>
      </c>
    </row>
    <row r="4079" spans="1:17" hidden="1" x14ac:dyDescent="0.3">
      <c r="A4079" t="s">
        <v>8320</v>
      </c>
      <c r="B4079" t="s">
        <v>8321</v>
      </c>
      <c r="C4079" t="str">
        <f>IFERROR(VLOOKUP(Table1[[#This Row],[Ticker]],[1]!Table1[[Symbol]:[Industry]],2,FALSE),"-")</f>
        <v>-</v>
      </c>
      <c r="D4079" t="s">
        <v>407</v>
      </c>
      <c r="E4079">
        <v>17.095680000000002</v>
      </c>
      <c r="F4079">
        <v>12.72</v>
      </c>
      <c r="G4079">
        <v>-20.628197812249201</v>
      </c>
      <c r="H4079">
        <v>-5.2761494021113799</v>
      </c>
      <c r="I4079">
        <v>-15.5556849817703</v>
      </c>
      <c r="J4079">
        <v>-1.9941643242398399</v>
      </c>
      <c r="K4079">
        <v>12.7164177577249</v>
      </c>
      <c r="L4079">
        <v>12.5908425807744</v>
      </c>
      <c r="M4079">
        <v>100</v>
      </c>
      <c r="O4079">
        <v>0</v>
      </c>
      <c r="P4079">
        <v>4.9504950495049496</v>
      </c>
    </row>
    <row r="4080" spans="1:17" hidden="1" x14ac:dyDescent="0.3">
      <c r="A4080" t="s">
        <v>8322</v>
      </c>
      <c r="B4080" t="s">
        <v>8323</v>
      </c>
      <c r="C4080" t="str">
        <f>IFERROR(VLOOKUP(Table1[[#This Row],[Ticker]],[1]!Table1[[Symbol]:[Industry]],2,FALSE),"-")</f>
        <v>-</v>
      </c>
      <c r="D4080" t="s">
        <v>111</v>
      </c>
      <c r="E4080">
        <v>17.059811349</v>
      </c>
      <c r="F4080">
        <v>11.91</v>
      </c>
      <c r="G4080">
        <v>-32.6769767931114</v>
      </c>
      <c r="H4080">
        <v>-8.6935619326239895</v>
      </c>
      <c r="I4080">
        <v>-71.082197304399102</v>
      </c>
      <c r="J4080">
        <v>-0.97288772849516703</v>
      </c>
      <c r="K4080">
        <v>12.3315392540459</v>
      </c>
      <c r="L4080">
        <v>14.698637514569899</v>
      </c>
      <c r="M4080">
        <v>47.318675870951303</v>
      </c>
      <c r="N4080">
        <v>0.909160462201278</v>
      </c>
      <c r="O4080">
        <v>153.56842989084799</v>
      </c>
      <c r="P4080">
        <v>20.303030303030202</v>
      </c>
      <c r="Q4080">
        <v>2.0915917643330999E-2</v>
      </c>
    </row>
    <row r="4081" spans="1:17" hidden="1" x14ac:dyDescent="0.3">
      <c r="A4081" t="s">
        <v>8324</v>
      </c>
      <c r="B4081" t="s">
        <v>8325</v>
      </c>
      <c r="C4081" t="str">
        <f>IFERROR(VLOOKUP(Table1[[#This Row],[Ticker]],[1]!Table1[[Symbol]:[Industry]],2,FALSE),"-")</f>
        <v>-</v>
      </c>
      <c r="D4081" t="s">
        <v>711</v>
      </c>
      <c r="E4081">
        <v>17.035611191999902</v>
      </c>
      <c r="F4081">
        <v>25.99</v>
      </c>
      <c r="G4081">
        <v>39.780158812886903</v>
      </c>
      <c r="H4081">
        <v>-6.6084676358380499</v>
      </c>
      <c r="I4081">
        <v>22.725772852760102</v>
      </c>
      <c r="J4081">
        <v>-2.1482475291704999</v>
      </c>
      <c r="K4081">
        <v>24.853546526854998</v>
      </c>
      <c r="L4081">
        <v>21.252482427633598</v>
      </c>
      <c r="M4081">
        <v>32.576819102165203</v>
      </c>
      <c r="N4081">
        <v>1.37980436416361</v>
      </c>
      <c r="O4081">
        <v>3.5013466717968398</v>
      </c>
      <c r="P4081">
        <v>70.258761873566897</v>
      </c>
    </row>
    <row r="4082" spans="1:17" hidden="1" x14ac:dyDescent="0.3">
      <c r="A4082" t="s">
        <v>8326</v>
      </c>
      <c r="B4082" t="s">
        <v>8327</v>
      </c>
      <c r="C4082" t="str">
        <f>IFERROR(VLOOKUP(Table1[[#This Row],[Ticker]],[1]!Table1[[Symbol]:[Industry]],2,FALSE),"-")</f>
        <v>-</v>
      </c>
      <c r="D4082" t="s">
        <v>553</v>
      </c>
      <c r="E4082">
        <v>16.984132200000001</v>
      </c>
      <c r="F4082">
        <v>56.61</v>
      </c>
      <c r="G4082">
        <v>66.319612222991495</v>
      </c>
      <c r="H4082">
        <v>16.315687332582399</v>
      </c>
      <c r="I4082">
        <v>-2.33568498177031</v>
      </c>
      <c r="J4082">
        <v>-0.99399480398217699</v>
      </c>
      <c r="K4082">
        <v>56.977119185775898</v>
      </c>
      <c r="L4082">
        <v>52.010915490687097</v>
      </c>
      <c r="M4082">
        <v>39.421754670416703</v>
      </c>
      <c r="N4082">
        <v>0.138662934299357</v>
      </c>
      <c r="O4082">
        <v>11.2877583465818</v>
      </c>
      <c r="P4082">
        <v>108.892988929889</v>
      </c>
    </row>
    <row r="4083" spans="1:17" hidden="1" x14ac:dyDescent="0.3">
      <c r="A4083" t="s">
        <v>8328</v>
      </c>
      <c r="B4083" t="s">
        <v>8329</v>
      </c>
      <c r="C4083" t="str">
        <f>IFERROR(VLOOKUP(Table1[[#This Row],[Ticker]],[1]!Table1[[Symbol]:[Industry]],2,FALSE),"-")</f>
        <v>-</v>
      </c>
      <c r="D4083" t="s">
        <v>97</v>
      </c>
      <c r="E4083">
        <v>16.980917099999999</v>
      </c>
      <c r="F4083">
        <v>4.1100000000000003</v>
      </c>
      <c r="G4083">
        <v>-54.594236903205001</v>
      </c>
      <c r="H4083">
        <v>3.4867371958267599</v>
      </c>
      <c r="I4083">
        <v>-34.1695463679089</v>
      </c>
      <c r="J4083">
        <v>9.0584672547075193</v>
      </c>
      <c r="K4083">
        <v>3.9336433970947402</v>
      </c>
      <c r="L4083">
        <v>4.2026489074564299</v>
      </c>
      <c r="M4083">
        <v>55.1923418232359</v>
      </c>
      <c r="N4083">
        <v>2.36044035271168</v>
      </c>
      <c r="O4083">
        <v>50.608272506082699</v>
      </c>
      <c r="P4083">
        <v>25.688073394495401</v>
      </c>
      <c r="Q4083">
        <v>2.2381042946917E-2</v>
      </c>
    </row>
    <row r="4084" spans="1:17" hidden="1" x14ac:dyDescent="0.3">
      <c r="A4084" t="s">
        <v>8330</v>
      </c>
      <c r="B4084" t="s">
        <v>8331</v>
      </c>
      <c r="C4084" t="str">
        <f>IFERROR(VLOOKUP(Table1[[#This Row],[Ticker]],[1]!Table1[[Symbol]:[Industry]],2,FALSE),"-")</f>
        <v>-</v>
      </c>
      <c r="D4084" t="s">
        <v>46</v>
      </c>
      <c r="E4084">
        <v>16.9633827</v>
      </c>
      <c r="F4084">
        <v>40.1</v>
      </c>
      <c r="G4084">
        <v>-68.374698567888302</v>
      </c>
      <c r="H4084">
        <v>-14.3464441866918</v>
      </c>
      <c r="I4084">
        <v>-56.585096746476196</v>
      </c>
      <c r="J4084">
        <v>-4.6640672368612002</v>
      </c>
      <c r="K4084">
        <v>44.361416841045099</v>
      </c>
      <c r="L4084">
        <v>55.702355296240398</v>
      </c>
      <c r="M4084">
        <v>28.1370537366512</v>
      </c>
      <c r="N4084">
        <v>1.17333333333333</v>
      </c>
      <c r="O4084">
        <v>91.770573566084806</v>
      </c>
      <c r="P4084">
        <v>5.2493438320210002</v>
      </c>
    </row>
    <row r="4085" spans="1:17" hidden="1" x14ac:dyDescent="0.3">
      <c r="A4085" t="s">
        <v>8332</v>
      </c>
      <c r="B4085" t="s">
        <v>8333</v>
      </c>
      <c r="C4085" t="str">
        <f>IFERROR(VLOOKUP(Table1[[#This Row],[Ticker]],[1]!Table1[[Symbol]:[Industry]],2,FALSE),"-")</f>
        <v>-</v>
      </c>
      <c r="D4085" t="s">
        <v>97</v>
      </c>
      <c r="E4085">
        <v>16.933282744</v>
      </c>
      <c r="F4085">
        <v>16.87</v>
      </c>
      <c r="G4085">
        <v>-6.8594810390941401</v>
      </c>
      <c r="H4085">
        <v>-10.547978067679701</v>
      </c>
      <c r="I4085">
        <v>-34.721952351200102</v>
      </c>
      <c r="J4085">
        <v>-4.5365372055957698</v>
      </c>
      <c r="K4085">
        <v>17.713540448051901</v>
      </c>
      <c r="L4085">
        <v>19.047468465745698</v>
      </c>
      <c r="M4085">
        <v>32.485154149390297</v>
      </c>
      <c r="N4085">
        <v>1.16051301875408</v>
      </c>
      <c r="O4085">
        <v>41.553052756372203</v>
      </c>
      <c r="P4085">
        <v>25.334323922734001</v>
      </c>
      <c r="Q4085">
        <v>-0.100963931920866</v>
      </c>
    </row>
    <row r="4086" spans="1:17" hidden="1" x14ac:dyDescent="0.3">
      <c r="A4086" t="s">
        <v>8334</v>
      </c>
      <c r="B4086" t="s">
        <v>8335</v>
      </c>
      <c r="C4086" t="str">
        <f>IFERROR(VLOOKUP(Table1[[#This Row],[Ticker]],[1]!Table1[[Symbol]:[Industry]],2,FALSE),"-")</f>
        <v>-</v>
      </c>
      <c r="D4086" t="s">
        <v>627</v>
      </c>
      <c r="E4086">
        <v>16.912448000000001</v>
      </c>
      <c r="F4086">
        <v>31.36</v>
      </c>
      <c r="G4086">
        <v>60.866015818388398</v>
      </c>
      <c r="H4086">
        <v>-40.896998667557099</v>
      </c>
      <c r="I4086">
        <v>68.373933786558098</v>
      </c>
      <c r="J4086">
        <v>-7.7395974415055999</v>
      </c>
      <c r="K4086">
        <v>41.5942605333994</v>
      </c>
      <c r="L4086">
        <v>32.209297384728401</v>
      </c>
      <c r="M4086">
        <v>22.723453744558899</v>
      </c>
      <c r="N4086">
        <v>0.33192962509474599</v>
      </c>
      <c r="O4086">
        <v>112.213010204081</v>
      </c>
      <c r="P4086">
        <v>152.292839903459</v>
      </c>
      <c r="Q4086">
        <v>0.15045327498333899</v>
      </c>
    </row>
    <row r="4087" spans="1:17" hidden="1" x14ac:dyDescent="0.3">
      <c r="A4087" t="s">
        <v>8336</v>
      </c>
      <c r="B4087" t="s">
        <v>8337</v>
      </c>
      <c r="C4087" t="str">
        <f>IFERROR(VLOOKUP(Table1[[#This Row],[Ticker]],[1]!Table1[[Symbol]:[Industry]],2,FALSE),"-")</f>
        <v>-</v>
      </c>
      <c r="D4087" t="s">
        <v>257</v>
      </c>
      <c r="E4087">
        <v>16.906848</v>
      </c>
      <c r="F4087">
        <v>50.68</v>
      </c>
      <c r="G4087">
        <v>-2.2396809367116499</v>
      </c>
      <c r="H4087">
        <v>4.9750958805923002E-3</v>
      </c>
      <c r="I4087">
        <v>-18.745751839458901</v>
      </c>
      <c r="J4087">
        <v>3.8181464729347301</v>
      </c>
      <c r="K4087">
        <v>50.574214466151197</v>
      </c>
      <c r="L4087">
        <v>50.356740642247203</v>
      </c>
      <c r="M4087">
        <v>52.6009791830149</v>
      </c>
      <c r="N4087">
        <v>1.2070986351484401</v>
      </c>
      <c r="O4087">
        <v>33.484609313338602</v>
      </c>
      <c r="P4087">
        <v>30.956072351421099</v>
      </c>
      <c r="Q4087">
        <v>3.2471671093810002E-2</v>
      </c>
    </row>
    <row r="4088" spans="1:17" hidden="1" x14ac:dyDescent="0.3">
      <c r="A4088" t="s">
        <v>8338</v>
      </c>
      <c r="B4088" t="s">
        <v>8339</v>
      </c>
      <c r="C4088" t="str">
        <f>IFERROR(VLOOKUP(Table1[[#This Row],[Ticker]],[1]!Table1[[Symbol]:[Industry]],2,FALSE),"-")</f>
        <v>-</v>
      </c>
      <c r="E4088">
        <v>16.888574999999999</v>
      </c>
      <c r="F4088">
        <v>55</v>
      </c>
      <c r="G4088">
        <v>-57.811319771561998</v>
      </c>
      <c r="H4088">
        <v>10.330787014073501</v>
      </c>
      <c r="I4088">
        <v>-38.090896249375902</v>
      </c>
      <c r="J4088">
        <v>21.462625799216902</v>
      </c>
      <c r="K4088">
        <v>51.798052072809099</v>
      </c>
      <c r="M4088">
        <v>58.234487806210097</v>
      </c>
      <c r="N4088">
        <v>3.63829787234042</v>
      </c>
      <c r="O4088">
        <v>63.636363636363598</v>
      </c>
      <c r="P4088">
        <v>17.021276595744599</v>
      </c>
    </row>
    <row r="4089" spans="1:17" hidden="1" x14ac:dyDescent="0.3">
      <c r="A4089" t="s">
        <v>8340</v>
      </c>
      <c r="B4089" t="s">
        <v>8341</v>
      </c>
      <c r="C4089" t="str">
        <f>IFERROR(VLOOKUP(Table1[[#This Row],[Ticker]],[1]!Table1[[Symbol]:[Industry]],2,FALSE),"-")</f>
        <v>-</v>
      </c>
      <c r="E4089">
        <v>16.857231972000001</v>
      </c>
      <c r="F4089">
        <v>31.64</v>
      </c>
      <c r="G4089">
        <v>128.35389140790801</v>
      </c>
      <c r="H4089">
        <v>-24.861104006521199</v>
      </c>
      <c r="I4089">
        <v>26.710502068589399</v>
      </c>
      <c r="J4089">
        <v>-1.2466830112726599</v>
      </c>
      <c r="K4089">
        <v>28.3444886315039</v>
      </c>
      <c r="L4089">
        <v>22.926491841478999</v>
      </c>
      <c r="M4089">
        <v>51.627979677378598</v>
      </c>
      <c r="N4089">
        <v>0.315685871197317</v>
      </c>
      <c r="O4089">
        <v>23.8938053097345</v>
      </c>
      <c r="P4089">
        <v>167.004219409282</v>
      </c>
      <c r="Q4089">
        <v>6.1377791254574002E-2</v>
      </c>
    </row>
    <row r="4090" spans="1:17" hidden="1" x14ac:dyDescent="0.3">
      <c r="A4090" t="s">
        <v>8342</v>
      </c>
      <c r="B4090" t="s">
        <v>8343</v>
      </c>
      <c r="C4090" t="str">
        <f>IFERROR(VLOOKUP(Table1[[#This Row],[Ticker]],[1]!Table1[[Symbol]:[Industry]],2,FALSE),"-")</f>
        <v>-</v>
      </c>
      <c r="D4090" t="s">
        <v>926</v>
      </c>
      <c r="E4090">
        <v>16.8550109</v>
      </c>
      <c r="F4090">
        <v>17.989999999999998</v>
      </c>
      <c r="G4090">
        <v>136.28448035513</v>
      </c>
      <c r="H4090">
        <v>-7.34473949465358</v>
      </c>
      <c r="I4090">
        <v>12.944315018229601</v>
      </c>
      <c r="J4090">
        <v>-3.6881533952780998</v>
      </c>
      <c r="K4090">
        <v>17.053142819502501</v>
      </c>
      <c r="L4090">
        <v>13.2614555995051</v>
      </c>
      <c r="M4090">
        <v>38.731281948343003</v>
      </c>
      <c r="N4090">
        <v>0.63681326786082504</v>
      </c>
      <c r="O4090">
        <v>17.843246247915499</v>
      </c>
      <c r="P4090">
        <v>222.98025134649899</v>
      </c>
      <c r="Q4090">
        <v>0.16684682952993701</v>
      </c>
    </row>
    <row r="4091" spans="1:17" hidden="1" x14ac:dyDescent="0.3">
      <c r="A4091" t="s">
        <v>8344</v>
      </c>
      <c r="B4091" t="s">
        <v>8345</v>
      </c>
      <c r="C4091" t="str">
        <f>IFERROR(VLOOKUP(Table1[[#This Row],[Ticker]],[1]!Table1[[Symbol]:[Industry]],2,FALSE),"-")</f>
        <v>-</v>
      </c>
      <c r="D4091" t="s">
        <v>182</v>
      </c>
      <c r="E4091">
        <v>16.803125000000001</v>
      </c>
      <c r="F4091">
        <v>268.85000000000002</v>
      </c>
      <c r="G4091">
        <v>19.745631462570099</v>
      </c>
      <c r="H4091">
        <v>-14.626149402111301</v>
      </c>
      <c r="I4091">
        <v>11.2902692527189</v>
      </c>
      <c r="J4091">
        <v>-2.7423395067215899</v>
      </c>
      <c r="K4091">
        <v>275.94917518711799</v>
      </c>
      <c r="L4091">
        <v>232.21300175549601</v>
      </c>
      <c r="M4091">
        <v>26.625521446958999</v>
      </c>
      <c r="N4091">
        <v>0.55787454751742405</v>
      </c>
      <c r="O4091">
        <v>27.208480565371001</v>
      </c>
      <c r="P4091">
        <v>61.714285714285701</v>
      </c>
      <c r="Q4091">
        <v>4.4039088195157998E-2</v>
      </c>
    </row>
    <row r="4092" spans="1:17" hidden="1" x14ac:dyDescent="0.3">
      <c r="A4092" t="s">
        <v>8346</v>
      </c>
      <c r="B4092" t="s">
        <v>8347</v>
      </c>
      <c r="C4092" t="str">
        <f>IFERROR(VLOOKUP(Table1[[#This Row],[Ticker]],[1]!Table1[[Symbol]:[Industry]],2,FALSE),"-")</f>
        <v>-</v>
      </c>
      <c r="D4092" t="s">
        <v>508</v>
      </c>
      <c r="E4092">
        <v>16.756986999999999</v>
      </c>
      <c r="F4092">
        <v>54.86</v>
      </c>
      <c r="G4092">
        <v>139.44546172761699</v>
      </c>
      <c r="H4092">
        <v>9.1816819231898208</v>
      </c>
      <c r="I4092">
        <v>16.319315018229599</v>
      </c>
      <c r="J4092">
        <v>19.517463582736902</v>
      </c>
      <c r="K4092">
        <v>44.712365212545599</v>
      </c>
      <c r="L4092">
        <v>35.801844328632399</v>
      </c>
      <c r="M4092">
        <v>68.182220481561203</v>
      </c>
      <c r="N4092">
        <v>0.72660946062398701</v>
      </c>
      <c r="O4092">
        <v>17.0251549398468</v>
      </c>
      <c r="P4092">
        <v>165.66585956416401</v>
      </c>
    </row>
    <row r="4093" spans="1:17" hidden="1" x14ac:dyDescent="0.3">
      <c r="A4093" t="s">
        <v>8348</v>
      </c>
      <c r="B4093" t="s">
        <v>3485</v>
      </c>
      <c r="C4093" t="str">
        <f>IFERROR(VLOOKUP(Table1[[#This Row],[Ticker]],[1]!Table1[[Symbol]:[Industry]],2,FALSE),"-")</f>
        <v>-</v>
      </c>
      <c r="D4093" t="s">
        <v>257</v>
      </c>
      <c r="E4093">
        <v>16.74933</v>
      </c>
      <c r="F4093">
        <v>6.7</v>
      </c>
      <c r="G4093">
        <v>9.7748424917811096</v>
      </c>
      <c r="H4093">
        <v>-24.574395016146401</v>
      </c>
      <c r="I4093">
        <v>-23.774863063962002</v>
      </c>
      <c r="J4093">
        <v>-1.2642373169405601</v>
      </c>
      <c r="K4093">
        <v>8.05278133020777</v>
      </c>
      <c r="L4093">
        <v>7.85162324804599</v>
      </c>
      <c r="M4093">
        <v>19.659505805847701</v>
      </c>
      <c r="N4093">
        <v>0.988575361321404</v>
      </c>
      <c r="O4093">
        <v>86.567164179104395</v>
      </c>
      <c r="P4093">
        <v>44.086021505376301</v>
      </c>
      <c r="Q4093">
        <v>2.4312680502017001E-2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257</v>
      </c>
      <c r="E4094">
        <v>16.735286069999901</v>
      </c>
      <c r="F4094">
        <v>5.51</v>
      </c>
      <c r="G4094">
        <v>104.00464047157899</v>
      </c>
      <c r="H4094">
        <v>40.106436349867501</v>
      </c>
      <c r="I4094">
        <v>25.726366300280901</v>
      </c>
      <c r="J4094">
        <v>-6.9941643242398399</v>
      </c>
      <c r="K4094">
        <v>4.0438788542211297</v>
      </c>
      <c r="L4094">
        <v>3.4215867298073301</v>
      </c>
      <c r="M4094">
        <v>73.380446648512006</v>
      </c>
      <c r="N4094">
        <v>1.5613976517822801</v>
      </c>
      <c r="O4094">
        <v>5.26315789473683</v>
      </c>
      <c r="P4094">
        <v>197.83783783783699</v>
      </c>
      <c r="Q4094">
        <v>5.9668970099425997E-2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550</v>
      </c>
      <c r="E4095">
        <v>16.729914000000001</v>
      </c>
      <c r="F4095">
        <v>8.1300000000000008</v>
      </c>
      <c r="G4095">
        <v>-53.948736914617598</v>
      </c>
      <c r="H4095">
        <v>1.91610509304767</v>
      </c>
      <c r="I4095">
        <v>-25.222351648436899</v>
      </c>
      <c r="J4095">
        <v>16.6888372071537</v>
      </c>
      <c r="K4095">
        <v>7.0348473497733401</v>
      </c>
      <c r="L4095">
        <v>8.2000877624254596</v>
      </c>
      <c r="M4095">
        <v>82.602470815836796</v>
      </c>
      <c r="N4095">
        <v>0.87848127137158305</v>
      </c>
      <c r="O4095">
        <v>46.371463714637102</v>
      </c>
      <c r="P4095">
        <v>43.893805309734503</v>
      </c>
      <c r="Q4095">
        <v>8.9775694631139998E-3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119</v>
      </c>
      <c r="E4096">
        <v>16.72</v>
      </c>
      <c r="F4096">
        <v>19</v>
      </c>
      <c r="G4096">
        <v>0.66715431432548999</v>
      </c>
      <c r="H4096">
        <v>-12.325883829924001</v>
      </c>
      <c r="I4096">
        <v>-57.433935211198197</v>
      </c>
      <c r="J4096">
        <v>-1.20882401010372</v>
      </c>
      <c r="K4096">
        <v>21.233702772981299</v>
      </c>
      <c r="L4096">
        <v>22.382526784089599</v>
      </c>
      <c r="M4096">
        <v>28.3873932735521</v>
      </c>
      <c r="N4096">
        <v>0.14781044618094699</v>
      </c>
      <c r="O4096">
        <v>94.105263157894697</v>
      </c>
      <c r="P4096">
        <v>31.034482758620602</v>
      </c>
      <c r="Q4096">
        <v>1.4307249069347E-2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553</v>
      </c>
      <c r="E4097">
        <v>16.706100599999999</v>
      </c>
      <c r="F4097">
        <v>54.74</v>
      </c>
      <c r="G4097">
        <v>195.85407284582001</v>
      </c>
      <c r="H4097">
        <v>23.916540859281099</v>
      </c>
      <c r="I4097">
        <v>294.48176820175001</v>
      </c>
      <c r="J4097">
        <v>6.55782790122176</v>
      </c>
      <c r="K4097">
        <v>44.817760640326703</v>
      </c>
      <c r="L4097">
        <v>29.054864298610099</v>
      </c>
      <c r="M4097">
        <v>63.838229903463201</v>
      </c>
      <c r="N4097">
        <v>0.24397344652602601</v>
      </c>
      <c r="O4097">
        <v>10.5407380343441</v>
      </c>
      <c r="P4097">
        <v>588.55345911949598</v>
      </c>
      <c r="Q4097">
        <v>0.14811486637445401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627</v>
      </c>
      <c r="E4098">
        <v>16.67098</v>
      </c>
      <c r="F4098">
        <v>38</v>
      </c>
      <c r="G4098">
        <v>166.50432020511701</v>
      </c>
      <c r="H4098">
        <v>67.4668311594437</v>
      </c>
      <c r="I4098">
        <v>60.614922343218097</v>
      </c>
      <c r="J4098">
        <v>4.2774274908013403</v>
      </c>
      <c r="K4098">
        <v>27.4791685696771</v>
      </c>
      <c r="L4098">
        <v>22.087961910476199</v>
      </c>
      <c r="M4098">
        <v>74.606825942665196</v>
      </c>
      <c r="N4098">
        <v>1.8125</v>
      </c>
      <c r="O4098">
        <v>9.1578947368420902</v>
      </c>
      <c r="P4098">
        <v>192.08301306687099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130</v>
      </c>
      <c r="E4099">
        <v>16.633199999999999</v>
      </c>
      <c r="F4099">
        <v>25.05</v>
      </c>
      <c r="G4099">
        <v>-25.3786928617542</v>
      </c>
      <c r="H4099">
        <v>1.65454366719554</v>
      </c>
      <c r="I4099">
        <v>-47.852982279067596</v>
      </c>
      <c r="J4099">
        <v>6.6140416290988497</v>
      </c>
      <c r="K4099">
        <v>25.331491255242199</v>
      </c>
      <c r="L4099">
        <v>26.561807031832</v>
      </c>
      <c r="M4099">
        <v>49.764789429866603</v>
      </c>
      <c r="N4099">
        <v>2.3789161546929898</v>
      </c>
      <c r="O4099">
        <v>63.6726546906187</v>
      </c>
      <c r="P4099">
        <v>22.6738491674828</v>
      </c>
      <c r="Q4099">
        <v>7.5591968993849998E-2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312</v>
      </c>
      <c r="E4100">
        <v>16.569707282</v>
      </c>
      <c r="F4100">
        <v>41.74</v>
      </c>
      <c r="G4100">
        <v>-12.9201233610794</v>
      </c>
      <c r="H4100">
        <v>-12.0627583750104</v>
      </c>
      <c r="I4100">
        <v>-26.214931557112699</v>
      </c>
      <c r="J4100">
        <v>0.33083567576015699</v>
      </c>
      <c r="K4100">
        <v>42.531135802918698</v>
      </c>
      <c r="L4100">
        <v>43.5146075898612</v>
      </c>
      <c r="M4100">
        <v>59.8688658378695</v>
      </c>
      <c r="N4100">
        <v>0.404719264031693</v>
      </c>
      <c r="O4100">
        <v>72.520364159080003</v>
      </c>
      <c r="P4100">
        <v>40.680822379507902</v>
      </c>
      <c r="Q4100">
        <v>3.8226757484227998E-2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1148</v>
      </c>
      <c r="E4101">
        <v>16.550463400000002</v>
      </c>
      <c r="F4101">
        <v>6.62</v>
      </c>
      <c r="G4101">
        <v>-86.614596334385098</v>
      </c>
      <c r="H4101">
        <v>35.3488505978886</v>
      </c>
      <c r="I4101">
        <v>-65.781248891544706</v>
      </c>
      <c r="J4101">
        <v>2.9825075264600001</v>
      </c>
      <c r="K4101">
        <v>6.8258013539556401</v>
      </c>
      <c r="L4101">
        <v>11.5583999127852</v>
      </c>
      <c r="M4101">
        <v>61.809034085950003</v>
      </c>
      <c r="N4101">
        <v>0.30169620080292597</v>
      </c>
      <c r="O4101">
        <v>205.89123867069401</v>
      </c>
      <c r="P4101">
        <v>40.851063829787201</v>
      </c>
      <c r="Q4101">
        <v>-5.5351139571140004E-3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343</v>
      </c>
      <c r="E4102">
        <v>16.541376719999999</v>
      </c>
      <c r="F4102">
        <v>29.92</v>
      </c>
      <c r="G4102">
        <v>83.214049636501102</v>
      </c>
      <c r="H4102">
        <v>-16.074271467839001</v>
      </c>
      <c r="I4102">
        <v>85.925796499711097</v>
      </c>
      <c r="J4102">
        <v>-6.9941643242398399</v>
      </c>
      <c r="K4102">
        <v>29.595004324789802</v>
      </c>
      <c r="L4102">
        <v>23.371416262355002</v>
      </c>
      <c r="M4102">
        <v>41.853139188199101</v>
      </c>
      <c r="N4102">
        <v>0.92660576051328503</v>
      </c>
      <c r="O4102">
        <v>9.2580213903743207</v>
      </c>
      <c r="P4102">
        <v>139.36000000000001</v>
      </c>
      <c r="Q4102">
        <v>0.11991049053946901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926</v>
      </c>
      <c r="E4103">
        <v>16.507171199999998</v>
      </c>
      <c r="F4103">
        <v>45.24</v>
      </c>
      <c r="G4103">
        <v>-11.910351153211501</v>
      </c>
      <c r="H4103">
        <v>-7.7874616193059403</v>
      </c>
      <c r="I4103">
        <v>-12.0079623907883</v>
      </c>
      <c r="J4103">
        <v>5.0351451640860496</v>
      </c>
      <c r="K4103">
        <v>44.191501455917297</v>
      </c>
      <c r="L4103">
        <v>43.652290645179299</v>
      </c>
      <c r="M4103">
        <v>62.215911306220697</v>
      </c>
      <c r="N4103">
        <v>0.21442554346808401</v>
      </c>
      <c r="O4103">
        <v>32.603890362511002</v>
      </c>
      <c r="P4103">
        <v>36.966394187102601</v>
      </c>
      <c r="Q4103">
        <v>3.9142204011525003E-2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553</v>
      </c>
      <c r="E4104">
        <v>16.417694999999998</v>
      </c>
      <c r="F4104">
        <v>95.73</v>
      </c>
      <c r="G4104">
        <v>19.466761683700302</v>
      </c>
      <c r="H4104">
        <v>6.5652103712597203</v>
      </c>
      <c r="I4104">
        <v>-13.715259449855401</v>
      </c>
      <c r="J4104">
        <v>1.90057251786542</v>
      </c>
      <c r="K4104">
        <v>93.839648114424307</v>
      </c>
      <c r="L4104">
        <v>93.3322601126807</v>
      </c>
      <c r="M4104">
        <v>54.737174882990601</v>
      </c>
      <c r="N4104">
        <v>1.0752987663839599</v>
      </c>
      <c r="O4104">
        <v>17.507573383474298</v>
      </c>
      <c r="P4104">
        <v>47.276923076922998</v>
      </c>
      <c r="Q4104">
        <v>0.100853194544092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285</v>
      </c>
      <c r="E4105">
        <v>16.406455000000001</v>
      </c>
      <c r="F4105">
        <v>72.95</v>
      </c>
      <c r="G4105">
        <v>-13.347923630984999</v>
      </c>
      <c r="H4105">
        <v>-11.5329061588681</v>
      </c>
      <c r="I4105">
        <v>-24.934566969347902</v>
      </c>
      <c r="J4105">
        <v>-1.7484995843554401</v>
      </c>
      <c r="K4105">
        <v>73.257085749044094</v>
      </c>
      <c r="L4105">
        <v>73.259395478125299</v>
      </c>
      <c r="M4105">
        <v>55.795786487514</v>
      </c>
      <c r="N4105">
        <v>0.78453499140097904</v>
      </c>
      <c r="O4105">
        <v>19.4242631939684</v>
      </c>
      <c r="P4105">
        <v>29.804270462633401</v>
      </c>
      <c r="Q4105">
        <v>7.1742378173902999E-2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711</v>
      </c>
      <c r="E4106">
        <v>16.390346701999999</v>
      </c>
      <c r="F4106">
        <v>117.57</v>
      </c>
      <c r="G4106">
        <v>13.261647242166299</v>
      </c>
      <c r="H4106">
        <v>-5.6413667934157301</v>
      </c>
      <c r="I4106">
        <v>6.0139562135559199</v>
      </c>
      <c r="J4106">
        <v>-3.70972445462241</v>
      </c>
      <c r="K4106">
        <v>111.700405882025</v>
      </c>
      <c r="L4106">
        <v>101.191730243812</v>
      </c>
      <c r="M4106">
        <v>36.790095614213499</v>
      </c>
      <c r="N4106">
        <v>0.96216541317085802</v>
      </c>
      <c r="O4106">
        <v>13.1240962830654</v>
      </c>
      <c r="P4106">
        <v>43.816513761467803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49</v>
      </c>
      <c r="E4107">
        <v>16.372647256</v>
      </c>
      <c r="F4107">
        <v>11.38</v>
      </c>
      <c r="G4107">
        <v>94.537361296853106</v>
      </c>
      <c r="H4107">
        <v>1.92457066989582</v>
      </c>
      <c r="I4107">
        <v>-14.3101333803468</v>
      </c>
      <c r="J4107">
        <v>-8.9472893242398399</v>
      </c>
      <c r="K4107">
        <v>11.395973462148699</v>
      </c>
      <c r="L4107">
        <v>10.302416547951999</v>
      </c>
      <c r="M4107">
        <v>34.461637413737002</v>
      </c>
      <c r="N4107">
        <v>0.654082872999874</v>
      </c>
      <c r="O4107">
        <v>51.054481546572902</v>
      </c>
      <c r="P4107">
        <v>125.346534653465</v>
      </c>
      <c r="Q4107">
        <v>7.6189526578449004E-2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27</v>
      </c>
      <c r="E4108">
        <v>16.3215</v>
      </c>
      <c r="F4108">
        <v>81</v>
      </c>
      <c r="G4108">
        <v>-56.818081656321297</v>
      </c>
      <c r="H4108">
        <v>6.8345772414872297</v>
      </c>
      <c r="I4108">
        <v>-28.6458137371351</v>
      </c>
      <c r="J4108">
        <v>1.8519895219139999</v>
      </c>
      <c r="K4108">
        <v>82.624151251131806</v>
      </c>
      <c r="L4108">
        <v>105.010436256769</v>
      </c>
      <c r="M4108">
        <v>67.434125705679605</v>
      </c>
      <c r="N4108">
        <v>1.1914893617021201</v>
      </c>
      <c r="O4108">
        <v>47.160493827160501</v>
      </c>
      <c r="P4108">
        <v>16.379310344827601</v>
      </c>
      <c r="Q4108">
        <v>-0.126062069000621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72</v>
      </c>
      <c r="E4109">
        <v>16.282399484999999</v>
      </c>
      <c r="F4109">
        <v>50.45</v>
      </c>
      <c r="G4109">
        <v>322.46748831053702</v>
      </c>
      <c r="H4109">
        <v>-6.29538017134215</v>
      </c>
      <c r="I4109">
        <v>58.349864828639802</v>
      </c>
      <c r="J4109">
        <v>-11.186119158396499</v>
      </c>
      <c r="K4109">
        <v>51.907418010258802</v>
      </c>
      <c r="L4109">
        <v>40.217219676381397</v>
      </c>
      <c r="M4109">
        <v>26.0452053818636</v>
      </c>
      <c r="N4109">
        <v>0.67530420622530296</v>
      </c>
      <c r="O4109">
        <v>31.397423191278399</v>
      </c>
      <c r="P4109">
        <v>394.60784313725401</v>
      </c>
      <c r="Q4109">
        <v>0.12301361935001801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476</v>
      </c>
      <c r="E4110">
        <v>16.259707840000001</v>
      </c>
      <c r="F4110">
        <v>13.12</v>
      </c>
      <c r="G4110">
        <v>-6.3059655890269699</v>
      </c>
      <c r="H4110">
        <v>9.9993096963861099</v>
      </c>
      <c r="I4110">
        <v>-14.6326080586933</v>
      </c>
      <c r="J4110">
        <v>13.570689232245501</v>
      </c>
      <c r="K4110">
        <v>12.4808625073161</v>
      </c>
      <c r="L4110">
        <v>12.4174552337587</v>
      </c>
      <c r="M4110">
        <v>61.187644899626697</v>
      </c>
      <c r="N4110">
        <v>2.1428571428571401</v>
      </c>
      <c r="O4110">
        <v>15.0914634146341</v>
      </c>
      <c r="P4110">
        <v>49.090909090909001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46</v>
      </c>
      <c r="E4111">
        <v>16.245799999999999</v>
      </c>
      <c r="F4111">
        <v>580</v>
      </c>
      <c r="G4111">
        <v>17.401708962478398</v>
      </c>
      <c r="H4111">
        <v>10.1833758565617</v>
      </c>
      <c r="I4111">
        <v>71.420459441182601</v>
      </c>
      <c r="J4111">
        <v>-1.9941643242398399</v>
      </c>
      <c r="K4111">
        <v>523.589412269283</v>
      </c>
      <c r="L4111">
        <v>452.23064428759398</v>
      </c>
      <c r="M4111">
        <v>61.769736230419198</v>
      </c>
      <c r="N4111">
        <v>0.91304347826086896</v>
      </c>
      <c r="O4111">
        <v>8.4396551724138007</v>
      </c>
      <c r="P4111">
        <v>96.810315575161198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1778</v>
      </c>
      <c r="E4112">
        <v>16.224299999999999</v>
      </c>
      <c r="F4112">
        <v>20.03</v>
      </c>
      <c r="G4112">
        <v>-6.0679530049523303</v>
      </c>
      <c r="H4112">
        <v>-16.284921331935902</v>
      </c>
      <c r="I4112">
        <v>-20.083807002742599</v>
      </c>
      <c r="J4112">
        <v>4.7391339398316799</v>
      </c>
      <c r="K4112">
        <v>19.699601876280301</v>
      </c>
      <c r="L4112">
        <v>19.219209959219398</v>
      </c>
      <c r="M4112">
        <v>48.932581981159998</v>
      </c>
      <c r="N4112">
        <v>1.2392298248233</v>
      </c>
      <c r="O4112">
        <v>15.2271592611083</v>
      </c>
      <c r="P4112">
        <v>30.318802862719501</v>
      </c>
      <c r="Q4112">
        <v>-1.118572456313E-2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E4113">
        <v>16.204925880000001</v>
      </c>
      <c r="F4113">
        <v>36.409999999999997</v>
      </c>
      <c r="G4113">
        <v>1385.2096888809799</v>
      </c>
      <c r="H4113">
        <v>2.23055301075726</v>
      </c>
      <c r="I4113">
        <v>14.805933349772801</v>
      </c>
      <c r="J4113">
        <v>-0.81670427377726296</v>
      </c>
      <c r="K4113">
        <v>36.742478781169901</v>
      </c>
      <c r="L4113">
        <v>29.578677609470699</v>
      </c>
      <c r="M4113">
        <v>49.233587230428</v>
      </c>
      <c r="N4113">
        <v>0.99343770584997404</v>
      </c>
      <c r="O4113">
        <v>89.755561658884901</v>
      </c>
      <c r="P4113">
        <v>1410.7883817427301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407</v>
      </c>
      <c r="E4114">
        <v>16.197500000000002</v>
      </c>
      <c r="F4114">
        <v>29.45</v>
      </c>
      <c r="G4114">
        <v>52.9061556230942</v>
      </c>
      <c r="H4114">
        <v>10.6001392576824</v>
      </c>
      <c r="I4114">
        <v>18.307951381866001</v>
      </c>
      <c r="J4114">
        <v>-5.9257882558637602</v>
      </c>
      <c r="K4114">
        <v>26.8358993842985</v>
      </c>
      <c r="L4114">
        <v>21.9570029247066</v>
      </c>
      <c r="M4114">
        <v>45.9800981562136</v>
      </c>
      <c r="N4114">
        <v>0.81899794097460499</v>
      </c>
      <c r="O4114">
        <v>33.140916808149399</v>
      </c>
      <c r="P4114">
        <v>145.21232306411301</v>
      </c>
      <c r="Q4114">
        <v>9.5120627590997001E-2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711</v>
      </c>
      <c r="E4115">
        <v>16.197496464</v>
      </c>
      <c r="F4115">
        <v>253.49</v>
      </c>
      <c r="G4115">
        <v>15.586312428661699</v>
      </c>
      <c r="H4115">
        <v>-1.8100139439440499</v>
      </c>
      <c r="I4115">
        <v>3.7449550784706598</v>
      </c>
      <c r="J4115">
        <v>0.12128078428484999</v>
      </c>
      <c r="K4115">
        <v>241.60780026719101</v>
      </c>
      <c r="L4115">
        <v>216.324411910419</v>
      </c>
      <c r="M4115">
        <v>41.917729329093497</v>
      </c>
      <c r="N4115">
        <v>1.0435521640165699</v>
      </c>
      <c r="O4115">
        <v>3.3571344037239998</v>
      </c>
      <c r="P4115">
        <v>42.771050408335597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630</v>
      </c>
      <c r="E4116">
        <v>16.172450000000001</v>
      </c>
      <c r="F4116">
        <v>14.63</v>
      </c>
      <c r="G4116">
        <v>84.924904260547905</v>
      </c>
      <c r="H4116">
        <v>-18.810428361922199</v>
      </c>
      <c r="I4116">
        <v>26.483149969685901</v>
      </c>
      <c r="J4116">
        <v>-0.39694210201761598</v>
      </c>
      <c r="K4116">
        <v>14.9382495103875</v>
      </c>
      <c r="L4116">
        <v>12.315479129806899</v>
      </c>
      <c r="M4116">
        <v>29.845618348592598</v>
      </c>
      <c r="N4116">
        <v>0.79594693966420305</v>
      </c>
      <c r="O4116">
        <v>35.680109364319797</v>
      </c>
      <c r="Q4116">
        <v>4.1216230699205998E-2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E4117">
        <v>16.132485599999999</v>
      </c>
      <c r="F4117">
        <v>43.12</v>
      </c>
      <c r="G4117">
        <v>22.9061556230942</v>
      </c>
      <c r="H4117">
        <v>31.256661567526201</v>
      </c>
      <c r="I4117">
        <v>15.907729652376</v>
      </c>
      <c r="J4117">
        <v>14.1725023424268</v>
      </c>
      <c r="K4117">
        <v>32.283953026050398</v>
      </c>
      <c r="L4117">
        <v>31.444141279120501</v>
      </c>
      <c r="M4117">
        <v>85.439228939561005</v>
      </c>
      <c r="N4117">
        <v>3.06442068301972</v>
      </c>
      <c r="O4117">
        <v>10.7838589981447</v>
      </c>
      <c r="P4117">
        <v>78.329197684036302</v>
      </c>
      <c r="Q4117">
        <v>-1.7085459322383999E-2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553</v>
      </c>
      <c r="E4118">
        <v>16.111326500000001</v>
      </c>
      <c r="F4118">
        <v>15.79</v>
      </c>
      <c r="G4118">
        <v>-2.50776534811434</v>
      </c>
      <c r="H4118">
        <v>-9.22588010229091</v>
      </c>
      <c r="I4118">
        <v>-32.231146723195103</v>
      </c>
      <c r="J4118">
        <v>-7.3038988375141702</v>
      </c>
      <c r="K4118">
        <v>16.985750774368</v>
      </c>
      <c r="L4118">
        <v>18.129408599728201</v>
      </c>
      <c r="M4118">
        <v>37.170114936589997</v>
      </c>
      <c r="N4118">
        <v>0.37522929244701803</v>
      </c>
      <c r="O4118">
        <v>67.827739075364093</v>
      </c>
      <c r="P4118">
        <v>31.5833333333333</v>
      </c>
      <c r="Q4118">
        <v>-6.3811027689158001E-2</v>
      </c>
    </row>
    <row r="4119" spans="1:17" hidden="1" x14ac:dyDescent="0.3">
      <c r="A4119" t="s">
        <v>8399</v>
      </c>
      <c r="B4119" t="s">
        <v>5893</v>
      </c>
      <c r="C4119" t="str">
        <f>IFERROR(VLOOKUP(Table1[[#This Row],[Ticker]],[1]!Table1[[Symbol]:[Industry]],2,FALSE),"-")</f>
        <v>-</v>
      </c>
      <c r="D4119" t="s">
        <v>476</v>
      </c>
      <c r="E4119">
        <v>16.09956</v>
      </c>
      <c r="F4119">
        <v>2</v>
      </c>
      <c r="G4119">
        <v>-9.2996230943123699</v>
      </c>
      <c r="H4119">
        <v>-11.6486984217192</v>
      </c>
      <c r="I4119">
        <v>-10.292527087033401</v>
      </c>
      <c r="J4119">
        <v>2.9508906208150898</v>
      </c>
      <c r="K4119">
        <v>2.0025159228923699</v>
      </c>
      <c r="L4119">
        <v>1.8113050994458799</v>
      </c>
      <c r="M4119">
        <v>62.305568112539603</v>
      </c>
      <c r="N4119">
        <v>1.00563832983891</v>
      </c>
      <c r="O4119">
        <v>33</v>
      </c>
      <c r="P4119">
        <v>41.843971631205598</v>
      </c>
      <c r="Q4119">
        <v>5.3125121995922002E-2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Row],[Ticker]],[1]!Table1[[Symbol]:[Industry]],2,FALSE),"-")</f>
        <v>-</v>
      </c>
      <c r="D4120" t="s">
        <v>97</v>
      </c>
      <c r="E4120">
        <v>16.067493551999998</v>
      </c>
      <c r="F4120">
        <v>27.76</v>
      </c>
      <c r="G4120">
        <v>-4.9485676999070298</v>
      </c>
      <c r="H4120">
        <v>-6.3118636878256602</v>
      </c>
      <c r="I4120">
        <v>-18.628310680094302</v>
      </c>
      <c r="J4120">
        <v>-1.66831349150993</v>
      </c>
      <c r="K4120">
        <v>28.326874883407701</v>
      </c>
      <c r="L4120">
        <v>27.191982301135099</v>
      </c>
      <c r="M4120">
        <v>45.794800283101999</v>
      </c>
      <c r="N4120">
        <v>1.32621215672839</v>
      </c>
      <c r="O4120">
        <v>36.131123919308301</v>
      </c>
      <c r="P4120">
        <v>26.469248291571699</v>
      </c>
      <c r="Q4120">
        <v>8.8812245516738997E-2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D4121" t="s">
        <v>62</v>
      </c>
      <c r="E4121">
        <v>16.044147899999999</v>
      </c>
      <c r="F4121">
        <v>63.69</v>
      </c>
      <c r="G4121">
        <v>50.603879752353599</v>
      </c>
      <c r="H4121">
        <v>54.342898216936199</v>
      </c>
      <c r="I4121">
        <v>36.195565911724998</v>
      </c>
      <c r="J4121">
        <v>-16.1115099558052</v>
      </c>
      <c r="K4121">
        <v>53.341734464248503</v>
      </c>
      <c r="L4121">
        <v>44.3748980290055</v>
      </c>
      <c r="M4121">
        <v>44.233142636640501</v>
      </c>
      <c r="N4121">
        <v>3.5278039266875001</v>
      </c>
      <c r="O4121">
        <v>32.516878630868199</v>
      </c>
      <c r="P4121">
        <v>90.974512743628097</v>
      </c>
      <c r="Q4121">
        <v>8.0527507197336007E-2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D4122" t="s">
        <v>926</v>
      </c>
      <c r="E4122">
        <v>16.013513348</v>
      </c>
      <c r="F4122">
        <v>26.41</v>
      </c>
      <c r="G4122">
        <v>-15.6286512297808</v>
      </c>
      <c r="H4122">
        <v>8.9446029749038996</v>
      </c>
      <c r="I4122">
        <v>-29.9479054031641</v>
      </c>
      <c r="J4122">
        <v>15.630356748557</v>
      </c>
      <c r="K4122">
        <v>24.0711163499601</v>
      </c>
      <c r="L4122">
        <v>25.695130914647901</v>
      </c>
      <c r="M4122">
        <v>63.836547102841202</v>
      </c>
      <c r="N4122">
        <v>3.8922290299408902</v>
      </c>
      <c r="O4122">
        <v>48.428625520636103</v>
      </c>
      <c r="P4122">
        <v>38.562434417628502</v>
      </c>
      <c r="Q4122">
        <v>0.10690848365304401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D4123" t="s">
        <v>135</v>
      </c>
      <c r="E4123">
        <v>15.996320000000001</v>
      </c>
      <c r="F4123">
        <v>27.2</v>
      </c>
      <c r="G4123">
        <v>-31.5586444690822</v>
      </c>
      <c r="H4123">
        <v>-12.3482368636761</v>
      </c>
      <c r="I4123">
        <v>50.500481074395701</v>
      </c>
      <c r="J4123">
        <v>1.0361387060631899</v>
      </c>
      <c r="K4123">
        <v>23.488612016257498</v>
      </c>
      <c r="L4123">
        <v>20.7011919406857</v>
      </c>
      <c r="M4123">
        <v>73.8533612308768</v>
      </c>
      <c r="N4123">
        <v>0.73961003281902005</v>
      </c>
      <c r="O4123">
        <v>7.6102941176470598</v>
      </c>
      <c r="P4123">
        <v>108.90937019969201</v>
      </c>
      <c r="Q4123">
        <v>8.8738794142242006E-2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D4124" t="s">
        <v>893</v>
      </c>
      <c r="E4124">
        <v>15.981198600000001</v>
      </c>
      <c r="F4124">
        <v>9.14</v>
      </c>
      <c r="G4124">
        <v>-98.286963987463395</v>
      </c>
      <c r="H4124">
        <v>-24.457967583929499</v>
      </c>
      <c r="I4124">
        <v>-88.263956107479402</v>
      </c>
      <c r="J4124">
        <v>2.5940709698778099</v>
      </c>
      <c r="K4124">
        <v>12.3997312008817</v>
      </c>
      <c r="M4124">
        <v>44.952262058231199</v>
      </c>
      <c r="N4124">
        <v>2.8917000000000002</v>
      </c>
      <c r="O4124">
        <v>285.66739606126902</v>
      </c>
      <c r="P4124">
        <v>19.1655801825293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72</v>
      </c>
      <c r="E4125">
        <v>15.96996</v>
      </c>
      <c r="F4125">
        <v>2.79</v>
      </c>
      <c r="G4125">
        <v>-17.4391579780333</v>
      </c>
      <c r="H4125">
        <v>26.8168738537025</v>
      </c>
      <c r="I4125">
        <v>-39.117328817386699</v>
      </c>
      <c r="J4125">
        <v>-7.3274976575731801</v>
      </c>
      <c r="K4125">
        <v>2.4609711089731601</v>
      </c>
      <c r="L4125">
        <v>2.4516016021393501</v>
      </c>
      <c r="M4125">
        <v>53.191538692703901</v>
      </c>
      <c r="N4125">
        <v>1.61529974980327</v>
      </c>
      <c r="O4125">
        <v>68.458781362007102</v>
      </c>
      <c r="P4125">
        <v>117.96875</v>
      </c>
      <c r="Q4125">
        <v>-6.8842723208492995E-2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711</v>
      </c>
      <c r="E4126">
        <v>15.966448</v>
      </c>
      <c r="F4126">
        <v>143.34</v>
      </c>
      <c r="G4126">
        <v>14.006466355306801</v>
      </c>
      <c r="H4126">
        <v>4.25820174292679</v>
      </c>
      <c r="I4126">
        <v>4.4543619036951903</v>
      </c>
      <c r="J4126">
        <v>1.40714719842355</v>
      </c>
      <c r="K4126">
        <v>133.05540253765301</v>
      </c>
      <c r="L4126">
        <v>122.042082837796</v>
      </c>
      <c r="M4126">
        <v>48.680230268627398</v>
      </c>
      <c r="N4126">
        <v>1.2269151132639999</v>
      </c>
      <c r="O4126">
        <v>2.55336961071577</v>
      </c>
      <c r="P4126">
        <v>44.423173803526403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1429</v>
      </c>
      <c r="E4127">
        <v>15.910354216</v>
      </c>
      <c r="F4127">
        <v>17.53</v>
      </c>
      <c r="G4127">
        <v>51.492014208952803</v>
      </c>
      <c r="H4127">
        <v>20.761586446945199</v>
      </c>
      <c r="I4127">
        <v>14.2961668700815</v>
      </c>
      <c r="J4127">
        <v>13.1782494688636</v>
      </c>
      <c r="K4127">
        <v>13.332253714828999</v>
      </c>
      <c r="L4127">
        <v>12.1677222118571</v>
      </c>
      <c r="M4127">
        <v>78.286005089843698</v>
      </c>
      <c r="N4127">
        <v>3.3879343754036899</v>
      </c>
      <c r="O4127">
        <v>0</v>
      </c>
      <c r="P4127">
        <v>136.89189189189099</v>
      </c>
      <c r="Q4127">
        <v>6.3881481928799E-2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62</v>
      </c>
      <c r="E4128">
        <v>15.884</v>
      </c>
      <c r="F4128">
        <v>36.1</v>
      </c>
      <c r="G4128">
        <v>21.768245913755901</v>
      </c>
      <c r="H4128">
        <v>27.359103651989798</v>
      </c>
      <c r="I4128">
        <v>-24.163279918479098</v>
      </c>
      <c r="J4128">
        <v>17.390064390808799</v>
      </c>
      <c r="K4128">
        <v>31.2416911678201</v>
      </c>
      <c r="L4128">
        <v>29.891684182448699</v>
      </c>
      <c r="M4128">
        <v>69.904291148705894</v>
      </c>
      <c r="N4128">
        <v>2.2043032786885202</v>
      </c>
      <c r="O4128">
        <v>14.875346260387801</v>
      </c>
      <c r="P4128">
        <v>79.601990049751194</v>
      </c>
      <c r="Q4128">
        <v>0.113749958488185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407</v>
      </c>
      <c r="E4129">
        <v>15.867000000000001</v>
      </c>
      <c r="F4129">
        <v>52.89</v>
      </c>
      <c r="G4129">
        <v>84.803168713424697</v>
      </c>
      <c r="H4129">
        <v>19.963392546942099</v>
      </c>
      <c r="I4129">
        <v>14.8758809861705</v>
      </c>
      <c r="J4129">
        <v>-13.7075086405495</v>
      </c>
      <c r="K4129">
        <v>48.0426334595141</v>
      </c>
      <c r="L4129">
        <v>38.962911872470997</v>
      </c>
      <c r="M4129">
        <v>43.771169398102401</v>
      </c>
      <c r="N4129">
        <v>0.73953262163047695</v>
      </c>
      <c r="O4129">
        <v>18.6424654944223</v>
      </c>
      <c r="P4129">
        <v>137.81474820143799</v>
      </c>
      <c r="Q4129">
        <v>0.12547480380023199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21</v>
      </c>
      <c r="E4130">
        <v>15.858180000000001</v>
      </c>
      <c r="F4130">
        <v>31.59</v>
      </c>
      <c r="G4130">
        <v>86.292534502430797</v>
      </c>
      <c r="H4130">
        <v>28.042415063994</v>
      </c>
      <c r="I4130">
        <v>43.989769563684199</v>
      </c>
      <c r="J4130">
        <v>13.558831067465199</v>
      </c>
      <c r="K4130">
        <v>21.948346358400599</v>
      </c>
      <c r="L4130">
        <v>18.641687308384601</v>
      </c>
      <c r="M4130">
        <v>90.963756012749101</v>
      </c>
      <c r="N4130">
        <v>1.5461506622516501</v>
      </c>
      <c r="O4130">
        <v>0</v>
      </c>
      <c r="P4130">
        <v>131.08997805413301</v>
      </c>
      <c r="Q4130">
        <v>3.7523885512074001E-2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E4131">
        <v>15.75</v>
      </c>
      <c r="F4131">
        <v>40</v>
      </c>
      <c r="G4131">
        <v>-31.549543825552998</v>
      </c>
      <c r="H4131">
        <v>-2.5734466994086702</v>
      </c>
      <c r="I4131">
        <v>17.777648351562998</v>
      </c>
      <c r="J4131">
        <v>-1.9941643242398399</v>
      </c>
      <c r="K4131">
        <v>36.682338859016497</v>
      </c>
      <c r="M4131">
        <v>55.547734220365697</v>
      </c>
      <c r="N4131">
        <v>0.44366197183098499</v>
      </c>
      <c r="O4131">
        <v>9.9749999999999996</v>
      </c>
      <c r="P4131">
        <v>77.383592017738295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62</v>
      </c>
      <c r="E4132">
        <v>15.72227</v>
      </c>
      <c r="F4132">
        <v>31</v>
      </c>
      <c r="G4132">
        <v>56.774248314716303</v>
      </c>
      <c r="H4132">
        <v>-15.863716816247001</v>
      </c>
      <c r="I4132">
        <v>21.370110071233199</v>
      </c>
      <c r="J4132">
        <v>-8.27205780832195</v>
      </c>
      <c r="K4132">
        <v>33.468015177022401</v>
      </c>
      <c r="L4132">
        <v>29.703537494582701</v>
      </c>
      <c r="M4132">
        <v>28.2792489852919</v>
      </c>
      <c r="N4132">
        <v>0.59829572334415104</v>
      </c>
      <c r="O4132">
        <v>45.096774193548299</v>
      </c>
      <c r="P4132">
        <v>117.543859649122</v>
      </c>
      <c r="Q4132">
        <v>8.9338252308198002E-2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235</v>
      </c>
      <c r="E4133">
        <v>15.719385455999999</v>
      </c>
      <c r="F4133">
        <v>2.78</v>
      </c>
      <c r="G4133">
        <v>-46.150121433182797</v>
      </c>
      <c r="H4133">
        <v>9.1271427789585609</v>
      </c>
      <c r="I4133">
        <v>-36.127113553198797</v>
      </c>
      <c r="J4133">
        <v>-1.9941643242398399</v>
      </c>
      <c r="K4133">
        <v>2.9079077430201798</v>
      </c>
      <c r="L4133">
        <v>2.3271091470302898</v>
      </c>
      <c r="M4133">
        <v>28.863795725152901</v>
      </c>
      <c r="N4133">
        <v>0.99034939835318403</v>
      </c>
      <c r="O4133">
        <v>61.870503597122301</v>
      </c>
      <c r="P4133">
        <v>30.5164319248826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72</v>
      </c>
      <c r="E4134">
        <v>15.68</v>
      </c>
      <c r="F4134">
        <v>11.2</v>
      </c>
      <c r="G4134">
        <v>35.340847368130802</v>
      </c>
      <c r="H4134">
        <v>-8.0088564900703894</v>
      </c>
      <c r="I4134">
        <v>17.777648351562998</v>
      </c>
      <c r="J4134">
        <v>-2.6916359894534398</v>
      </c>
      <c r="K4134">
        <v>11.6054217106194</v>
      </c>
      <c r="L4134">
        <v>9.82558703409617</v>
      </c>
      <c r="M4134">
        <v>21.871244171401901</v>
      </c>
      <c r="N4134">
        <v>0.39613557101975</v>
      </c>
      <c r="O4134">
        <v>64.196428571428498</v>
      </c>
      <c r="P4134">
        <v>78.913738019169301</v>
      </c>
      <c r="Q4134">
        <v>1.3104655372800001E-4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E4135">
        <v>15.6701265</v>
      </c>
      <c r="F4135">
        <v>43.51</v>
      </c>
      <c r="G4135">
        <v>-70.243579037514095</v>
      </c>
      <c r="H4135">
        <v>-6.7913009172629</v>
      </c>
      <c r="I4135">
        <v>-60.220571157530102</v>
      </c>
      <c r="J4135">
        <v>4.0664417363662198</v>
      </c>
      <c r="K4135">
        <v>48.350944130685598</v>
      </c>
      <c r="M4135">
        <v>43.185056797399398</v>
      </c>
      <c r="N4135">
        <v>0.32732919254658299</v>
      </c>
      <c r="O4135">
        <v>80.992875201103203</v>
      </c>
      <c r="P4135">
        <v>5.6067961165048503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21</v>
      </c>
      <c r="E4136">
        <v>15.660195</v>
      </c>
      <c r="F4136">
        <v>37.69</v>
      </c>
      <c r="G4136">
        <v>-56.751081466575201</v>
      </c>
      <c r="H4136">
        <v>17.990517264555201</v>
      </c>
      <c r="I4136">
        <v>-42.8091109613109</v>
      </c>
      <c r="J4136">
        <v>-2.3176144590107399</v>
      </c>
      <c r="K4136">
        <v>36.594724601652501</v>
      </c>
      <c r="L4136">
        <v>45.523220976107702</v>
      </c>
      <c r="M4136">
        <v>65.2254792785901</v>
      </c>
      <c r="N4136">
        <v>0.56893333139331803</v>
      </c>
      <c r="O4136">
        <v>85.460334306182006</v>
      </c>
      <c r="P4136">
        <v>33.180212014134199</v>
      </c>
      <c r="Q4136">
        <v>5.1387694346012001E-2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E4137">
        <v>15.524699999999999</v>
      </c>
      <c r="F4137">
        <v>30</v>
      </c>
      <c r="G4137">
        <v>-28.835706728248901</v>
      </c>
      <c r="H4137">
        <v>-8.5019558537242794</v>
      </c>
      <c r="I4137">
        <v>-31.522071536392101</v>
      </c>
      <c r="J4137">
        <v>-6.7560690861446</v>
      </c>
      <c r="K4137">
        <v>30.701158760867099</v>
      </c>
      <c r="L4137">
        <v>31.709996596035602</v>
      </c>
      <c r="M4137">
        <v>39.898294647261203</v>
      </c>
      <c r="N4137">
        <v>0.508955223880597</v>
      </c>
      <c r="O4137">
        <v>43.1</v>
      </c>
      <c r="P4137">
        <v>19.047619047619001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62</v>
      </c>
      <c r="E4138">
        <v>15.506564544</v>
      </c>
      <c r="F4138">
        <v>19.07</v>
      </c>
      <c r="G4138">
        <v>-34.552439878460603</v>
      </c>
      <c r="H4138">
        <v>-6.92139361804968</v>
      </c>
      <c r="I4138">
        <v>-24.529431998476699</v>
      </c>
      <c r="J4138">
        <v>-6.2484185784940998</v>
      </c>
      <c r="K4138">
        <v>19.37562529089</v>
      </c>
      <c r="L4138">
        <v>19.819588020813899</v>
      </c>
      <c r="M4138">
        <v>34.250603720128403</v>
      </c>
      <c r="N4138">
        <v>0.73293437337380396</v>
      </c>
      <c r="O4138">
        <v>38.175144205558396</v>
      </c>
      <c r="P4138">
        <v>17.716049382716001</v>
      </c>
      <c r="Q4138">
        <v>-7.8159184074703E-2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711</v>
      </c>
      <c r="E4139">
        <v>15.501888424000001</v>
      </c>
      <c r="F4139">
        <v>90.68</v>
      </c>
      <c r="G4139">
        <v>19.0926536602623</v>
      </c>
      <c r="H4139">
        <v>3.67058183275544</v>
      </c>
      <c r="I4139">
        <v>1.6928280774487201</v>
      </c>
      <c r="J4139">
        <v>0.68725968306275298</v>
      </c>
      <c r="K4139">
        <v>83.802477773764295</v>
      </c>
      <c r="L4139">
        <v>76.573564340821306</v>
      </c>
      <c r="M4139">
        <v>40.888200527429397</v>
      </c>
      <c r="N4139">
        <v>1.22066077351817</v>
      </c>
      <c r="O4139">
        <v>0.19850022055578601</v>
      </c>
      <c r="P4139">
        <v>49.859527350851103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627</v>
      </c>
      <c r="E4140">
        <v>15.4284</v>
      </c>
      <c r="F4140">
        <v>11.18</v>
      </c>
      <c r="G4140">
        <v>57.699995662835903</v>
      </c>
      <c r="H4140">
        <v>15.273301147339099</v>
      </c>
      <c r="I4140">
        <v>33.510981684896301</v>
      </c>
      <c r="J4140">
        <v>-7.7501780699443001</v>
      </c>
      <c r="K4140">
        <v>9.3282973331192593</v>
      </c>
      <c r="L4140">
        <v>7.9892409697084901</v>
      </c>
      <c r="M4140">
        <v>68.255668122437896</v>
      </c>
      <c r="N4140">
        <v>3.26902300945323</v>
      </c>
      <c r="O4140">
        <v>12.611806797853299</v>
      </c>
      <c r="P4140">
        <v>99.642857142857096</v>
      </c>
      <c r="Q4140">
        <v>9.4836345107940007E-2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553</v>
      </c>
      <c r="E4141">
        <v>15.426</v>
      </c>
      <c r="F4141">
        <v>51.42</v>
      </c>
      <c r="G4141">
        <v>-51.9321732398693</v>
      </c>
      <c r="H4141">
        <v>-9.2358057338259805</v>
      </c>
      <c r="I4141">
        <v>-13.1049975938444</v>
      </c>
      <c r="J4141">
        <v>-3.97662715306179</v>
      </c>
      <c r="K4141">
        <v>53.530764343906</v>
      </c>
      <c r="L4141">
        <v>54.717521181663599</v>
      </c>
      <c r="M4141">
        <v>24.3771581860283</v>
      </c>
      <c r="N4141">
        <v>0.36849503437738701</v>
      </c>
      <c r="O4141">
        <v>99.338778685336393</v>
      </c>
      <c r="P4141">
        <v>54.368057640348198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257</v>
      </c>
      <c r="E4142">
        <v>15.40360518</v>
      </c>
      <c r="F4142">
        <v>56.39</v>
      </c>
      <c r="G4142">
        <v>95.039460502878001</v>
      </c>
      <c r="H4142">
        <v>22.3582592000391</v>
      </c>
      <c r="I4142">
        <v>26.377363092732502</v>
      </c>
      <c r="J4142">
        <v>21.6516690090934</v>
      </c>
      <c r="K4142">
        <v>45.937853606627201</v>
      </c>
      <c r="L4142">
        <v>40.797730207338503</v>
      </c>
      <c r="M4142">
        <v>72.153686435333299</v>
      </c>
      <c r="N4142">
        <v>3.2346814342112902</v>
      </c>
      <c r="O4142">
        <v>6.2067742507536803</v>
      </c>
      <c r="P4142">
        <v>173.07506053268699</v>
      </c>
      <c r="Q4142">
        <v>0.13891173064177401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E4143">
        <v>15.39815465</v>
      </c>
      <c r="F4143">
        <v>22.91</v>
      </c>
      <c r="G4143">
        <v>-57.475244585892099</v>
      </c>
      <c r="H4143">
        <v>-21.198339603840399</v>
      </c>
      <c r="I4143">
        <v>-47.874739634650602</v>
      </c>
      <c r="J4143">
        <v>-7.5002371987337604</v>
      </c>
      <c r="K4143">
        <v>24.627183488854499</v>
      </c>
      <c r="L4143">
        <v>29.184241968222999</v>
      </c>
      <c r="M4143">
        <v>47.283925184413</v>
      </c>
      <c r="N4143">
        <v>1.92514465818005</v>
      </c>
      <c r="O4143">
        <v>135.66128328240899</v>
      </c>
      <c r="P4143">
        <v>16.887755102040799</v>
      </c>
      <c r="Q4143">
        <v>0.107620026779571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343</v>
      </c>
      <c r="E4144">
        <v>15.373772000000001</v>
      </c>
      <c r="F4144">
        <v>28.4</v>
      </c>
      <c r="G4144">
        <v>-18.811775568521099</v>
      </c>
      <c r="H4144">
        <v>16.823523800502901</v>
      </c>
      <c r="I4144">
        <v>0.36268236516845798</v>
      </c>
      <c r="J4144">
        <v>7.4529246541563499</v>
      </c>
      <c r="K4144">
        <v>26.3930762769211</v>
      </c>
      <c r="L4144">
        <v>27.025011584432601</v>
      </c>
      <c r="M4144">
        <v>51.518562881334503</v>
      </c>
      <c r="N4144">
        <v>0.51051765330501697</v>
      </c>
      <c r="O4144">
        <v>31.338028169013999</v>
      </c>
      <c r="P4144">
        <v>48.691099476439703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926</v>
      </c>
      <c r="E4145">
        <v>15.361632</v>
      </c>
      <c r="F4145">
        <v>0.99</v>
      </c>
      <c r="G4145">
        <v>72.421307138245695</v>
      </c>
      <c r="H4145">
        <v>18.533374407412399</v>
      </c>
      <c r="I4145">
        <v>2.3014578753725399</v>
      </c>
      <c r="J4145">
        <v>-23.206285536361001</v>
      </c>
      <c r="K4145">
        <v>0.88655774034975199</v>
      </c>
      <c r="L4145">
        <v>0.77336533635923299</v>
      </c>
      <c r="M4145">
        <v>42.918976071389103</v>
      </c>
      <c r="N4145">
        <v>3.05416666666666</v>
      </c>
      <c r="O4145">
        <v>33.3333333333333</v>
      </c>
      <c r="P4145">
        <v>115.217391304347</v>
      </c>
      <c r="Q4145">
        <v>4.1294873634789998E-3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553</v>
      </c>
      <c r="E4146">
        <v>15.36</v>
      </c>
      <c r="F4146">
        <v>102.4</v>
      </c>
      <c r="G4146">
        <v>174.01171088312501</v>
      </c>
      <c r="H4146">
        <v>-17.152225133608699</v>
      </c>
      <c r="I4146">
        <v>60.996039156160698</v>
      </c>
      <c r="J4146">
        <v>-7.7899324935130601</v>
      </c>
      <c r="K4146">
        <v>99.450829925951695</v>
      </c>
      <c r="L4146">
        <v>69.446135016659198</v>
      </c>
      <c r="M4146">
        <v>19.423801810335199</v>
      </c>
      <c r="N4146">
        <v>9.5944140338778502E-2</v>
      </c>
      <c r="O4146">
        <v>37.919921874999901</v>
      </c>
      <c r="P4146">
        <v>211.530270763614</v>
      </c>
      <c r="Q4146">
        <v>7.8547800786888E-2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21</v>
      </c>
      <c r="E4147">
        <v>15.2843026</v>
      </c>
      <c r="F4147">
        <v>14.54</v>
      </c>
      <c r="G4147">
        <v>-44.666060697035199</v>
      </c>
      <c r="H4147">
        <v>1.0314338721621801</v>
      </c>
      <c r="I4147">
        <v>-50.875969679279201</v>
      </c>
      <c r="J4147">
        <v>3.6396384926615699</v>
      </c>
      <c r="K4147">
        <v>15.0673841544123</v>
      </c>
      <c r="L4147">
        <v>16.699914262705601</v>
      </c>
      <c r="M4147">
        <v>52.988149176922697</v>
      </c>
      <c r="N4147">
        <v>0.75724814728454204</v>
      </c>
      <c r="O4147">
        <v>87.414030261348003</v>
      </c>
      <c r="P4147">
        <v>18.597063621533401</v>
      </c>
      <c r="Q4147">
        <v>8.7179420334841995E-2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711</v>
      </c>
      <c r="E4148">
        <v>15.224317124999899</v>
      </c>
      <c r="F4148">
        <v>26.19</v>
      </c>
      <c r="G4148">
        <v>8.2125849649045293</v>
      </c>
      <c r="H4148">
        <v>-0.43614940211137698</v>
      </c>
      <c r="I4148">
        <v>3.2198252223113202</v>
      </c>
      <c r="J4148">
        <v>-1.14768490908015</v>
      </c>
      <c r="K4148">
        <v>24.950546934643</v>
      </c>
      <c r="L4148">
        <v>22.8777644590349</v>
      </c>
      <c r="M4148">
        <v>59.890528015670299</v>
      </c>
      <c r="N4148">
        <v>0.77610439450898205</v>
      </c>
      <c r="O4148">
        <v>1.1836578846888099</v>
      </c>
      <c r="P4148">
        <v>38.498149127445799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553</v>
      </c>
      <c r="E4149">
        <v>15.203745375</v>
      </c>
      <c r="F4149">
        <v>51.87</v>
      </c>
      <c r="G4149">
        <v>166.646659250921</v>
      </c>
      <c r="H4149">
        <v>2.01572423190412</v>
      </c>
      <c r="I4149">
        <v>71.633055545115198</v>
      </c>
      <c r="J4149">
        <v>-7.2739398022261499</v>
      </c>
      <c r="K4149">
        <v>49.093398535556403</v>
      </c>
      <c r="L4149">
        <v>37.692629547515097</v>
      </c>
      <c r="M4149">
        <v>43.157027496334898</v>
      </c>
      <c r="N4149">
        <v>1.7155968613165999</v>
      </c>
      <c r="O4149">
        <v>33.699633699633601</v>
      </c>
      <c r="P4149">
        <v>205.117647058823</v>
      </c>
      <c r="Q4149">
        <v>0.140389410345166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21</v>
      </c>
      <c r="E4150">
        <v>15.1973</v>
      </c>
      <c r="F4150">
        <v>83</v>
      </c>
      <c r="G4150">
        <v>49.489858076866298</v>
      </c>
      <c r="H4150">
        <v>-30.238766224541202</v>
      </c>
      <c r="I4150">
        <v>23.0085888078791</v>
      </c>
      <c r="J4150">
        <v>-4.8025410340812504</v>
      </c>
      <c r="K4150">
        <v>89.3431244208751</v>
      </c>
      <c r="L4150">
        <v>71.304447367689406</v>
      </c>
      <c r="M4150">
        <v>36.746781930084197</v>
      </c>
      <c r="N4150">
        <v>2.3759161041465702</v>
      </c>
      <c r="O4150">
        <v>49.987951807228903</v>
      </c>
      <c r="P4150">
        <v>83.182520414919395</v>
      </c>
      <c r="Q4150">
        <v>6.5230043999991993E-2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553</v>
      </c>
      <c r="E4151">
        <v>15.194945000000001</v>
      </c>
      <c r="F4151">
        <v>50.5</v>
      </c>
      <c r="G4151">
        <v>29.2817793860225</v>
      </c>
      <c r="H4151">
        <v>-17.297055325456299</v>
      </c>
      <c r="I4151">
        <v>14.766895663390899</v>
      </c>
      <c r="J4151">
        <v>-5.7486907202756701</v>
      </c>
      <c r="K4151">
        <v>49.869638252391603</v>
      </c>
      <c r="L4151">
        <v>42.289920879776403</v>
      </c>
      <c r="M4151">
        <v>43.372269315218603</v>
      </c>
      <c r="N4151">
        <v>0.101952814350092</v>
      </c>
      <c r="O4151">
        <v>24.7524752475247</v>
      </c>
      <c r="P4151">
        <v>80.228408279800107</v>
      </c>
      <c r="Q4151">
        <v>0.13633186282056101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711</v>
      </c>
      <c r="E4152">
        <v>15.1879762019999</v>
      </c>
      <c r="F4152">
        <v>162.52000000000001</v>
      </c>
      <c r="G4152">
        <v>30.315791550715701</v>
      </c>
      <c r="H4152">
        <v>-1.94387192349242</v>
      </c>
      <c r="I4152">
        <v>5.55617134135362</v>
      </c>
      <c r="J4152">
        <v>-1.91439993597132</v>
      </c>
      <c r="K4152">
        <v>154.84835401927799</v>
      </c>
      <c r="L4152">
        <v>137.70226312252899</v>
      </c>
      <c r="M4152">
        <v>55.3773054855941</v>
      </c>
      <c r="N4152">
        <v>0.92358847058415094</v>
      </c>
      <c r="O4152">
        <v>1.8213142997784699</v>
      </c>
      <c r="P4152">
        <v>56.933178833526398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220</v>
      </c>
      <c r="E4153">
        <v>15.187520640000001</v>
      </c>
      <c r="F4153">
        <v>54.7</v>
      </c>
      <c r="G4153">
        <v>41.393224110162699</v>
      </c>
      <c r="H4153">
        <v>-3.9875831589171802</v>
      </c>
      <c r="I4153">
        <v>16.4423845162992</v>
      </c>
      <c r="J4153">
        <v>-3.9787094594699002</v>
      </c>
      <c r="K4153">
        <v>59.432701012856</v>
      </c>
      <c r="L4153">
        <v>56.017618312917101</v>
      </c>
      <c r="M4153">
        <v>41.694393319034397</v>
      </c>
      <c r="N4153">
        <v>0.65115386583431401</v>
      </c>
      <c r="O4153">
        <v>103.32723948811601</v>
      </c>
      <c r="P4153">
        <v>94.523470839260298</v>
      </c>
      <c r="Q4153">
        <v>0.118099165402954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72</v>
      </c>
      <c r="E4154">
        <v>15.0745</v>
      </c>
      <c r="F4154">
        <v>10.220000000000001</v>
      </c>
      <c r="G4154">
        <v>50.9325333904046</v>
      </c>
      <c r="H4154">
        <v>-16.300454957666901</v>
      </c>
      <c r="I4154">
        <v>10.929463533081099</v>
      </c>
      <c r="J4154">
        <v>-3.3416137948846898</v>
      </c>
      <c r="K4154">
        <v>10.9210628840949</v>
      </c>
      <c r="L4154">
        <v>10.3624132276742</v>
      </c>
      <c r="M4154">
        <v>34.948095034212798</v>
      </c>
      <c r="N4154">
        <v>0.905211806408591</v>
      </c>
      <c r="O4154">
        <v>104.990215264187</v>
      </c>
      <c r="P4154">
        <v>103.585657370517</v>
      </c>
      <c r="Q4154">
        <v>3.7846021251946999E-2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106</v>
      </c>
      <c r="E4155">
        <v>15.0598569</v>
      </c>
      <c r="F4155">
        <v>28.41</v>
      </c>
      <c r="G4155">
        <v>1.93477212926909</v>
      </c>
      <c r="H4155">
        <v>-17.395458664277701</v>
      </c>
      <c r="I4155">
        <v>-14.452482134795201</v>
      </c>
      <c r="J4155">
        <v>-14.498071795324501</v>
      </c>
      <c r="K4155">
        <v>31.1885975311606</v>
      </c>
      <c r="L4155">
        <v>30.482965584143901</v>
      </c>
      <c r="M4155">
        <v>37.955312265648402</v>
      </c>
      <c r="N4155">
        <v>0.897991440963257</v>
      </c>
      <c r="O4155">
        <v>56.810982048574402</v>
      </c>
      <c r="P4155">
        <v>50.6362672322375</v>
      </c>
      <c r="Q4155">
        <v>9.9134943402209005E-2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182</v>
      </c>
      <c r="E4156">
        <v>15.030403728</v>
      </c>
      <c r="F4156">
        <v>32.159999999999997</v>
      </c>
      <c r="G4156">
        <v>-61.258692861754199</v>
      </c>
      <c r="H4156">
        <v>-9.5904351163970798</v>
      </c>
      <c r="I4156">
        <v>-35.535779532653599</v>
      </c>
      <c r="J4156">
        <v>-4.7808116391890403</v>
      </c>
      <c r="K4156">
        <v>34.509133558268601</v>
      </c>
      <c r="L4156">
        <v>37.743694533725296</v>
      </c>
      <c r="M4156">
        <v>34.967786871933903</v>
      </c>
      <c r="N4156">
        <v>0.818932219819551</v>
      </c>
      <c r="O4156">
        <v>63.557213930348198</v>
      </c>
      <c r="P4156">
        <v>10.591471801925699</v>
      </c>
      <c r="Q4156">
        <v>-7.8819097354749998E-2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E4157">
        <v>15.029</v>
      </c>
      <c r="F4157">
        <v>107.35</v>
      </c>
      <c r="G4157">
        <v>4.9062955909016503</v>
      </c>
      <c r="H4157">
        <v>22.521469645507601</v>
      </c>
      <c r="I4157">
        <v>-13.317589743675001</v>
      </c>
      <c r="J4157">
        <v>-6.4870468865174296</v>
      </c>
      <c r="K4157">
        <v>106.171598566123</v>
      </c>
      <c r="L4157">
        <v>109.498230061325</v>
      </c>
      <c r="M4157">
        <v>46.646652042142598</v>
      </c>
      <c r="N4157">
        <v>1.07314814814814</v>
      </c>
      <c r="O4157">
        <v>57.354448067070301</v>
      </c>
      <c r="P4157">
        <v>34.187499999999901</v>
      </c>
      <c r="Q4157">
        <v>-1.76442410105E-4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407</v>
      </c>
      <c r="E4158">
        <v>14.9864</v>
      </c>
      <c r="F4158">
        <v>14.41</v>
      </c>
      <c r="G4158">
        <v>100.6379476406</v>
      </c>
      <c r="H4158">
        <v>-3.6587091770762199</v>
      </c>
      <c r="I4158">
        <v>20.516080835037901</v>
      </c>
      <c r="J4158">
        <v>-11.056467659670901</v>
      </c>
      <c r="K4158">
        <v>14.0940386779432</v>
      </c>
      <c r="L4158">
        <v>11.8744339969645</v>
      </c>
      <c r="M4158">
        <v>46.729140356717302</v>
      </c>
      <c r="N4158">
        <v>1.4717088622603001</v>
      </c>
      <c r="O4158">
        <v>23.178348369188001</v>
      </c>
      <c r="P4158">
        <v>134.30894308942999</v>
      </c>
      <c r="Q4158">
        <v>9.8732088326487E-2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627</v>
      </c>
      <c r="E4159">
        <v>14.923092796000001</v>
      </c>
      <c r="F4159">
        <v>12.82</v>
      </c>
      <c r="G4159">
        <v>-12.627151011533901</v>
      </c>
      <c r="H4159">
        <v>-7.4820317550525397</v>
      </c>
      <c r="I4159">
        <v>-16.9403003663856</v>
      </c>
      <c r="J4159">
        <v>-3.1094059599275599</v>
      </c>
      <c r="K4159">
        <v>12.955764703698501</v>
      </c>
      <c r="L4159">
        <v>12.461804197014599</v>
      </c>
      <c r="M4159">
        <v>40.311450387981402</v>
      </c>
      <c r="N4159">
        <v>2.0554463501896501</v>
      </c>
      <c r="O4159">
        <v>23.166926677067</v>
      </c>
      <c r="P4159">
        <v>28.071928071927999</v>
      </c>
      <c r="Q4159">
        <v>2.1419392228659E-2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E4160">
        <v>14.89582083</v>
      </c>
      <c r="F4160">
        <v>0.95</v>
      </c>
      <c r="G4160">
        <v>57.113614830553402</v>
      </c>
      <c r="H4160">
        <v>-30.6859854676851</v>
      </c>
      <c r="I4160">
        <v>-3.79097909941737</v>
      </c>
      <c r="J4160">
        <v>7.6443898926276299</v>
      </c>
      <c r="K4160">
        <v>0.97612917412745503</v>
      </c>
      <c r="L4160">
        <v>0.86186453592474499</v>
      </c>
      <c r="M4160">
        <v>46.023769395175201</v>
      </c>
      <c r="N4160">
        <v>0.37370393304263499</v>
      </c>
      <c r="O4160">
        <v>52.631578947368403</v>
      </c>
      <c r="P4160">
        <v>120.930232558139</v>
      </c>
      <c r="Q4160">
        <v>4.5908384249975003E-2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E4161">
        <v>14.87574</v>
      </c>
      <c r="F4161">
        <v>33</v>
      </c>
      <c r="G4161">
        <v>-5.5350406245770696</v>
      </c>
      <c r="H4161">
        <v>6.5681822391745603</v>
      </c>
      <c r="I4161">
        <v>-23.889018315103598</v>
      </c>
      <c r="J4161">
        <v>8.1725023424268102</v>
      </c>
      <c r="K4161">
        <v>30.4051946308428</v>
      </c>
      <c r="L4161">
        <v>31.582423496304699</v>
      </c>
      <c r="M4161">
        <v>84.022324806584805</v>
      </c>
      <c r="N4161">
        <v>2.0156053862832302</v>
      </c>
      <c r="O4161">
        <v>55.060606060605998</v>
      </c>
      <c r="P4161">
        <v>56.769596199524898</v>
      </c>
      <c r="Q4161">
        <v>8.4264620057827005E-2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E4162">
        <v>14.86128896</v>
      </c>
      <c r="F4162">
        <v>35.840000000000003</v>
      </c>
      <c r="G4162">
        <v>-37.821591980265502</v>
      </c>
      <c r="H4162">
        <v>41.879023011681703</v>
      </c>
      <c r="I4162">
        <v>-31.265938979888801</v>
      </c>
      <c r="J4162">
        <v>-2.2570915810321099</v>
      </c>
      <c r="K4162">
        <v>30.652589118758499</v>
      </c>
      <c r="L4162">
        <v>33.684685253970699</v>
      </c>
      <c r="M4162">
        <v>82.494862438035995</v>
      </c>
      <c r="N4162">
        <v>4.0909090909090899</v>
      </c>
      <c r="O4162">
        <v>54.659598214285701</v>
      </c>
      <c r="P4162">
        <v>70.6666666666666</v>
      </c>
      <c r="Q4162">
        <v>8.0664512440414005E-2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227</v>
      </c>
      <c r="E4163">
        <v>14.8285</v>
      </c>
      <c r="F4163">
        <v>12.62</v>
      </c>
      <c r="G4163">
        <v>36.216178933117497</v>
      </c>
      <c r="H4163">
        <v>-5.5911100320326304</v>
      </c>
      <c r="I4163">
        <v>-20.310401962902301</v>
      </c>
      <c r="J4163">
        <v>-3.8546294405189099</v>
      </c>
      <c r="K4163">
        <v>12.607644221320699</v>
      </c>
      <c r="L4163">
        <v>11.8743626216264</v>
      </c>
      <c r="M4163">
        <v>43.965624345119799</v>
      </c>
      <c r="N4163">
        <v>1.2333642706718699</v>
      </c>
      <c r="O4163">
        <v>26.3866877971473</v>
      </c>
      <c r="Q4163">
        <v>6.2238039648148002E-2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E4164">
        <v>14.8160356889999</v>
      </c>
      <c r="F4164">
        <v>15.33</v>
      </c>
      <c r="G4164">
        <v>-71.293990312179105</v>
      </c>
      <c r="H4164">
        <v>-16.335248290350101</v>
      </c>
      <c r="I4164">
        <v>-43.210239016692398</v>
      </c>
      <c r="J4164">
        <v>1.9730039384140501</v>
      </c>
      <c r="K4164">
        <v>16.743641460542399</v>
      </c>
      <c r="L4164">
        <v>19.763053468240201</v>
      </c>
      <c r="M4164">
        <v>46.530209182691799</v>
      </c>
      <c r="N4164">
        <v>1.3791195045306099</v>
      </c>
      <c r="O4164">
        <v>84.213959556425294</v>
      </c>
      <c r="P4164">
        <v>8.9552238805970106</v>
      </c>
      <c r="Q4164">
        <v>-5.4529648056039E-2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49</v>
      </c>
      <c r="E4165">
        <v>14.812725199999999</v>
      </c>
      <c r="F4165">
        <v>48.49</v>
      </c>
      <c r="G4165">
        <v>105.21616672891599</v>
      </c>
      <c r="H4165">
        <v>19.561688435726399</v>
      </c>
      <c r="I4165">
        <v>90.784740550144505</v>
      </c>
      <c r="J4165">
        <v>-1.9508461522667</v>
      </c>
      <c r="K4165">
        <v>37.726309966057897</v>
      </c>
      <c r="L4165">
        <v>31.594148813725699</v>
      </c>
      <c r="M4165">
        <v>77.3578189205478</v>
      </c>
      <c r="N4165">
        <v>2.85719648960796</v>
      </c>
      <c r="O4165">
        <v>4.9494741183749102</v>
      </c>
      <c r="P4165">
        <v>136.421257922964</v>
      </c>
      <c r="Q4165">
        <v>9.3820076372878994E-2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688</v>
      </c>
      <c r="E4166">
        <v>14.755179999999999</v>
      </c>
      <c r="F4166">
        <v>51.7</v>
      </c>
      <c r="G4166">
        <v>161.64352936046799</v>
      </c>
      <c r="H4166">
        <v>-20.508154648873099</v>
      </c>
      <c r="I4166">
        <v>194.582287423748</v>
      </c>
      <c r="J4166">
        <v>-6.2356905327969798</v>
      </c>
      <c r="K4166">
        <v>53.550090734392903</v>
      </c>
      <c r="L4166">
        <v>38.118993350952401</v>
      </c>
      <c r="M4166">
        <v>32.1594663426267</v>
      </c>
      <c r="N4166">
        <v>2.1977965697951398</v>
      </c>
      <c r="O4166">
        <v>20.270793036750401</v>
      </c>
      <c r="P4166">
        <v>210.32412965186001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72</v>
      </c>
      <c r="E4167">
        <v>14.7049</v>
      </c>
      <c r="F4167">
        <v>24.5</v>
      </c>
      <c r="G4167">
        <v>-50.540408022550501</v>
      </c>
      <c r="H4167">
        <v>3.6365897486118999</v>
      </c>
      <c r="I4167">
        <v>-19.3263055630743</v>
      </c>
      <c r="J4167">
        <v>8.2041359590462708</v>
      </c>
      <c r="K4167">
        <v>24.003386777842302</v>
      </c>
      <c r="L4167">
        <v>25.399336155469701</v>
      </c>
      <c r="M4167">
        <v>92.568244564445706</v>
      </c>
      <c r="N4167">
        <v>2.4034464294406801</v>
      </c>
      <c r="O4167">
        <v>33.265306122448898</v>
      </c>
      <c r="P4167">
        <v>23.115577889447199</v>
      </c>
      <c r="Q4167">
        <v>8.5364476781946003E-2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407</v>
      </c>
      <c r="E4168">
        <v>14.702646</v>
      </c>
      <c r="F4168">
        <v>29.4</v>
      </c>
      <c r="G4168">
        <v>17.975994638245702</v>
      </c>
      <c r="H4168">
        <v>35.074727790871002</v>
      </c>
      <c r="I4168">
        <v>41.327986309585</v>
      </c>
      <c r="J4168">
        <v>5.6981433680678499</v>
      </c>
      <c r="K4168">
        <v>22.337828413361098</v>
      </c>
      <c r="L4168">
        <v>20.140088068184099</v>
      </c>
      <c r="M4168">
        <v>84.970879486870999</v>
      </c>
      <c r="N4168">
        <v>2.02655092276144</v>
      </c>
      <c r="O4168">
        <v>0</v>
      </c>
      <c r="P4168">
        <v>95.478723404255305</v>
      </c>
      <c r="Q4168">
        <v>0.146550846060653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E4169">
        <v>14.66325</v>
      </c>
      <c r="F4169">
        <v>2.25</v>
      </c>
      <c r="G4169">
        <v>27.799685516624098</v>
      </c>
      <c r="H4169">
        <v>3.7238505978886201</v>
      </c>
      <c r="I4169">
        <v>-12.815958954373</v>
      </c>
      <c r="J4169">
        <v>-9.2282068774313206</v>
      </c>
      <c r="K4169">
        <v>2.0701139520158098</v>
      </c>
      <c r="L4169">
        <v>1.7912087918367601</v>
      </c>
      <c r="M4169">
        <v>50.361761757698197</v>
      </c>
      <c r="N4169">
        <v>0.943811539093943</v>
      </c>
      <c r="O4169">
        <v>26.6666666666666</v>
      </c>
      <c r="P4169">
        <v>89.075630252100794</v>
      </c>
      <c r="Q4169">
        <v>5.6898002304033003E-2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627</v>
      </c>
      <c r="E4170">
        <v>14.62</v>
      </c>
      <c r="F4170">
        <v>34</v>
      </c>
      <c r="G4170">
        <v>-26.337595371970199</v>
      </c>
      <c r="H4170">
        <v>-12.426629658247901</v>
      </c>
      <c r="I4170">
        <v>-19.861905077464002</v>
      </c>
      <c r="J4170">
        <v>-2.8488651789407</v>
      </c>
      <c r="K4170">
        <v>36.960627213339201</v>
      </c>
      <c r="L4170">
        <v>36.063985755311599</v>
      </c>
      <c r="M4170">
        <v>36.181292117693097</v>
      </c>
      <c r="N4170">
        <v>0.10336952714535901</v>
      </c>
      <c r="O4170">
        <v>61.764705882352899</v>
      </c>
      <c r="P4170">
        <v>21.558813013943499</v>
      </c>
      <c r="Q4170">
        <v>-5.8598118466791999E-2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46</v>
      </c>
      <c r="E4171">
        <v>14.615465</v>
      </c>
      <c r="F4171">
        <v>21.85</v>
      </c>
      <c r="G4171">
        <v>117.199084916023</v>
      </c>
      <c r="H4171">
        <v>-10.245093501490199</v>
      </c>
      <c r="I4171">
        <v>-34.479618191417799</v>
      </c>
      <c r="J4171">
        <v>-2.2115556285876701</v>
      </c>
      <c r="K4171">
        <v>24.240348119034799</v>
      </c>
      <c r="L4171">
        <v>19.244150135311699</v>
      </c>
      <c r="M4171">
        <v>33.4834938376274</v>
      </c>
      <c r="N4171">
        <v>0.97058823529411697</v>
      </c>
      <c r="O4171">
        <v>82.608695652173907</v>
      </c>
      <c r="P4171">
        <v>168.09815950920199</v>
      </c>
      <c r="Q4171">
        <v>0.19658332227358599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E4172">
        <v>14.583225965999899</v>
      </c>
      <c r="F4172">
        <v>37.409999999999997</v>
      </c>
      <c r="G4172">
        <v>43.010761847574202</v>
      </c>
      <c r="H4172">
        <v>-5.2761494021113799</v>
      </c>
      <c r="I4172">
        <v>-7.5903170164023503</v>
      </c>
      <c r="J4172">
        <v>-1.9941643242398399</v>
      </c>
      <c r="K4172">
        <v>36.223296190646302</v>
      </c>
      <c r="L4172">
        <v>29.859982176960902</v>
      </c>
      <c r="M4172">
        <v>29.299329386395598</v>
      </c>
      <c r="N4172">
        <v>0</v>
      </c>
      <c r="O4172">
        <v>22.7211975407644</v>
      </c>
      <c r="P4172">
        <v>87.049999999999898</v>
      </c>
      <c r="Q4172">
        <v>4.3444217239633001E-2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627</v>
      </c>
      <c r="E4173">
        <v>14.5107935</v>
      </c>
      <c r="F4173">
        <v>43.54</v>
      </c>
      <c r="G4173">
        <v>6.4807551212606196</v>
      </c>
      <c r="H4173">
        <v>-1.8803648587858599</v>
      </c>
      <c r="I4173">
        <v>-13.588471867016199</v>
      </c>
      <c r="J4173">
        <v>-9.5334313399466506</v>
      </c>
      <c r="K4173">
        <v>44.342105870249803</v>
      </c>
      <c r="L4173">
        <v>42.4419243294087</v>
      </c>
      <c r="M4173">
        <v>47.044516787770199</v>
      </c>
      <c r="N4173">
        <v>1.15674955035317</v>
      </c>
      <c r="O4173">
        <v>33.210840606338998</v>
      </c>
      <c r="P4173">
        <v>38.178356077435701</v>
      </c>
      <c r="Q4173">
        <v>0.13523839437618601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407</v>
      </c>
      <c r="E4174">
        <v>14.500145</v>
      </c>
      <c r="F4174">
        <v>14.5</v>
      </c>
      <c r="G4174">
        <v>164.421307138245</v>
      </c>
      <c r="H4174">
        <v>-19.9243616281782</v>
      </c>
      <c r="I4174">
        <v>174.44431501822899</v>
      </c>
      <c r="J4174">
        <v>-5.3884201989134599</v>
      </c>
      <c r="K4174">
        <v>14.571101696326201</v>
      </c>
      <c r="M4174">
        <v>4.2042825544415603</v>
      </c>
      <c r="O4174">
        <v>34.827586206896498</v>
      </c>
      <c r="P4174">
        <v>190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97</v>
      </c>
      <c r="E4175">
        <v>14.463745866673699</v>
      </c>
      <c r="F4175">
        <v>43</v>
      </c>
      <c r="M4175" s="1">
        <v>9.8126000000000006E-11</v>
      </c>
      <c r="N4175">
        <v>1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1148</v>
      </c>
      <c r="E4176">
        <v>14.461131180000001</v>
      </c>
      <c r="F4176">
        <v>2.67</v>
      </c>
      <c r="G4176">
        <v>36.2394889564275</v>
      </c>
      <c r="H4176">
        <v>34.514426514118902</v>
      </c>
      <c r="I4176">
        <v>37.0157435896582</v>
      </c>
      <c r="J4176">
        <v>-7.3133132604100499</v>
      </c>
      <c r="K4176">
        <v>2.13666192725722</v>
      </c>
      <c r="L4176">
        <v>1.89304563463669</v>
      </c>
      <c r="M4176">
        <v>72.7711757960559</v>
      </c>
      <c r="N4176">
        <v>3.6602098611746001</v>
      </c>
      <c r="O4176">
        <v>7.8651685393258397</v>
      </c>
      <c r="P4176">
        <v>90.714285714285694</v>
      </c>
      <c r="Q4176">
        <v>0.127713303076264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643</v>
      </c>
      <c r="E4177">
        <v>14.447104</v>
      </c>
      <c r="F4177">
        <v>4.0599999999999996</v>
      </c>
      <c r="G4177">
        <v>-16.144730597603299</v>
      </c>
      <c r="H4177">
        <v>-17.481716853931498</v>
      </c>
      <c r="I4177">
        <v>-24.1142435403288</v>
      </c>
      <c r="J4177">
        <v>-1.9941643242398399</v>
      </c>
      <c r="K4177">
        <v>4.1745313153188501</v>
      </c>
      <c r="L4177">
        <v>4.1796676507614201</v>
      </c>
      <c r="M4177">
        <v>46.580625175435301</v>
      </c>
      <c r="N4177">
        <v>0.82385563812691598</v>
      </c>
      <c r="O4177">
        <v>61.822660098522199</v>
      </c>
      <c r="P4177">
        <v>23.030303030302999</v>
      </c>
      <c r="Q4177">
        <v>2.8620966770259E-2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926</v>
      </c>
      <c r="E4178">
        <v>14.4314322</v>
      </c>
      <c r="F4178">
        <v>27.78</v>
      </c>
      <c r="G4178">
        <v>-9.2957292786650694</v>
      </c>
      <c r="H4178">
        <v>6.0832546947228696</v>
      </c>
      <c r="I4178">
        <v>-16.870072193137901</v>
      </c>
      <c r="J4178">
        <v>6.7331084030328796</v>
      </c>
      <c r="K4178">
        <v>27.059480379598199</v>
      </c>
      <c r="L4178">
        <v>27.0660777152153</v>
      </c>
      <c r="M4178">
        <v>49.738268403119598</v>
      </c>
      <c r="N4178">
        <v>3.77676302450991</v>
      </c>
      <c r="O4178">
        <v>20.950323974082</v>
      </c>
      <c r="P4178">
        <v>25.929283771532202</v>
      </c>
      <c r="Q4178">
        <v>-0.110752446374349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407</v>
      </c>
      <c r="E4179">
        <v>14.40476</v>
      </c>
      <c r="F4179">
        <v>109.96</v>
      </c>
      <c r="G4179">
        <v>-11.4649527206168</v>
      </c>
      <c r="H4179">
        <v>-5.2761494021113799</v>
      </c>
      <c r="I4179">
        <v>-10.831875457960701</v>
      </c>
      <c r="J4179">
        <v>-1.9941643242398399</v>
      </c>
      <c r="K4179">
        <v>107.406502286679</v>
      </c>
      <c r="L4179">
        <v>97.052768762301497</v>
      </c>
      <c r="M4179">
        <v>97.628116521938296</v>
      </c>
      <c r="N4179">
        <v>0</v>
      </c>
      <c r="O4179">
        <v>3.6376864314302503E-2</v>
      </c>
      <c r="P4179">
        <v>14.1374299356445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220</v>
      </c>
      <c r="E4180">
        <v>14.365308000000001</v>
      </c>
      <c r="F4180">
        <v>19.920000000000002</v>
      </c>
      <c r="G4180">
        <v>161.040012174217</v>
      </c>
      <c r="H4180">
        <v>42.454561641761501</v>
      </c>
      <c r="I4180">
        <v>43.5497463281338</v>
      </c>
      <c r="J4180">
        <v>4.03189430768197</v>
      </c>
      <c r="K4180">
        <v>13.9260376506349</v>
      </c>
      <c r="L4180">
        <v>10.2430226615986</v>
      </c>
      <c r="M4180">
        <v>99.962958345698596</v>
      </c>
      <c r="N4180">
        <v>1.57201074860658</v>
      </c>
      <c r="O4180">
        <v>0</v>
      </c>
      <c r="P4180">
        <v>246.434782608695</v>
      </c>
      <c r="Q4180">
        <v>0.122815398005996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711</v>
      </c>
      <c r="E4181">
        <v>14.354740187999999</v>
      </c>
      <c r="F4181">
        <v>13.76</v>
      </c>
      <c r="G4181">
        <v>-31.267520826113302</v>
      </c>
      <c r="H4181">
        <v>-7.6688306125265902</v>
      </c>
      <c r="I4181">
        <v>-6.6949254880994298</v>
      </c>
      <c r="J4181">
        <v>-2.2099916623693399</v>
      </c>
      <c r="K4181">
        <v>13.865076579635</v>
      </c>
      <c r="L4181">
        <v>13.637008383070301</v>
      </c>
      <c r="M4181">
        <v>58.520367008885003</v>
      </c>
      <c r="N4181">
        <v>0.65379032679312299</v>
      </c>
      <c r="O4181">
        <v>19.040697674418599</v>
      </c>
      <c r="P4181">
        <v>18.111587982832599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407</v>
      </c>
      <c r="E4182">
        <v>14.343037199999999</v>
      </c>
      <c r="F4182">
        <v>42.43</v>
      </c>
      <c r="G4182">
        <v>48.030145108785803</v>
      </c>
      <c r="H4182">
        <v>16.8603830171973</v>
      </c>
      <c r="I4182">
        <v>11.861732435647101</v>
      </c>
      <c r="J4182">
        <v>2.2985186025894202</v>
      </c>
      <c r="K4182">
        <v>37.617001931576397</v>
      </c>
      <c r="L4182">
        <v>34.449621062521899</v>
      </c>
      <c r="M4182">
        <v>71.446791849313897</v>
      </c>
      <c r="N4182">
        <v>2.2973832861139898</v>
      </c>
      <c r="O4182">
        <v>25.382983737921201</v>
      </c>
      <c r="P4182">
        <v>82.103004291845494</v>
      </c>
      <c r="Q4182">
        <v>4.2711625413759002E-2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103</v>
      </c>
      <c r="E4183">
        <v>14.34198</v>
      </c>
      <c r="F4183">
        <v>15.83</v>
      </c>
      <c r="G4183">
        <v>338.64418103853899</v>
      </c>
      <c r="H4183">
        <v>-15.4768182984324</v>
      </c>
      <c r="I4183">
        <v>-39.008296200338897</v>
      </c>
      <c r="J4183">
        <v>-4.00146359431284</v>
      </c>
      <c r="K4183">
        <v>18.5875517969402</v>
      </c>
      <c r="L4183">
        <v>18.477384769997201</v>
      </c>
      <c r="M4183">
        <v>39.519922267902999</v>
      </c>
      <c r="N4183">
        <v>0.75918325595751901</v>
      </c>
      <c r="O4183">
        <v>149.77890082122499</v>
      </c>
      <c r="P4183">
        <v>364.222873900293</v>
      </c>
      <c r="Q4183">
        <v>0.15560113389137001</v>
      </c>
    </row>
    <row r="4184" spans="1:17" hidden="1" x14ac:dyDescent="0.3">
      <c r="A4184" t="s">
        <v>8528</v>
      </c>
      <c r="B4184" t="s">
        <v>5331</v>
      </c>
      <c r="C4184" t="str">
        <f>IFERROR(VLOOKUP(Table1[[#This Row],[Ticker]],[1]!Table1[[Symbol]:[Industry]],2,FALSE),"-")</f>
        <v>-</v>
      </c>
      <c r="D4184" t="s">
        <v>257</v>
      </c>
      <c r="E4184">
        <v>14.3288405</v>
      </c>
      <c r="F4184">
        <v>20.41</v>
      </c>
      <c r="G4184">
        <v>30.939712046221199</v>
      </c>
      <c r="H4184">
        <v>-18.197258144115601</v>
      </c>
      <c r="I4184">
        <v>30.230029303943901</v>
      </c>
      <c r="J4184">
        <v>2.562927329626</v>
      </c>
      <c r="K4184">
        <v>19.605826290271999</v>
      </c>
      <c r="L4184">
        <v>16.747552437885201</v>
      </c>
      <c r="M4184">
        <v>57.6529250688627</v>
      </c>
      <c r="N4184">
        <v>9.20969486206238E-2</v>
      </c>
      <c r="O4184">
        <v>14.8946594806467</v>
      </c>
      <c r="P4184">
        <v>92.5471698113207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D4185" t="s">
        <v>106</v>
      </c>
      <c r="E4185">
        <v>14.3199381</v>
      </c>
      <c r="F4185">
        <v>46.07</v>
      </c>
      <c r="G4185">
        <v>16.8324354226352</v>
      </c>
      <c r="H4185">
        <v>0.44478083044675998</v>
      </c>
      <c r="I4185">
        <v>-7.4101450756670202</v>
      </c>
      <c r="J4185">
        <v>-4.2307234640247797</v>
      </c>
      <c r="K4185">
        <v>44.804985975506298</v>
      </c>
      <c r="L4185">
        <v>42.808227125142999</v>
      </c>
      <c r="M4185">
        <v>54.442438168049101</v>
      </c>
      <c r="N4185">
        <v>0.65362696667539699</v>
      </c>
      <c r="O4185">
        <v>39.787280225743402</v>
      </c>
      <c r="P4185">
        <v>51.795716639209203</v>
      </c>
      <c r="Q4185">
        <v>7.9952098635853994E-2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111</v>
      </c>
      <c r="E4186">
        <v>14.2592822699999</v>
      </c>
      <c r="F4186">
        <v>9.6999999999999993</v>
      </c>
      <c r="G4186">
        <v>22.512910191680799</v>
      </c>
      <c r="H4186">
        <v>-17.5230153616099</v>
      </c>
      <c r="I4186">
        <v>-33.974524342577702</v>
      </c>
      <c r="J4186">
        <v>-10.994164324239801</v>
      </c>
      <c r="K4186">
        <v>9.5763742474074292</v>
      </c>
      <c r="L4186">
        <v>9.2553693005393001</v>
      </c>
      <c r="M4186">
        <v>56.381984326630501</v>
      </c>
      <c r="N4186">
        <v>0.80258127504296195</v>
      </c>
      <c r="O4186">
        <v>47.422680412371101</v>
      </c>
      <c r="P4186">
        <v>86.180422264875205</v>
      </c>
      <c r="Q4186">
        <v>2.5067758310555001E-2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627</v>
      </c>
      <c r="E4187">
        <v>14.237532399999999</v>
      </c>
      <c r="F4187">
        <v>3.64</v>
      </c>
      <c r="G4187">
        <v>66.000254506666806</v>
      </c>
      <c r="H4187">
        <v>16.871501604599999</v>
      </c>
      <c r="I4187">
        <v>42.705184583447</v>
      </c>
      <c r="J4187">
        <v>-6.7062062090565799</v>
      </c>
      <c r="K4187">
        <v>3.49491589901411</v>
      </c>
      <c r="L4187">
        <v>2.7715074666192701</v>
      </c>
      <c r="M4187">
        <v>35.741507254826097</v>
      </c>
      <c r="N4187">
        <v>0.44179527440126098</v>
      </c>
      <c r="O4187">
        <v>19.505494505494401</v>
      </c>
      <c r="P4187">
        <v>114.117647058823</v>
      </c>
      <c r="Q4187">
        <v>4.0070174536368998E-2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553</v>
      </c>
      <c r="E4188">
        <v>14.2037412</v>
      </c>
      <c r="F4188">
        <v>10.11</v>
      </c>
      <c r="G4188">
        <v>-29.201190478532101</v>
      </c>
      <c r="H4188">
        <v>-3.2781474041093701</v>
      </c>
      <c r="I4188">
        <v>-34.481105992195303</v>
      </c>
      <c r="J4188">
        <v>-0.90505541334873996</v>
      </c>
      <c r="K4188">
        <v>10.1337825390777</v>
      </c>
      <c r="L4188">
        <v>11.327861651708201</v>
      </c>
      <c r="M4188">
        <v>53.912539027868199</v>
      </c>
      <c r="N4188">
        <v>1.0302713339098499</v>
      </c>
      <c r="O4188">
        <v>66.271018793273896</v>
      </c>
      <c r="P4188">
        <v>17.421602787456401</v>
      </c>
      <c r="Q4188">
        <v>2.0094235892923001E-2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382</v>
      </c>
      <c r="E4189">
        <v>14.16042</v>
      </c>
      <c r="F4189">
        <v>81</v>
      </c>
      <c r="G4189">
        <v>-21.732539015600299</v>
      </c>
      <c r="H4189">
        <v>-8.1344207306185995E-2</v>
      </c>
      <c r="I4189">
        <v>-17.788636098245799</v>
      </c>
      <c r="J4189">
        <v>-4.4038028784567</v>
      </c>
      <c r="K4189">
        <v>78.878689009202006</v>
      </c>
      <c r="L4189">
        <v>81.963913939243</v>
      </c>
      <c r="M4189">
        <v>46.727459396908202</v>
      </c>
      <c r="N4189">
        <v>0.41785714285714198</v>
      </c>
      <c r="O4189">
        <v>19.753086419753</v>
      </c>
      <c r="P4189">
        <v>33.8842975206611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627</v>
      </c>
      <c r="E4190">
        <v>14.104991999999999</v>
      </c>
      <c r="F4190">
        <v>24.42</v>
      </c>
      <c r="G4190">
        <v>-49.026968723823103</v>
      </c>
      <c r="H4190">
        <v>-10.741265681181099</v>
      </c>
      <c r="I4190">
        <v>-14.6048788635396</v>
      </c>
      <c r="J4190">
        <v>-3.2492250529847699</v>
      </c>
      <c r="K4190">
        <v>25.122465628171199</v>
      </c>
      <c r="L4190">
        <v>26.0320938971008</v>
      </c>
      <c r="M4190">
        <v>46.505802672210599</v>
      </c>
      <c r="N4190">
        <v>0.40051312340802497</v>
      </c>
      <c r="O4190">
        <v>55.610155610155601</v>
      </c>
      <c r="P4190">
        <v>28.5263157894736</v>
      </c>
      <c r="Q4190">
        <v>0.17181043095738199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127</v>
      </c>
      <c r="E4191">
        <v>14.10188</v>
      </c>
      <c r="F4191">
        <v>23.5</v>
      </c>
      <c r="G4191">
        <v>-24.6336756796236</v>
      </c>
      <c r="H4191">
        <v>-15.528576586577399</v>
      </c>
      <c r="I4191">
        <v>-34.240806089036703</v>
      </c>
      <c r="J4191">
        <v>-2.8096149680166702</v>
      </c>
      <c r="K4191">
        <v>24.575039967071799</v>
      </c>
      <c r="L4191">
        <v>24.051617409085701</v>
      </c>
      <c r="M4191">
        <v>43.036650127606897</v>
      </c>
      <c r="N4191">
        <v>0.79477158876024201</v>
      </c>
      <c r="O4191">
        <v>54.042553191489297</v>
      </c>
      <c r="P4191">
        <v>38.154027042915899</v>
      </c>
      <c r="Q4191">
        <v>7.5927142932670999E-2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49</v>
      </c>
      <c r="E4192">
        <v>14.0964534</v>
      </c>
      <c r="F4192">
        <v>33.06</v>
      </c>
      <c r="G4192">
        <v>-1.98990781502525</v>
      </c>
      <c r="H4192">
        <v>-11.2220953480573</v>
      </c>
      <c r="I4192">
        <v>-5.3189393999096701</v>
      </c>
      <c r="J4192">
        <v>-1.9941643242398399</v>
      </c>
      <c r="K4192">
        <v>36.584083429391399</v>
      </c>
      <c r="L4192">
        <v>32.790274604913698</v>
      </c>
      <c r="M4192">
        <v>18.186096740252299</v>
      </c>
      <c r="N4192">
        <v>3.5103398824035499</v>
      </c>
      <c r="O4192">
        <v>32.2444041137325</v>
      </c>
      <c r="P4192">
        <v>62.058823529411697</v>
      </c>
      <c r="Q4192">
        <v>0.114077430251766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407</v>
      </c>
      <c r="E4193">
        <v>14.06413</v>
      </c>
      <c r="F4193">
        <v>29</v>
      </c>
      <c r="G4193">
        <v>-30.714446868950802</v>
      </c>
      <c r="H4193">
        <v>3.4588995286606301</v>
      </c>
      <c r="I4193">
        <v>-8.7810163514315693</v>
      </c>
      <c r="J4193">
        <v>-8.2441643242398399</v>
      </c>
      <c r="K4193">
        <v>27.5045072678605</v>
      </c>
      <c r="L4193">
        <v>25.375608059418699</v>
      </c>
      <c r="M4193">
        <v>48.9125722811252</v>
      </c>
      <c r="N4193">
        <v>0.27066538583271699</v>
      </c>
      <c r="O4193">
        <v>31.724137931034502</v>
      </c>
      <c r="P4193">
        <v>106.405693950177</v>
      </c>
      <c r="Q4193">
        <v>8.5774673221940004E-2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135</v>
      </c>
      <c r="E4194">
        <v>13.9686</v>
      </c>
      <c r="F4194">
        <v>112.65</v>
      </c>
      <c r="G4194">
        <v>207.11475072950299</v>
      </c>
      <c r="H4194">
        <v>-21.521502561962599</v>
      </c>
      <c r="I4194">
        <v>-14.768353855349901</v>
      </c>
      <c r="J4194">
        <v>-2.3038988375141698</v>
      </c>
      <c r="K4194">
        <v>122.623312499124</v>
      </c>
      <c r="L4194">
        <v>100.80602719060199</v>
      </c>
      <c r="M4194">
        <v>39.843166589115597</v>
      </c>
      <c r="N4194">
        <v>0.99663299663299598</v>
      </c>
      <c r="O4194">
        <v>27.075011096316</v>
      </c>
      <c r="P4194">
        <v>232.69344359125799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627</v>
      </c>
      <c r="E4195">
        <v>13.953295744999901</v>
      </c>
      <c r="F4195">
        <v>26</v>
      </c>
      <c r="M4195">
        <v>50</v>
      </c>
      <c r="N4195">
        <v>1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21</v>
      </c>
      <c r="E4196">
        <v>13.948658238</v>
      </c>
      <c r="F4196">
        <v>13.98</v>
      </c>
      <c r="G4196">
        <v>-24.274345035667199</v>
      </c>
      <c r="H4196">
        <v>-11.468971358480101</v>
      </c>
      <c r="I4196">
        <v>-27.074672323542401</v>
      </c>
      <c r="J4196">
        <v>-5.9567003472945999</v>
      </c>
      <c r="K4196">
        <v>14.153230610693001</v>
      </c>
      <c r="L4196">
        <v>14.3263723054125</v>
      </c>
      <c r="M4196">
        <v>44.945880683945397</v>
      </c>
      <c r="N4196">
        <v>0.628737537418668</v>
      </c>
      <c r="O4196">
        <v>46.494992846924099</v>
      </c>
      <c r="P4196">
        <v>51.135135135135101</v>
      </c>
      <c r="Q4196">
        <v>1.7469521720228001E-2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553</v>
      </c>
      <c r="E4197">
        <v>13.9396386</v>
      </c>
      <c r="F4197">
        <v>32.82</v>
      </c>
      <c r="G4197">
        <v>97.838597812173603</v>
      </c>
      <c r="H4197">
        <v>-16.600473726435698</v>
      </c>
      <c r="I4197">
        <v>-37.338335124763603</v>
      </c>
      <c r="J4197">
        <v>4.8787998451412697</v>
      </c>
      <c r="K4197">
        <v>35.577011623873901</v>
      </c>
      <c r="L4197">
        <v>33.242117526700397</v>
      </c>
      <c r="M4197">
        <v>55.741417169860398</v>
      </c>
      <c r="N4197">
        <v>2.5278715634258901</v>
      </c>
      <c r="O4197">
        <v>58.379037172455803</v>
      </c>
      <c r="P4197">
        <v>142.03539823008799</v>
      </c>
      <c r="Q4197">
        <v>0.13975005807372001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553</v>
      </c>
      <c r="E4198">
        <v>13.93257228</v>
      </c>
      <c r="F4198">
        <v>442.2</v>
      </c>
      <c r="G4198">
        <v>38.869057231217099</v>
      </c>
      <c r="H4198">
        <v>-16.111525219104799</v>
      </c>
      <c r="I4198">
        <v>-26.1681774014185</v>
      </c>
      <c r="J4198">
        <v>-3.1824848312565899</v>
      </c>
      <c r="K4198">
        <v>462.08647674415403</v>
      </c>
      <c r="L4198">
        <v>427.15908407625</v>
      </c>
      <c r="M4198">
        <v>42.7670911478573</v>
      </c>
      <c r="N4198">
        <v>0.55192878338278895</v>
      </c>
      <c r="O4198">
        <v>39.020805065581101</v>
      </c>
      <c r="P4198">
        <v>70.733590733590702</v>
      </c>
      <c r="Q4198">
        <v>2.2478032067444999E-2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257</v>
      </c>
      <c r="E4199">
        <v>13.905654245999999</v>
      </c>
      <c r="F4199">
        <v>63.69</v>
      </c>
      <c r="G4199">
        <v>-2.8619298559738899</v>
      </c>
      <c r="H4199">
        <v>-3.4535491590980101</v>
      </c>
      <c r="I4199">
        <v>37.840268775455101</v>
      </c>
      <c r="J4199">
        <v>0.57621511272467296</v>
      </c>
      <c r="K4199">
        <v>61.871433495419602</v>
      </c>
      <c r="L4199">
        <v>51.783300741333299</v>
      </c>
      <c r="M4199">
        <v>41.497162453130798</v>
      </c>
      <c r="N4199">
        <v>1.5033495145631</v>
      </c>
      <c r="O4199">
        <v>14.7432878002826</v>
      </c>
      <c r="P4199">
        <v>91.548872180451099</v>
      </c>
      <c r="Q4199">
        <v>0.23919133472804599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106</v>
      </c>
      <c r="E4200">
        <v>13.897500000000001</v>
      </c>
      <c r="F4200">
        <v>42.5</v>
      </c>
      <c r="G4200">
        <v>3.2872865196890699</v>
      </c>
      <c r="H4200">
        <v>94.160734689864199</v>
      </c>
      <c r="I4200">
        <v>77.626133200047803</v>
      </c>
      <c r="J4200">
        <v>-0.803688133763651</v>
      </c>
      <c r="K4200">
        <v>27.951763617047799</v>
      </c>
      <c r="L4200">
        <v>23.604701481655599</v>
      </c>
      <c r="M4200">
        <v>92.692308866026096</v>
      </c>
      <c r="N4200">
        <v>3.3678391019644498</v>
      </c>
      <c r="O4200">
        <v>0.65882352941177802</v>
      </c>
      <c r="P4200">
        <v>179.605263157894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627</v>
      </c>
      <c r="E4201">
        <v>13.8775</v>
      </c>
      <c r="F4201">
        <v>9.1</v>
      </c>
      <c r="G4201">
        <v>32.957892504099398</v>
      </c>
      <c r="H4201">
        <v>-42.024331821146397</v>
      </c>
      <c r="I4201">
        <v>-5.7848767791164999</v>
      </c>
      <c r="J4201">
        <v>-13.465024638763399</v>
      </c>
      <c r="K4201">
        <v>11.541444596189301</v>
      </c>
      <c r="L4201">
        <v>8.9551430122178992</v>
      </c>
      <c r="M4201">
        <v>3.7155906885696202</v>
      </c>
      <c r="N4201">
        <v>0.30658015080844803</v>
      </c>
      <c r="O4201">
        <v>87.362637362637301</v>
      </c>
      <c r="P4201">
        <v>100.883002207505</v>
      </c>
      <c r="Q4201">
        <v>8.7773433573772999E-2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62</v>
      </c>
      <c r="E4202">
        <v>13.860970200000001</v>
      </c>
      <c r="F4202">
        <v>13.86</v>
      </c>
      <c r="G4202">
        <v>-17.7187706827659</v>
      </c>
      <c r="H4202">
        <v>16.838388042822501</v>
      </c>
      <c r="I4202">
        <v>-40.838703849694802</v>
      </c>
      <c r="J4202">
        <v>-7.7084500385255499</v>
      </c>
      <c r="K4202">
        <v>13.123258620051899</v>
      </c>
      <c r="L4202">
        <v>13.916755727390401</v>
      </c>
      <c r="M4202">
        <v>52.538844883762998</v>
      </c>
      <c r="N4202">
        <v>2.2624855957593901</v>
      </c>
      <c r="O4202">
        <v>98.484848484848499</v>
      </c>
      <c r="P4202">
        <v>31.249999999999901</v>
      </c>
      <c r="Q4202">
        <v>7.0890700320867001E-2</v>
      </c>
    </row>
    <row r="4203" spans="1:17" hidden="1" x14ac:dyDescent="0.3">
      <c r="A4203" t="s">
        <v>8565</v>
      </c>
      <c r="B4203" t="s">
        <v>8231</v>
      </c>
      <c r="C4203" t="str">
        <f>IFERROR(VLOOKUP(Table1[[#This Row],[Ticker]],[1]!Table1[[Symbol]:[Industry]],2,FALSE),"-")</f>
        <v>-</v>
      </c>
      <c r="E4203">
        <v>13.855556999999999</v>
      </c>
      <c r="F4203">
        <v>18.940000000000001</v>
      </c>
      <c r="G4203">
        <v>81.642313702797196</v>
      </c>
      <c r="H4203">
        <v>-12.5957370309773</v>
      </c>
      <c r="I4203">
        <v>-5.3753475763020102</v>
      </c>
      <c r="J4203">
        <v>-4.0105130980818</v>
      </c>
      <c r="K4203">
        <v>17.573524420363398</v>
      </c>
      <c r="L4203">
        <v>16.273415592995601</v>
      </c>
      <c r="M4203">
        <v>61.697315666451502</v>
      </c>
      <c r="N4203">
        <v>0.64259976316234602</v>
      </c>
      <c r="O4203">
        <v>19.112988384371601</v>
      </c>
      <c r="P4203">
        <v>167.51412429378499</v>
      </c>
      <c r="Q4203">
        <v>7.3953884956505997E-2</v>
      </c>
    </row>
    <row r="4204" spans="1:17" hidden="1" x14ac:dyDescent="0.3">
      <c r="A4204" t="s">
        <v>8566</v>
      </c>
      <c r="B4204" t="s">
        <v>8567</v>
      </c>
      <c r="C4204" t="str">
        <f>IFERROR(VLOOKUP(Table1[[#This Row],[Ticker]],[1]!Table1[[Symbol]:[Industry]],2,FALSE),"-")</f>
        <v>-</v>
      </c>
      <c r="D4204" t="s">
        <v>130</v>
      </c>
      <c r="E4204">
        <v>13.841940419999901</v>
      </c>
      <c r="F4204">
        <v>25</v>
      </c>
      <c r="G4204">
        <v>-42.659953226596599</v>
      </c>
      <c r="H4204">
        <v>-5.2761494021113799</v>
      </c>
      <c r="I4204">
        <v>18.3489749003935</v>
      </c>
      <c r="J4204">
        <v>-1.9941643242398399</v>
      </c>
      <c r="K4204">
        <v>25.575608451047302</v>
      </c>
      <c r="L4204">
        <v>27.623094758978102</v>
      </c>
      <c r="M4204">
        <v>5.7435922009098999</v>
      </c>
      <c r="N4204">
        <v>0</v>
      </c>
      <c r="O4204">
        <v>40.559999999999903</v>
      </c>
      <c r="P4204">
        <v>40.924464487034903</v>
      </c>
    </row>
    <row r="4205" spans="1:17" hidden="1" x14ac:dyDescent="0.3">
      <c r="A4205" t="s">
        <v>8568</v>
      </c>
      <c r="B4205" t="s">
        <v>8569</v>
      </c>
      <c r="C4205" t="str">
        <f>IFERROR(VLOOKUP(Table1[[#This Row],[Ticker]],[1]!Table1[[Symbol]:[Industry]],2,FALSE),"-")</f>
        <v>-</v>
      </c>
      <c r="D4205" t="s">
        <v>72</v>
      </c>
      <c r="E4205">
        <v>13.8345</v>
      </c>
      <c r="F4205">
        <v>1.1499999999999999</v>
      </c>
      <c r="G4205">
        <v>36.393138124161197</v>
      </c>
      <c r="H4205">
        <v>7.4689486371042904</v>
      </c>
      <c r="I4205">
        <v>-17.265086691172002</v>
      </c>
      <c r="J4205">
        <v>-2.8562332897570801</v>
      </c>
      <c r="K4205">
        <v>1.0995271764916501</v>
      </c>
      <c r="L4205">
        <v>1.01584190147776</v>
      </c>
      <c r="M4205">
        <v>46.419824998047403</v>
      </c>
      <c r="N4205">
        <v>2.5313872624785798</v>
      </c>
      <c r="O4205">
        <v>46.956521739130402</v>
      </c>
      <c r="P4205">
        <v>74.242424242424207</v>
      </c>
      <c r="Q4205">
        <v>7.7991225227072997E-2</v>
      </c>
    </row>
    <row r="4206" spans="1:17" hidden="1" x14ac:dyDescent="0.3">
      <c r="A4206" t="s">
        <v>8570</v>
      </c>
      <c r="B4206" t="s">
        <v>8571</v>
      </c>
      <c r="C4206" t="str">
        <f>IFERROR(VLOOKUP(Table1[[#This Row],[Ticker]],[1]!Table1[[Symbol]:[Industry]],2,FALSE),"-")</f>
        <v>-</v>
      </c>
      <c r="E4206">
        <v>13.827083</v>
      </c>
      <c r="F4206">
        <v>69.17</v>
      </c>
      <c r="G4206">
        <v>-32.168834657837898</v>
      </c>
      <c r="H4206">
        <v>11.057949132234301</v>
      </c>
      <c r="I4206">
        <v>86.047346204472703</v>
      </c>
      <c r="J4206">
        <v>-0.64031817039369399</v>
      </c>
      <c r="K4206">
        <v>59.244064433754403</v>
      </c>
      <c r="L4206">
        <v>55.324569126027299</v>
      </c>
      <c r="M4206">
        <v>69.781098351780898</v>
      </c>
      <c r="N4206">
        <v>1.37183431952662</v>
      </c>
      <c r="O4206">
        <v>12.3030215411305</v>
      </c>
      <c r="P4206">
        <v>133.52464550978999</v>
      </c>
    </row>
    <row r="4207" spans="1:17" hidden="1" x14ac:dyDescent="0.3">
      <c r="A4207" t="s">
        <v>8572</v>
      </c>
      <c r="B4207" t="s">
        <v>8573</v>
      </c>
      <c r="C4207" t="str">
        <f>IFERROR(VLOOKUP(Table1[[#This Row],[Ticker]],[1]!Table1[[Symbol]:[Industry]],2,FALSE),"-")</f>
        <v>-</v>
      </c>
      <c r="D4207" t="s">
        <v>407</v>
      </c>
      <c r="E4207">
        <v>13.819008</v>
      </c>
      <c r="F4207">
        <v>14.84</v>
      </c>
      <c r="G4207">
        <v>-21.947407945553099</v>
      </c>
      <c r="H4207">
        <v>-4.4664328029210996</v>
      </c>
      <c r="I4207">
        <v>-25.0678801037215</v>
      </c>
      <c r="J4207">
        <v>-7.07675644622205</v>
      </c>
      <c r="K4207">
        <v>15.036361216809199</v>
      </c>
      <c r="L4207">
        <v>15.541112852692599</v>
      </c>
      <c r="M4207">
        <v>44.676628483815698</v>
      </c>
      <c r="N4207">
        <v>1.4970889967038199</v>
      </c>
      <c r="O4207">
        <v>53.301886792452798</v>
      </c>
      <c r="P4207">
        <v>16.0281469898358</v>
      </c>
      <c r="Q4207">
        <v>-5.5156576479689003E-2</v>
      </c>
    </row>
    <row r="4208" spans="1:17" hidden="1" x14ac:dyDescent="0.3">
      <c r="A4208" t="s">
        <v>8574</v>
      </c>
      <c r="B4208" t="s">
        <v>8575</v>
      </c>
      <c r="C4208" t="str">
        <f>IFERROR(VLOOKUP(Table1[[#This Row],[Ticker]],[1]!Table1[[Symbol]:[Industry]],2,FALSE),"-")</f>
        <v>-</v>
      </c>
      <c r="D4208" t="s">
        <v>627</v>
      </c>
      <c r="E4208">
        <v>13.817022</v>
      </c>
      <c r="F4208">
        <v>34</v>
      </c>
      <c r="G4208">
        <v>-19.659689746489398</v>
      </c>
      <c r="I4208">
        <v>-15.5556849817703</v>
      </c>
      <c r="K4208">
        <v>71.000791228306696</v>
      </c>
      <c r="M4208">
        <v>99.985344065864695</v>
      </c>
      <c r="N4208">
        <v>1</v>
      </c>
      <c r="O4208">
        <v>9.1176470588235397</v>
      </c>
      <c r="P4208">
        <v>5.91900311526478</v>
      </c>
    </row>
    <row r="4209" spans="1:17" hidden="1" x14ac:dyDescent="0.3">
      <c r="A4209" t="s">
        <v>8576</v>
      </c>
      <c r="B4209" t="s">
        <v>8577</v>
      </c>
      <c r="C4209" t="str">
        <f>IFERROR(VLOOKUP(Table1[[#This Row],[Ticker]],[1]!Table1[[Symbol]:[Industry]],2,FALSE),"-")</f>
        <v>-</v>
      </c>
      <c r="D4209" t="s">
        <v>711</v>
      </c>
      <c r="E4209">
        <v>13.801773789</v>
      </c>
      <c r="F4209">
        <v>15.54</v>
      </c>
      <c r="G4209">
        <v>12.70214002666</v>
      </c>
      <c r="H4209">
        <v>2.6481142725029301</v>
      </c>
      <c r="I4209">
        <v>4.2592726126784104</v>
      </c>
      <c r="J4209">
        <v>0.53748124538041597</v>
      </c>
      <c r="K4209">
        <v>14.4098799221027</v>
      </c>
      <c r="L4209">
        <v>13.229840174335299</v>
      </c>
      <c r="M4209">
        <v>59.192142314001003</v>
      </c>
      <c r="N4209">
        <v>1.1887760322549199</v>
      </c>
      <c r="O4209">
        <v>4.8906048906049104</v>
      </c>
      <c r="P4209">
        <v>44.827586206896498</v>
      </c>
      <c r="Q4209">
        <v>3.6626942849021002E-2</v>
      </c>
    </row>
    <row r="4210" spans="1:17" hidden="1" x14ac:dyDescent="0.3">
      <c r="A4210" t="s">
        <v>8578</v>
      </c>
      <c r="B4210" t="s">
        <v>8579</v>
      </c>
      <c r="C4210" t="str">
        <f>IFERROR(VLOOKUP(Table1[[#This Row],[Ticker]],[1]!Table1[[Symbol]:[Industry]],2,FALSE),"-")</f>
        <v>-</v>
      </c>
      <c r="D4210" t="s">
        <v>343</v>
      </c>
      <c r="E4210">
        <v>13.787262</v>
      </c>
      <c r="F4210">
        <v>28.2</v>
      </c>
      <c r="G4210">
        <v>56.474244517199899</v>
      </c>
      <c r="H4210">
        <v>102.749880966652</v>
      </c>
      <c r="I4210">
        <v>55.353405927320502</v>
      </c>
      <c r="J4210">
        <v>7.9828998959436399</v>
      </c>
      <c r="K4210">
        <v>19.7729588583063</v>
      </c>
      <c r="L4210">
        <v>16.375400014893302</v>
      </c>
      <c r="M4210">
        <v>69.098655867648901</v>
      </c>
      <c r="N4210">
        <v>2.2951601954927998</v>
      </c>
      <c r="O4210">
        <v>6.3120567375886498</v>
      </c>
      <c r="P4210">
        <v>145.21739130434699</v>
      </c>
      <c r="Q4210">
        <v>0.179380417763013</v>
      </c>
    </row>
    <row r="4211" spans="1:17" hidden="1" x14ac:dyDescent="0.3">
      <c r="A4211" t="s">
        <v>8580</v>
      </c>
      <c r="B4211" t="s">
        <v>8581</v>
      </c>
      <c r="C4211" t="str">
        <f>IFERROR(VLOOKUP(Table1[[#This Row],[Ticker]],[1]!Table1[[Symbol]:[Industry]],2,FALSE),"-")</f>
        <v>-</v>
      </c>
      <c r="D4211" t="s">
        <v>407</v>
      </c>
      <c r="E4211">
        <v>13.778245</v>
      </c>
      <c r="F4211">
        <v>6.74</v>
      </c>
      <c r="G4211">
        <v>19.3675436973855</v>
      </c>
      <c r="H4211">
        <v>-11.3957599723478</v>
      </c>
      <c r="I4211">
        <v>-51.365208791294101</v>
      </c>
      <c r="J4211">
        <v>-0.79476402438976501</v>
      </c>
      <c r="K4211">
        <v>7.0288305352609104</v>
      </c>
      <c r="L4211">
        <v>7.2752816810990701</v>
      </c>
      <c r="M4211">
        <v>50.220403918794602</v>
      </c>
      <c r="N4211">
        <v>2.2409224583873701</v>
      </c>
      <c r="O4211">
        <v>60.682492581602297</v>
      </c>
      <c r="P4211">
        <v>57.109557109557102</v>
      </c>
      <c r="Q4211">
        <v>5.5827609401211002E-2</v>
      </c>
    </row>
    <row r="4212" spans="1:17" hidden="1" x14ac:dyDescent="0.3">
      <c r="A4212" t="s">
        <v>8582</v>
      </c>
      <c r="B4212" t="s">
        <v>8583</v>
      </c>
      <c r="C4212" t="str">
        <f>IFERROR(VLOOKUP(Table1[[#This Row],[Ticker]],[1]!Table1[[Symbol]:[Industry]],2,FALSE),"-")</f>
        <v>-</v>
      </c>
      <c r="D4212" t="s">
        <v>135</v>
      </c>
      <c r="E4212">
        <v>13.768091999999999</v>
      </c>
      <c r="F4212">
        <v>11.16</v>
      </c>
      <c r="G4212">
        <v>97.621307138245697</v>
      </c>
      <c r="H4212">
        <v>-10.1414838938576</v>
      </c>
      <c r="I4212">
        <v>0.81553503908474601</v>
      </c>
      <c r="J4212">
        <v>-8.8026749625377203</v>
      </c>
      <c r="K4212">
        <v>11.689039306595101</v>
      </c>
      <c r="L4212">
        <v>10.130149583689899</v>
      </c>
      <c r="M4212">
        <v>27.838055850053198</v>
      </c>
      <c r="N4212">
        <v>2.1830182607576298</v>
      </c>
      <c r="O4212">
        <v>21.057347670250799</v>
      </c>
      <c r="P4212">
        <v>134.947368421052</v>
      </c>
      <c r="Q4212">
        <v>7.5248510469263993E-2</v>
      </c>
    </row>
    <row r="4213" spans="1:17" hidden="1" x14ac:dyDescent="0.3">
      <c r="A4213" t="s">
        <v>8584</v>
      </c>
      <c r="B4213" t="s">
        <v>8585</v>
      </c>
      <c r="C4213" t="str">
        <f>IFERROR(VLOOKUP(Table1[[#This Row],[Ticker]],[1]!Table1[[Symbol]:[Industry]],2,FALSE),"-")</f>
        <v>-</v>
      </c>
      <c r="D4213" t="s">
        <v>1429</v>
      </c>
      <c r="E4213">
        <v>13.702680000000001</v>
      </c>
      <c r="F4213">
        <v>2</v>
      </c>
      <c r="G4213">
        <v>-7.9316340382248196</v>
      </c>
      <c r="K4213">
        <v>1.8164878752898299</v>
      </c>
      <c r="L4213">
        <v>1.8009664774797101</v>
      </c>
      <c r="M4213">
        <v>73.414657253377001</v>
      </c>
      <c r="N4213">
        <v>1</v>
      </c>
      <c r="O4213">
        <v>5</v>
      </c>
      <c r="P4213">
        <v>66.6666666666666</v>
      </c>
      <c r="Q4213">
        <v>-2.1676028175539999E-2</v>
      </c>
    </row>
    <row r="4214" spans="1:17" hidden="1" x14ac:dyDescent="0.3">
      <c r="A4214" t="s">
        <v>8586</v>
      </c>
      <c r="B4214" t="s">
        <v>8587</v>
      </c>
      <c r="C4214" t="str">
        <f>IFERROR(VLOOKUP(Table1[[#This Row],[Ticker]],[1]!Table1[[Symbol]:[Industry]],2,FALSE),"-")</f>
        <v>-</v>
      </c>
      <c r="D4214" t="s">
        <v>49</v>
      </c>
      <c r="E4214">
        <v>13.629033263999901</v>
      </c>
      <c r="F4214">
        <v>6.16</v>
      </c>
      <c r="G4214">
        <v>8.3343506165066401</v>
      </c>
      <c r="H4214">
        <v>-15.704720830682801</v>
      </c>
      <c r="I4214">
        <v>2.9058534797681399</v>
      </c>
      <c r="J4214">
        <v>-1.9941643242398399</v>
      </c>
      <c r="K4214">
        <v>5.8439264808367604</v>
      </c>
      <c r="L4214">
        <v>5.3513146300115002</v>
      </c>
      <c r="M4214">
        <v>51.2918507952119</v>
      </c>
      <c r="N4214">
        <v>1.09451140400325</v>
      </c>
      <c r="O4214">
        <v>20.941558441558399</v>
      </c>
      <c r="Q4214">
        <v>6.1424777294419003E-2</v>
      </c>
    </row>
    <row r="4215" spans="1:17" hidden="1" x14ac:dyDescent="0.3">
      <c r="A4215" t="s">
        <v>8588</v>
      </c>
      <c r="B4215" t="s">
        <v>8589</v>
      </c>
      <c r="C4215" t="str">
        <f>IFERROR(VLOOKUP(Table1[[#This Row],[Ticker]],[1]!Table1[[Symbol]:[Industry]],2,FALSE),"-")</f>
        <v>-</v>
      </c>
      <c r="E4215">
        <v>13.617000000000001</v>
      </c>
      <c r="F4215">
        <v>8.01</v>
      </c>
      <c r="G4215">
        <v>-53.804499313367103</v>
      </c>
      <c r="H4215">
        <v>-12.1127658563408</v>
      </c>
      <c r="I4215">
        <v>-46.976917858482601</v>
      </c>
      <c r="J4215">
        <v>-3.94538383643496</v>
      </c>
      <c r="K4215">
        <v>8.6538703941196697</v>
      </c>
      <c r="L4215">
        <v>9.8103485643686792</v>
      </c>
      <c r="M4215">
        <v>38.928220163532998</v>
      </c>
      <c r="N4215">
        <v>1.24000880098681</v>
      </c>
      <c r="O4215">
        <v>66.6666666666666</v>
      </c>
      <c r="P4215">
        <v>2.6923076923076801</v>
      </c>
      <c r="Q4215">
        <v>9.1736850818100998E-2</v>
      </c>
    </row>
    <row r="4216" spans="1:17" hidden="1" x14ac:dyDescent="0.3">
      <c r="A4216" t="s">
        <v>8590</v>
      </c>
      <c r="B4216" t="s">
        <v>8591</v>
      </c>
      <c r="C4216" t="str">
        <f>IFERROR(VLOOKUP(Table1[[#This Row],[Ticker]],[1]!Table1[[Symbol]:[Industry]],2,FALSE),"-")</f>
        <v>-</v>
      </c>
      <c r="E4216">
        <v>13.581296999999999</v>
      </c>
      <c r="F4216">
        <v>29.72</v>
      </c>
      <c r="G4216">
        <v>-58.732210506168698</v>
      </c>
      <c r="H4216">
        <v>-6.97106465634866</v>
      </c>
      <c r="I4216">
        <v>-17.112491871468801</v>
      </c>
      <c r="J4216">
        <v>-1.6481435629941601</v>
      </c>
      <c r="K4216">
        <v>29.306480295837801</v>
      </c>
      <c r="L4216">
        <v>31.296570249669699</v>
      </c>
      <c r="M4216">
        <v>54.994261277183398</v>
      </c>
      <c r="N4216">
        <v>1.28691151786427</v>
      </c>
      <c r="O4216">
        <v>54.777927321668898</v>
      </c>
      <c r="P4216">
        <v>31.796008869179499</v>
      </c>
      <c r="Q4216">
        <v>-2.4273490007152999E-2</v>
      </c>
    </row>
    <row r="4217" spans="1:17" hidden="1" x14ac:dyDescent="0.3">
      <c r="A4217" t="s">
        <v>8592</v>
      </c>
      <c r="B4217" t="s">
        <v>8593</v>
      </c>
      <c r="C4217" t="str">
        <f>IFERROR(VLOOKUP(Table1[[#This Row],[Ticker]],[1]!Table1[[Symbol]:[Industry]],2,FALSE),"-")</f>
        <v>-</v>
      </c>
      <c r="E4217">
        <v>13.563774</v>
      </c>
      <c r="F4217">
        <v>17.010000000000002</v>
      </c>
      <c r="G4217">
        <v>-25.578692861754199</v>
      </c>
      <c r="H4217">
        <v>-5.2761494021113799</v>
      </c>
      <c r="I4217">
        <v>-15.5556849817703</v>
      </c>
      <c r="J4217">
        <v>-1.9941643242398399</v>
      </c>
      <c r="K4217">
        <v>17.009996031936801</v>
      </c>
      <c r="L4217">
        <v>16.928089123958301</v>
      </c>
      <c r="M4217">
        <v>100</v>
      </c>
      <c r="O4217">
        <v>0</v>
      </c>
      <c r="P4217">
        <v>0</v>
      </c>
    </row>
    <row r="4218" spans="1:17" hidden="1" x14ac:dyDescent="0.3">
      <c r="A4218" t="s">
        <v>8594</v>
      </c>
      <c r="B4218" t="s">
        <v>8595</v>
      </c>
      <c r="C4218" t="str">
        <f>IFERROR(VLOOKUP(Table1[[#This Row],[Ticker]],[1]!Table1[[Symbol]:[Industry]],2,FALSE),"-")</f>
        <v>-</v>
      </c>
      <c r="D4218" t="s">
        <v>407</v>
      </c>
      <c r="E4218">
        <v>13.555937500000001</v>
      </c>
      <c r="F4218">
        <v>43.75</v>
      </c>
      <c r="G4218">
        <v>-54.045010716561201</v>
      </c>
      <c r="H4218">
        <v>-13.2719299928286</v>
      </c>
      <c r="I4218">
        <v>-29.771371256280101</v>
      </c>
      <c r="J4218">
        <v>-1.2549635850391001</v>
      </c>
      <c r="K4218">
        <v>45.804844632860501</v>
      </c>
      <c r="L4218">
        <v>50.547549277677703</v>
      </c>
      <c r="M4218">
        <v>44.4678675962287</v>
      </c>
      <c r="N4218">
        <v>1.2196287335894</v>
      </c>
      <c r="O4218">
        <v>46.285714285714199</v>
      </c>
      <c r="P4218">
        <v>7.8914919852034604</v>
      </c>
      <c r="Q4218">
        <v>2.0716379441495E-2</v>
      </c>
    </row>
    <row r="4219" spans="1:17" hidden="1" x14ac:dyDescent="0.3">
      <c r="A4219" t="s">
        <v>8596</v>
      </c>
      <c r="B4219" t="s">
        <v>8597</v>
      </c>
      <c r="C4219" t="str">
        <f>IFERROR(VLOOKUP(Table1[[#This Row],[Ticker]],[1]!Table1[[Symbol]:[Industry]],2,FALSE),"-")</f>
        <v>-</v>
      </c>
      <c r="E4219">
        <v>13.5299821</v>
      </c>
      <c r="F4219">
        <v>17.09</v>
      </c>
      <c r="G4219">
        <v>-48.318295031736099</v>
      </c>
      <c r="H4219">
        <v>-40.730694856656797</v>
      </c>
      <c r="I4219">
        <v>-38.918913681321797</v>
      </c>
      <c r="J4219">
        <v>-5.8221973042162896</v>
      </c>
      <c r="K4219">
        <v>19.451069845540701</v>
      </c>
      <c r="L4219">
        <v>19.436650361927601</v>
      </c>
      <c r="M4219">
        <v>45.069103805229503</v>
      </c>
      <c r="N4219">
        <v>2.42570576844679</v>
      </c>
      <c r="O4219">
        <v>50.321825629022797</v>
      </c>
      <c r="P4219">
        <v>29.469696969696901</v>
      </c>
      <c r="Q4219">
        <v>5.0776021440401997E-2</v>
      </c>
    </row>
    <row r="4220" spans="1:17" hidden="1" x14ac:dyDescent="0.3">
      <c r="A4220" t="s">
        <v>8598</v>
      </c>
      <c r="B4220" t="s">
        <v>8599</v>
      </c>
      <c r="C4220" t="str">
        <f>IFERROR(VLOOKUP(Table1[[#This Row],[Ticker]],[1]!Table1[[Symbol]:[Industry]],2,FALSE),"-")</f>
        <v>-</v>
      </c>
      <c r="D4220" t="s">
        <v>135</v>
      </c>
      <c r="E4220">
        <v>13.5299646</v>
      </c>
      <c r="F4220">
        <v>51.3</v>
      </c>
      <c r="G4220">
        <v>43.171307138245702</v>
      </c>
      <c r="H4220">
        <v>-3.3893569492811899</v>
      </c>
      <c r="I4220">
        <v>39.429209278048397</v>
      </c>
      <c r="J4220">
        <v>4.2632146604118697</v>
      </c>
      <c r="K4220">
        <v>50.945255670990299</v>
      </c>
      <c r="L4220">
        <v>43.830169332235201</v>
      </c>
      <c r="M4220">
        <v>49.998685864015698</v>
      </c>
      <c r="N4220">
        <v>1.5095322501230899</v>
      </c>
      <c r="O4220">
        <v>15.009746588693901</v>
      </c>
      <c r="P4220">
        <v>83.542039355992799</v>
      </c>
      <c r="Q4220">
        <v>4.2663815283696997E-2</v>
      </c>
    </row>
    <row r="4221" spans="1:17" hidden="1" x14ac:dyDescent="0.3">
      <c r="A4221" t="s">
        <v>8600</v>
      </c>
      <c r="B4221" t="s">
        <v>8601</v>
      </c>
      <c r="C4221" t="str">
        <f>IFERROR(VLOOKUP(Table1[[#This Row],[Ticker]],[1]!Table1[[Symbol]:[Industry]],2,FALSE),"-")</f>
        <v>-</v>
      </c>
      <c r="E4221">
        <v>13.5284292</v>
      </c>
      <c r="F4221">
        <v>31.46</v>
      </c>
      <c r="G4221">
        <v>-30.245359528420899</v>
      </c>
      <c r="H4221">
        <v>-8.4422936027383297</v>
      </c>
      <c r="I4221">
        <v>-50.3130470721892</v>
      </c>
      <c r="J4221">
        <v>-4.8557995443656203</v>
      </c>
      <c r="K4221">
        <v>32.570321968233699</v>
      </c>
      <c r="L4221">
        <v>36.389666604577499</v>
      </c>
      <c r="M4221">
        <v>49.544115787611702</v>
      </c>
      <c r="N4221">
        <v>1.1257436587240499</v>
      </c>
      <c r="O4221">
        <v>76.732358550540297</v>
      </c>
      <c r="P4221">
        <v>12.6790830945558</v>
      </c>
      <c r="Q4221">
        <v>3.8471918396676998E-2</v>
      </c>
    </row>
    <row r="4222" spans="1:17" hidden="1" x14ac:dyDescent="0.3">
      <c r="A4222" t="s">
        <v>8602</v>
      </c>
      <c r="B4222" t="s">
        <v>8603</v>
      </c>
      <c r="C4222" t="str">
        <f>IFERROR(VLOOKUP(Table1[[#This Row],[Ticker]],[1]!Table1[[Symbol]:[Industry]],2,FALSE),"-")</f>
        <v>-</v>
      </c>
      <c r="E4222">
        <v>13.515216000000001</v>
      </c>
      <c r="F4222">
        <v>23.27</v>
      </c>
      <c r="G4222">
        <v>14.4333408325899</v>
      </c>
      <c r="H4222">
        <v>8.0436269069887594</v>
      </c>
      <c r="I4222">
        <v>28.888759462674098</v>
      </c>
      <c r="J4222">
        <v>9.5673972373217104</v>
      </c>
      <c r="K4222">
        <v>20.394717819358199</v>
      </c>
      <c r="L4222">
        <v>18.6111611057561</v>
      </c>
      <c r="M4222">
        <v>71.788574380349502</v>
      </c>
      <c r="N4222">
        <v>1.55121334681496</v>
      </c>
      <c r="O4222">
        <v>12.4194241512677</v>
      </c>
      <c r="P4222">
        <v>121.830314585319</v>
      </c>
    </row>
    <row r="4223" spans="1:17" hidden="1" x14ac:dyDescent="0.3">
      <c r="A4223" t="s">
        <v>8604</v>
      </c>
      <c r="B4223" t="s">
        <v>8605</v>
      </c>
      <c r="C4223" t="str">
        <f>IFERROR(VLOOKUP(Table1[[#This Row],[Ticker]],[1]!Table1[[Symbol]:[Industry]],2,FALSE),"-")</f>
        <v>-</v>
      </c>
      <c r="D4223" t="s">
        <v>407</v>
      </c>
      <c r="E4223">
        <v>13.497460800000001</v>
      </c>
      <c r="F4223">
        <v>18.61</v>
      </c>
      <c r="G4223">
        <v>47.860263335822602</v>
      </c>
      <c r="H4223">
        <v>-6.8105409365029104</v>
      </c>
      <c r="I4223">
        <v>-21.849743390632302</v>
      </c>
      <c r="J4223">
        <v>-4.0467959031872098</v>
      </c>
      <c r="K4223">
        <v>18.512145996780099</v>
      </c>
      <c r="L4223">
        <v>15.009200937143699</v>
      </c>
      <c r="M4223">
        <v>14.079203571840999</v>
      </c>
      <c r="N4223">
        <v>2.2034456487011198</v>
      </c>
      <c r="O4223">
        <v>15.099408919935501</v>
      </c>
      <c r="P4223">
        <v>106.777777777777</v>
      </c>
      <c r="Q4223">
        <v>0.110275331690196</v>
      </c>
    </row>
    <row r="4224" spans="1:17" hidden="1" x14ac:dyDescent="0.3">
      <c r="A4224" t="s">
        <v>8606</v>
      </c>
      <c r="B4224" t="s">
        <v>8607</v>
      </c>
      <c r="C4224" t="str">
        <f>IFERROR(VLOOKUP(Table1[[#This Row],[Ticker]],[1]!Table1[[Symbol]:[Industry]],2,FALSE),"-")</f>
        <v>-</v>
      </c>
      <c r="D4224" t="s">
        <v>49</v>
      </c>
      <c r="E4224">
        <v>13.455</v>
      </c>
      <c r="F4224">
        <v>1.8</v>
      </c>
      <c r="G4224">
        <v>91.288777017763806</v>
      </c>
      <c r="H4224">
        <v>-8.9603599284271596</v>
      </c>
      <c r="I4224">
        <v>54.255635772946597</v>
      </c>
      <c r="J4224">
        <v>-8.6268173854643209</v>
      </c>
      <c r="K4224">
        <v>1.7513182599478001</v>
      </c>
      <c r="L4224">
        <v>1.4173571947285999</v>
      </c>
      <c r="M4224">
        <v>34.750763744332303</v>
      </c>
      <c r="N4224">
        <v>1.03783430415106</v>
      </c>
      <c r="O4224">
        <v>28.3333333333333</v>
      </c>
      <c r="P4224">
        <v>136.84210526315701</v>
      </c>
      <c r="Q4224">
        <v>1.5459312863264E-2</v>
      </c>
    </row>
    <row r="4225" spans="1:17" hidden="1" x14ac:dyDescent="0.3">
      <c r="A4225" t="s">
        <v>8608</v>
      </c>
      <c r="B4225" t="s">
        <v>8609</v>
      </c>
      <c r="C4225" t="str">
        <f>IFERROR(VLOOKUP(Table1[[#This Row],[Ticker]],[1]!Table1[[Symbol]:[Industry]],2,FALSE),"-")</f>
        <v>-</v>
      </c>
      <c r="D4225" t="s">
        <v>227</v>
      </c>
      <c r="E4225">
        <v>13.448292</v>
      </c>
      <c r="F4225">
        <v>44.88</v>
      </c>
      <c r="G4225">
        <v>56.4164409581971</v>
      </c>
      <c r="H4225">
        <v>-8.3373738919072995</v>
      </c>
      <c r="I4225">
        <v>4.7660308359240702</v>
      </c>
      <c r="J4225">
        <v>-2.9899957276673499</v>
      </c>
      <c r="K4225">
        <v>43.517277647386898</v>
      </c>
      <c r="L4225">
        <v>38.394925307050897</v>
      </c>
      <c r="M4225">
        <v>64.221579365697593</v>
      </c>
      <c r="N4225">
        <v>0.93623941958887502</v>
      </c>
      <c r="O4225">
        <v>44.696969696969603</v>
      </c>
      <c r="P4225">
        <v>94.876248371689101</v>
      </c>
      <c r="Q4225">
        <v>7.7853596675094006E-2</v>
      </c>
    </row>
    <row r="4226" spans="1:17" hidden="1" x14ac:dyDescent="0.3">
      <c r="A4226" t="s">
        <v>8610</v>
      </c>
      <c r="B4226" t="s">
        <v>8611</v>
      </c>
      <c r="C4226" t="str">
        <f>IFERROR(VLOOKUP(Table1[[#This Row],[Ticker]],[1]!Table1[[Symbol]:[Industry]],2,FALSE),"-")</f>
        <v>-</v>
      </c>
      <c r="D4226" t="s">
        <v>407</v>
      </c>
      <c r="E4226">
        <v>13.393295999999999</v>
      </c>
      <c r="F4226">
        <v>1.03</v>
      </c>
      <c r="G4226">
        <v>84.625388770898795</v>
      </c>
      <c r="H4226">
        <v>3.4195027718016502</v>
      </c>
      <c r="I4226">
        <v>1.4897695636842301</v>
      </c>
      <c r="J4226">
        <v>-6.7560690861446</v>
      </c>
      <c r="K4226">
        <v>0.93874167464888103</v>
      </c>
      <c r="L4226">
        <v>0.78609063405363999</v>
      </c>
      <c r="M4226">
        <v>44.293736507426402</v>
      </c>
      <c r="N4226">
        <v>1.7017900104602499</v>
      </c>
      <c r="O4226">
        <v>34.951456310679497</v>
      </c>
      <c r="P4226">
        <v>123.91304347825999</v>
      </c>
      <c r="Q4226">
        <v>8.4796853719138005E-2</v>
      </c>
    </row>
    <row r="4227" spans="1:17" hidden="1" x14ac:dyDescent="0.3">
      <c r="A4227" t="s">
        <v>8612</v>
      </c>
      <c r="B4227" t="s">
        <v>8613</v>
      </c>
      <c r="C4227" t="str">
        <f>IFERROR(VLOOKUP(Table1[[#This Row],[Ticker]],[1]!Table1[[Symbol]:[Industry]],2,FALSE),"-")</f>
        <v>-</v>
      </c>
      <c r="D4227" t="s">
        <v>550</v>
      </c>
      <c r="E4227">
        <v>13.353804</v>
      </c>
      <c r="F4227">
        <v>17.399999999999999</v>
      </c>
      <c r="G4227">
        <v>146.296307138245</v>
      </c>
      <c r="H4227">
        <v>4.2597692247163303</v>
      </c>
      <c r="I4227">
        <v>53.048966181020297</v>
      </c>
      <c r="J4227">
        <v>3.9713953313567001</v>
      </c>
      <c r="K4227">
        <v>14.637500978175</v>
      </c>
      <c r="L4227">
        <v>11.3756942617885</v>
      </c>
      <c r="M4227">
        <v>73.355102909124994</v>
      </c>
      <c r="N4227">
        <v>0.87187408274760603</v>
      </c>
      <c r="O4227">
        <v>1.55172413793105</v>
      </c>
      <c r="P4227">
        <v>183.84991843393101</v>
      </c>
      <c r="Q4227">
        <v>7.0706930870859996E-2</v>
      </c>
    </row>
    <row r="4228" spans="1:17" hidden="1" x14ac:dyDescent="0.3">
      <c r="A4228" t="s">
        <v>8614</v>
      </c>
      <c r="B4228" t="s">
        <v>8615</v>
      </c>
      <c r="C4228" t="str">
        <f>IFERROR(VLOOKUP(Table1[[#This Row],[Ticker]],[1]!Table1[[Symbol]:[Industry]],2,FALSE),"-")</f>
        <v>-</v>
      </c>
      <c r="E4228">
        <v>13.332849599999999</v>
      </c>
      <c r="F4228">
        <v>22.26</v>
      </c>
      <c r="G4228">
        <v>33.991199611364003</v>
      </c>
      <c r="H4228">
        <v>-12.7141659310369</v>
      </c>
      <c r="I4228">
        <v>-6.33095485419424</v>
      </c>
      <c r="J4228">
        <v>4.8868000152880304</v>
      </c>
      <c r="K4228">
        <v>21.195073490205001</v>
      </c>
      <c r="L4228">
        <v>19.124439783725499</v>
      </c>
      <c r="M4228">
        <v>55.770185126596303</v>
      </c>
      <c r="N4228">
        <v>1.37036332567867</v>
      </c>
      <c r="O4228">
        <v>22.147349505840001</v>
      </c>
      <c r="P4228">
        <v>82.459016393442596</v>
      </c>
      <c r="Q4228">
        <v>4.2118045039482001E-2</v>
      </c>
    </row>
    <row r="4229" spans="1:17" hidden="1" x14ac:dyDescent="0.3">
      <c r="A4229" t="s">
        <v>8616</v>
      </c>
      <c r="B4229" t="s">
        <v>8617</v>
      </c>
      <c r="C4229" t="str">
        <f>IFERROR(VLOOKUP(Table1[[#This Row],[Ticker]],[1]!Table1[[Symbol]:[Industry]],2,FALSE),"-")</f>
        <v>-</v>
      </c>
      <c r="D4229" t="s">
        <v>285</v>
      </c>
      <c r="E4229">
        <v>13.314438000000001</v>
      </c>
      <c r="F4229">
        <v>2.79</v>
      </c>
      <c r="G4229">
        <v>11.186013020598701</v>
      </c>
      <c r="H4229">
        <v>21.563677437715398</v>
      </c>
      <c r="I4229">
        <v>47.602209755071797</v>
      </c>
      <c r="J4229">
        <v>7.7436633911159696</v>
      </c>
      <c r="K4229">
        <v>2.4407565402761202</v>
      </c>
      <c r="L4229">
        <v>2.16091962003149</v>
      </c>
      <c r="M4229">
        <v>57.274812987999297</v>
      </c>
      <c r="N4229">
        <v>3.0890540072332602</v>
      </c>
      <c r="O4229">
        <v>15.770609318996399</v>
      </c>
      <c r="P4229">
        <v>97.872340425531902</v>
      </c>
    </row>
    <row r="4230" spans="1:17" hidden="1" x14ac:dyDescent="0.3">
      <c r="A4230" t="s">
        <v>8618</v>
      </c>
      <c r="B4230" t="s">
        <v>8619</v>
      </c>
      <c r="C4230" t="str">
        <f>IFERROR(VLOOKUP(Table1[[#This Row],[Ticker]],[1]!Table1[[Symbol]:[Industry]],2,FALSE),"-")</f>
        <v>-</v>
      </c>
      <c r="D4230" t="s">
        <v>627</v>
      </c>
      <c r="E4230">
        <v>13.249432000000001</v>
      </c>
      <c r="F4230">
        <v>39.4</v>
      </c>
      <c r="G4230">
        <v>-12.717048633739299</v>
      </c>
      <c r="H4230">
        <v>-11.1528813657998</v>
      </c>
      <c r="I4230">
        <v>-24.246299118502598</v>
      </c>
      <c r="J4230">
        <v>-1.9941643242398399</v>
      </c>
      <c r="K4230">
        <v>40.300453961785102</v>
      </c>
      <c r="L4230">
        <v>41.3237852760357</v>
      </c>
      <c r="M4230">
        <v>39.348278165966299</v>
      </c>
      <c r="N4230">
        <v>0.63251039501039497</v>
      </c>
      <c r="O4230">
        <v>29.1878172588832</v>
      </c>
      <c r="P4230">
        <v>19.393939393939299</v>
      </c>
      <c r="Q4230">
        <v>8.9309738871722E-2</v>
      </c>
    </row>
    <row r="4231" spans="1:17" hidden="1" x14ac:dyDescent="0.3">
      <c r="A4231" t="s">
        <v>8620</v>
      </c>
      <c r="B4231" t="s">
        <v>8621</v>
      </c>
      <c r="C4231" t="str">
        <f>IFERROR(VLOOKUP(Table1[[#This Row],[Ticker]],[1]!Table1[[Symbol]:[Industry]],2,FALSE),"-")</f>
        <v>-</v>
      </c>
      <c r="D4231" t="s">
        <v>46</v>
      </c>
      <c r="E4231">
        <v>13.22766</v>
      </c>
      <c r="F4231">
        <v>19.350000000000001</v>
      </c>
      <c r="G4231">
        <v>-25.319625504241198</v>
      </c>
      <c r="H4231">
        <v>-5.2761494021113799</v>
      </c>
      <c r="I4231">
        <v>14.747345321259999</v>
      </c>
      <c r="K4231">
        <v>18.628239292260201</v>
      </c>
      <c r="L4231">
        <v>11.3588457103859</v>
      </c>
      <c r="M4231">
        <v>0.380418701988887</v>
      </c>
      <c r="N4231">
        <v>0.92307692307692302</v>
      </c>
      <c r="O4231">
        <v>21.447028423772501</v>
      </c>
      <c r="P4231">
        <v>54.8</v>
      </c>
    </row>
    <row r="4232" spans="1:17" hidden="1" x14ac:dyDescent="0.3">
      <c r="A4232" t="s">
        <v>8622</v>
      </c>
      <c r="B4232" t="s">
        <v>8623</v>
      </c>
      <c r="C4232" t="str">
        <f>IFERROR(VLOOKUP(Table1[[#This Row],[Ticker]],[1]!Table1[[Symbol]:[Industry]],2,FALSE),"-")</f>
        <v>-</v>
      </c>
      <c r="D4232" t="s">
        <v>312</v>
      </c>
      <c r="E4232">
        <v>13.21443</v>
      </c>
      <c r="F4232">
        <v>17.690000000000001</v>
      </c>
      <c r="G4232">
        <v>61.617074334012997</v>
      </c>
      <c r="H4232">
        <v>-31.469754307936999</v>
      </c>
      <c r="I4232">
        <v>-30.302672933577501</v>
      </c>
      <c r="J4232">
        <v>-6.3641983764532304</v>
      </c>
      <c r="K4232">
        <v>19.406162534803599</v>
      </c>
      <c r="L4232">
        <v>17.317559388833502</v>
      </c>
      <c r="M4232">
        <v>47.286095511924302</v>
      </c>
      <c r="N4232">
        <v>3.0502638522427401</v>
      </c>
      <c r="O4232">
        <v>29.3951384963256</v>
      </c>
      <c r="P4232">
        <v>96.5555555555555</v>
      </c>
      <c r="Q4232">
        <v>9.6545497489298998E-2</v>
      </c>
    </row>
    <row r="4233" spans="1:17" hidden="1" x14ac:dyDescent="0.3">
      <c r="A4233" t="s">
        <v>8624</v>
      </c>
      <c r="B4233" t="s">
        <v>8625</v>
      </c>
      <c r="C4233" t="str">
        <f>IFERROR(VLOOKUP(Table1[[#This Row],[Ticker]],[1]!Table1[[Symbol]:[Industry]],2,FALSE),"-")</f>
        <v>-</v>
      </c>
      <c r="E4233">
        <v>13.171753000000001</v>
      </c>
      <c r="F4233">
        <v>28.9</v>
      </c>
      <c r="G4233">
        <v>25.651029796539799</v>
      </c>
      <c r="H4233">
        <v>-21.126771808750298</v>
      </c>
      <c r="I4233">
        <v>-22.329878530157401</v>
      </c>
      <c r="J4233">
        <v>-9.2785288472511205</v>
      </c>
      <c r="K4233">
        <v>34.8030103209149</v>
      </c>
      <c r="L4233">
        <v>31.713615758027601</v>
      </c>
      <c r="M4233">
        <v>18.3793550474001</v>
      </c>
      <c r="N4233">
        <v>1.1922166328150701</v>
      </c>
      <c r="O4233">
        <v>45.328719723183397</v>
      </c>
      <c r="P4233">
        <v>71.5133531157269</v>
      </c>
      <c r="Q4233">
        <v>4.2695143863071001E-2</v>
      </c>
    </row>
    <row r="4234" spans="1:17" hidden="1" x14ac:dyDescent="0.3">
      <c r="A4234" t="s">
        <v>8626</v>
      </c>
      <c r="B4234" t="s">
        <v>8627</v>
      </c>
      <c r="C4234" t="str">
        <f>IFERROR(VLOOKUP(Table1[[#This Row],[Ticker]],[1]!Table1[[Symbol]:[Industry]],2,FALSE),"-")</f>
        <v>-</v>
      </c>
      <c r="D4234" t="s">
        <v>890</v>
      </c>
      <c r="E4234">
        <v>13.170444</v>
      </c>
      <c r="F4234">
        <v>24.15</v>
      </c>
      <c r="G4234">
        <v>68.086102647467797</v>
      </c>
      <c r="H4234">
        <v>12.3155721406919</v>
      </c>
      <c r="I4234">
        <v>-39.372719682085702</v>
      </c>
      <c r="J4234">
        <v>-13.5611965138401</v>
      </c>
      <c r="K4234">
        <v>24.939546900923801</v>
      </c>
      <c r="L4234">
        <v>21.395714793537401</v>
      </c>
      <c r="M4234">
        <v>29.917869369472299</v>
      </c>
      <c r="N4234">
        <v>2.11700115198501</v>
      </c>
      <c r="O4234">
        <v>70.517598343685293</v>
      </c>
      <c r="P4234">
        <v>106.233988044406</v>
      </c>
      <c r="Q4234">
        <v>5.5184910443072999E-2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D4235" t="s">
        <v>285</v>
      </c>
      <c r="E4235">
        <v>13.1701195</v>
      </c>
      <c r="F4235">
        <v>13.15</v>
      </c>
      <c r="G4235">
        <v>51.406502293023699</v>
      </c>
      <c r="H4235">
        <v>-6.4782530835539003</v>
      </c>
      <c r="I4235">
        <v>19.454581958681398</v>
      </c>
      <c r="J4235">
        <v>-6.9797134571878097</v>
      </c>
      <c r="K4235">
        <v>13.219710167793099</v>
      </c>
      <c r="L4235">
        <v>11.7661162296507</v>
      </c>
      <c r="M4235">
        <v>27.813094517569201</v>
      </c>
      <c r="N4235">
        <v>0.85714285714285698</v>
      </c>
      <c r="O4235">
        <v>11.8631178707224</v>
      </c>
      <c r="P4235">
        <v>76.985195154777898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D4236" t="s">
        <v>627</v>
      </c>
      <c r="E4236">
        <v>13.15979696</v>
      </c>
      <c r="F4236">
        <v>15.04</v>
      </c>
      <c r="G4236">
        <v>-3.7973163435356199</v>
      </c>
      <c r="H4236">
        <v>3.7830840473659699</v>
      </c>
      <c r="I4236">
        <v>3.3375956506407398</v>
      </c>
      <c r="J4236">
        <v>-2.3126356618194501</v>
      </c>
      <c r="K4236">
        <v>14.2698299232956</v>
      </c>
      <c r="L4236">
        <v>13.577606057920301</v>
      </c>
      <c r="M4236">
        <v>51.285900787174597</v>
      </c>
      <c r="N4236">
        <v>3.08217529518619</v>
      </c>
      <c r="O4236">
        <v>46.609042553191401</v>
      </c>
      <c r="Q4236">
        <v>8.5762528782037994E-2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476</v>
      </c>
      <c r="E4237">
        <v>13.156620172937</v>
      </c>
      <c r="F4237">
        <v>17.95</v>
      </c>
      <c r="G4237">
        <v>-25.856470639531999</v>
      </c>
      <c r="H4237">
        <v>-0.305389168193265</v>
      </c>
      <c r="I4237">
        <v>-15.2763553728317</v>
      </c>
      <c r="J4237">
        <v>-1.9941643242398399</v>
      </c>
      <c r="K4237">
        <v>17.437626284497899</v>
      </c>
      <c r="L4237">
        <v>17.2688513888173</v>
      </c>
      <c r="M4237">
        <v>99.8052603467236</v>
      </c>
      <c r="N4237">
        <v>2.9</v>
      </c>
      <c r="O4237">
        <v>0.27855153203342198</v>
      </c>
      <c r="P4237">
        <v>4.9707602339181101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D4238" t="s">
        <v>711</v>
      </c>
      <c r="E4238">
        <v>13.10207943</v>
      </c>
      <c r="F4238">
        <v>117.67</v>
      </c>
      <c r="G4238">
        <v>11.838100318205999</v>
      </c>
      <c r="H4238">
        <v>-3.4573346775443201</v>
      </c>
      <c r="I4238">
        <v>5.9665705175584103</v>
      </c>
      <c r="J4238">
        <v>-1.0886015816783901</v>
      </c>
      <c r="K4238">
        <v>112.02607581963601</v>
      </c>
      <c r="L4238">
        <v>101.437142349618</v>
      </c>
      <c r="M4238">
        <v>34.201172078942697</v>
      </c>
      <c r="N4238">
        <v>3.2295366985548499</v>
      </c>
      <c r="O4238">
        <v>0.28044531316393501</v>
      </c>
      <c r="P4238">
        <v>42.578456318914299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D4239" t="s">
        <v>122</v>
      </c>
      <c r="E4239">
        <v>13.060374884345199</v>
      </c>
      <c r="F4239">
        <v>99.6</v>
      </c>
      <c r="G4239">
        <v>-5.5931859894901201</v>
      </c>
      <c r="H4239">
        <v>-1.87035303188851</v>
      </c>
      <c r="I4239">
        <v>-12.2495918825592</v>
      </c>
      <c r="J4239">
        <v>1.0670674632677399</v>
      </c>
      <c r="K4239">
        <v>88.622837348358701</v>
      </c>
      <c r="L4239">
        <v>75.642478964540601</v>
      </c>
      <c r="M4239">
        <v>75.835066412166697</v>
      </c>
      <c r="N4239">
        <v>1</v>
      </c>
      <c r="Q4239">
        <v>-4.6725400847372998E-2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1429</v>
      </c>
      <c r="E4240">
        <v>13.0349423308355</v>
      </c>
      <c r="F4240">
        <v>13</v>
      </c>
      <c r="G4240">
        <v>-7.3968746799360501</v>
      </c>
      <c r="H4240">
        <v>-2.9139446777019198</v>
      </c>
      <c r="I4240">
        <v>-7.2223516484369696</v>
      </c>
      <c r="J4240">
        <v>-1.9941643242398399</v>
      </c>
      <c r="K4240">
        <v>12.5626080344797</v>
      </c>
      <c r="L4240">
        <v>11.531104014587299</v>
      </c>
      <c r="M4240">
        <v>56.3950494210439</v>
      </c>
      <c r="N4240">
        <v>0.28717948717948699</v>
      </c>
      <c r="O4240">
        <v>27.692307692307701</v>
      </c>
      <c r="P4240">
        <v>71.052631578947299</v>
      </c>
      <c r="Q4240">
        <v>0.149913396885901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E4241">
        <v>13.032</v>
      </c>
      <c r="F4241">
        <v>1.81</v>
      </c>
      <c r="G4241">
        <v>-12.453692861754201</v>
      </c>
      <c r="H4241">
        <v>8.3040975114688607</v>
      </c>
      <c r="I4241">
        <v>-26.830194785691798</v>
      </c>
      <c r="J4241">
        <v>-8.1166133038316701</v>
      </c>
      <c r="K4241">
        <v>1.8619339883723001</v>
      </c>
      <c r="L4241">
        <v>1.89010878743081</v>
      </c>
      <c r="M4241">
        <v>39.734629901328098</v>
      </c>
      <c r="N4241">
        <v>2.13732102616585</v>
      </c>
      <c r="O4241">
        <v>69.613259668508206</v>
      </c>
      <c r="P4241">
        <v>29.285714285714199</v>
      </c>
      <c r="Q4241">
        <v>5.0571579365315998E-2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130</v>
      </c>
      <c r="E4242">
        <v>13.017225</v>
      </c>
      <c r="F4242">
        <v>3.95</v>
      </c>
      <c r="G4242">
        <v>100.135592852531</v>
      </c>
      <c r="H4242">
        <v>-20.612283855892802</v>
      </c>
      <c r="I4242">
        <v>64.809611821882598</v>
      </c>
      <c r="J4242">
        <v>-7.6147732235372496</v>
      </c>
      <c r="K4242">
        <v>3.7022616242269901</v>
      </c>
      <c r="L4242">
        <v>2.8677882187797299</v>
      </c>
      <c r="M4242">
        <v>33.881003879161199</v>
      </c>
      <c r="N4242">
        <v>0.55512030369114596</v>
      </c>
      <c r="O4242">
        <v>26.329113924050599</v>
      </c>
      <c r="P4242">
        <v>145.34161490683201</v>
      </c>
      <c r="Q4242">
        <v>-3.5488099362359998E-2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363</v>
      </c>
      <c r="E4243">
        <v>13.00820817</v>
      </c>
      <c r="F4243">
        <v>10.42</v>
      </c>
      <c r="G4243">
        <v>425.744058460997</v>
      </c>
      <c r="H4243">
        <v>38.8705360703851</v>
      </c>
      <c r="I4243">
        <v>435.76706634098099</v>
      </c>
      <c r="J4243">
        <v>4.0224331861335996</v>
      </c>
      <c r="K4243">
        <v>7.0612375463728396</v>
      </c>
      <c r="M4243">
        <v>100</v>
      </c>
      <c r="N4243">
        <v>0.91675069559214195</v>
      </c>
      <c r="O4243">
        <v>0</v>
      </c>
      <c r="P4243">
        <v>478.888888888888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72</v>
      </c>
      <c r="E4244">
        <v>12.993006284</v>
      </c>
      <c r="F4244">
        <v>7.03</v>
      </c>
      <c r="G4244">
        <v>-31.1786928617542</v>
      </c>
      <c r="H4244">
        <v>-7.9297806870275798</v>
      </c>
      <c r="I4244">
        <v>-31.263119034528099</v>
      </c>
      <c r="J4244">
        <v>-4.6477956091560397</v>
      </c>
      <c r="K4244">
        <v>7.3582340539979603</v>
      </c>
      <c r="L4244">
        <v>7.8740401945361898</v>
      </c>
      <c r="M4244">
        <v>36.890599582187001</v>
      </c>
      <c r="N4244">
        <v>1.1149899603842099</v>
      </c>
      <c r="O4244">
        <v>61.308677098150703</v>
      </c>
      <c r="P4244">
        <v>11.4104595879556</v>
      </c>
      <c r="Q4244">
        <v>2.5407591402945E-2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1422</v>
      </c>
      <c r="E4245">
        <v>12.93744375</v>
      </c>
      <c r="F4245">
        <v>5.25</v>
      </c>
      <c r="G4245">
        <v>-23.438615040742501</v>
      </c>
      <c r="H4245">
        <v>10.951920773327201</v>
      </c>
      <c r="I4245">
        <v>-30.878265626931601</v>
      </c>
      <c r="J4245">
        <v>16.839916393248899</v>
      </c>
      <c r="K4245">
        <v>4.8170021956459896</v>
      </c>
      <c r="L4245">
        <v>5.3413804026327698</v>
      </c>
      <c r="M4245">
        <v>72.1458885277777</v>
      </c>
      <c r="N4245">
        <v>0.33295150448689498</v>
      </c>
      <c r="O4245">
        <v>50.476190476190403</v>
      </c>
      <c r="P4245">
        <v>33.248730964467001</v>
      </c>
      <c r="Q4245">
        <v>-9.1833006621500003E-4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553</v>
      </c>
      <c r="E4246">
        <v>12.929138999999999</v>
      </c>
      <c r="F4246">
        <v>41.85</v>
      </c>
      <c r="G4246">
        <v>18.831245026444499</v>
      </c>
      <c r="H4246">
        <v>58.756772408588198</v>
      </c>
      <c r="I4246">
        <v>21.209020900582601</v>
      </c>
      <c r="J4246">
        <v>13.7097543985467</v>
      </c>
      <c r="K4246">
        <v>29.710642349835901</v>
      </c>
      <c r="L4246">
        <v>28.067834453326501</v>
      </c>
      <c r="M4246">
        <v>98.558136106127094</v>
      </c>
      <c r="N4246">
        <v>2.1096153846153798</v>
      </c>
      <c r="O4246">
        <v>0</v>
      </c>
      <c r="P4246">
        <v>79.690854443967297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E4247">
        <v>12.923999999999999</v>
      </c>
      <c r="F4247">
        <v>43.08</v>
      </c>
      <c r="G4247">
        <v>55.505796419456303</v>
      </c>
      <c r="H4247">
        <v>-24.460707211841498</v>
      </c>
      <c r="I4247">
        <v>-26.103857739245299</v>
      </c>
      <c r="J4247">
        <v>11.8831601276058</v>
      </c>
      <c r="K4247">
        <v>46.027817515279303</v>
      </c>
      <c r="L4247">
        <v>41.8128124117883</v>
      </c>
      <c r="M4247">
        <v>53.151089749041702</v>
      </c>
      <c r="N4247">
        <v>0.32501750377713001</v>
      </c>
      <c r="O4247">
        <v>36.165273909006501</v>
      </c>
      <c r="P4247">
        <v>110.146341463414</v>
      </c>
      <c r="Q4247">
        <v>5.4917941163122999E-2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135</v>
      </c>
      <c r="E4248">
        <v>12.923404344</v>
      </c>
      <c r="F4248">
        <v>32.58</v>
      </c>
      <c r="G4248">
        <v>258.61942034579198</v>
      </c>
      <c r="H4248">
        <v>260.64366191864298</v>
      </c>
      <c r="I4248">
        <v>268.64242822577597</v>
      </c>
      <c r="J4248">
        <v>24.969829129115301</v>
      </c>
      <c r="M4248">
        <v>100</v>
      </c>
      <c r="O4248">
        <v>0</v>
      </c>
      <c r="P4248">
        <v>284.19811320754701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49</v>
      </c>
      <c r="E4249">
        <v>12.886288499999999</v>
      </c>
      <c r="F4249">
        <v>42.95</v>
      </c>
      <c r="G4249">
        <v>92.552338118438698</v>
      </c>
      <c r="H4249">
        <v>1.8757976582093101</v>
      </c>
      <c r="I4249">
        <v>-8.1000932879999699</v>
      </c>
      <c r="J4249">
        <v>-1.27646097495753</v>
      </c>
      <c r="K4249">
        <v>41.1999374277854</v>
      </c>
      <c r="L4249">
        <v>36.907502883890103</v>
      </c>
      <c r="M4249">
        <v>51.120215430152399</v>
      </c>
      <c r="N4249">
        <v>2.7744512293974499</v>
      </c>
      <c r="O4249">
        <v>20.069848661233902</v>
      </c>
      <c r="P4249">
        <v>120.822622107969</v>
      </c>
      <c r="Q4249">
        <v>3.6607307237155003E-2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269</v>
      </c>
      <c r="E4250">
        <v>12.87862608</v>
      </c>
      <c r="F4250">
        <v>23.12</v>
      </c>
      <c r="G4250">
        <v>-22.594283062199601</v>
      </c>
      <c r="H4250">
        <v>-7.7269152664439904</v>
      </c>
      <c r="I4250">
        <v>-58.483357161478999</v>
      </c>
      <c r="J4250">
        <v>-7.1027211569346003</v>
      </c>
      <c r="K4250">
        <v>23.223787421529501</v>
      </c>
      <c r="L4250">
        <v>23.888406470354401</v>
      </c>
      <c r="M4250">
        <v>54.511598403917702</v>
      </c>
      <c r="N4250">
        <v>0.47222350291702803</v>
      </c>
      <c r="O4250">
        <v>90.311418685121097</v>
      </c>
      <c r="P4250">
        <v>44.5</v>
      </c>
      <c r="Q4250">
        <v>7.3409581566881002E-2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407</v>
      </c>
      <c r="E4251">
        <v>12.826000000000001</v>
      </c>
      <c r="F4251">
        <v>1.1000000000000001</v>
      </c>
      <c r="G4251">
        <v>-29.0874647915787</v>
      </c>
      <c r="H4251">
        <v>1.45461982865785</v>
      </c>
      <c r="I4251">
        <v>-29.618184981770298</v>
      </c>
      <c r="J4251">
        <v>-1.9941643242398399</v>
      </c>
      <c r="K4251">
        <v>1.09587925956052</v>
      </c>
      <c r="L4251">
        <v>1.1321414697469201</v>
      </c>
      <c r="M4251">
        <v>49.329255734590298</v>
      </c>
      <c r="N4251">
        <v>1.1380189186646501</v>
      </c>
      <c r="O4251">
        <v>46.363636363636303</v>
      </c>
      <c r="P4251">
        <v>20.879120879120801</v>
      </c>
      <c r="Q4251">
        <v>8.6855888430601005E-2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819</v>
      </c>
      <c r="E4252">
        <v>12.824999999999999</v>
      </c>
      <c r="F4252">
        <v>28.5</v>
      </c>
      <c r="G4252">
        <v>-33.285946747764598</v>
      </c>
      <c r="H4252">
        <v>-12.0277417587992</v>
      </c>
      <c r="I4252">
        <v>-19.789555949512199</v>
      </c>
      <c r="J4252">
        <v>-7.2368827708417696</v>
      </c>
      <c r="K4252">
        <v>30.097913433650302</v>
      </c>
      <c r="L4252">
        <v>29.244860965571199</v>
      </c>
      <c r="M4252">
        <v>33.241016361446697</v>
      </c>
      <c r="N4252">
        <v>0.39385379481607902</v>
      </c>
      <c r="O4252">
        <v>19.473684210526301</v>
      </c>
      <c r="P4252">
        <v>16.374030216414798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407</v>
      </c>
      <c r="E4253">
        <v>12.811500000000001</v>
      </c>
      <c r="F4253">
        <v>1.56</v>
      </c>
      <c r="G4253">
        <v>38.631833454035203</v>
      </c>
      <c r="H4253">
        <v>26.9819151140176</v>
      </c>
      <c r="I4253">
        <v>3.5282844838785401</v>
      </c>
      <c r="J4253">
        <v>-15.678374850555601</v>
      </c>
      <c r="K4253">
        <v>1.39264686075415</v>
      </c>
      <c r="L4253">
        <v>1.3049822702243099</v>
      </c>
      <c r="M4253">
        <v>48.438265973679201</v>
      </c>
      <c r="N4253">
        <v>2.3746789496568699</v>
      </c>
      <c r="O4253">
        <v>29.4871794871794</v>
      </c>
      <c r="P4253">
        <v>87.951807228915598</v>
      </c>
      <c r="Q4253">
        <v>0.109014106693871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711</v>
      </c>
      <c r="E4254">
        <v>12.801381996</v>
      </c>
      <c r="F4254">
        <v>255.12</v>
      </c>
      <c r="G4254">
        <v>1.25203047903621</v>
      </c>
      <c r="H4254">
        <v>-4.5763349807522502E-2</v>
      </c>
      <c r="I4254">
        <v>0.42903951359247799</v>
      </c>
      <c r="J4254">
        <v>-0.75614515491076995</v>
      </c>
      <c r="K4254">
        <v>242.16261939806799</v>
      </c>
      <c r="L4254">
        <v>224.89683723373099</v>
      </c>
      <c r="M4254">
        <v>61.795021026026802</v>
      </c>
      <c r="N4254">
        <v>0.42100485503014601</v>
      </c>
      <c r="O4254">
        <v>1.91282533709626</v>
      </c>
      <c r="P4254">
        <v>32.351110188835797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553</v>
      </c>
      <c r="E4255">
        <v>12.795</v>
      </c>
      <c r="F4255">
        <v>25.59</v>
      </c>
      <c r="G4255">
        <v>51.514732743782098</v>
      </c>
      <c r="H4255">
        <v>22.408328969389899</v>
      </c>
      <c r="I4255">
        <v>96.6333697445978</v>
      </c>
      <c r="J4255">
        <v>12.624382957624</v>
      </c>
      <c r="K4255">
        <v>20.652754221277</v>
      </c>
      <c r="L4255">
        <v>15.512363211674799</v>
      </c>
      <c r="M4255">
        <v>79.824857666040003</v>
      </c>
      <c r="N4255">
        <v>0.40102731041097001</v>
      </c>
      <c r="O4255">
        <v>3.7905431809300301</v>
      </c>
      <c r="P4255">
        <v>233.203125</v>
      </c>
      <c r="Q4255">
        <v>0.164959028068622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711</v>
      </c>
      <c r="E4256">
        <v>12.781170502</v>
      </c>
      <c r="F4256">
        <v>26.57</v>
      </c>
      <c r="G4256">
        <v>-12.1480234628471</v>
      </c>
      <c r="H4256">
        <v>0.85611512694673997</v>
      </c>
      <c r="I4256">
        <v>-3.5688351124286499</v>
      </c>
      <c r="J4256">
        <v>-1.6531260521670801</v>
      </c>
      <c r="K4256">
        <v>25.5736399810527</v>
      </c>
      <c r="L4256">
        <v>24.239266596345999</v>
      </c>
      <c r="N4256">
        <v>0.37498312068039702</v>
      </c>
      <c r="O4256">
        <v>7.1509220925856098</v>
      </c>
      <c r="P4256">
        <v>20.498866213151899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407</v>
      </c>
      <c r="E4257">
        <v>12.7704147</v>
      </c>
      <c r="F4257">
        <v>12.59</v>
      </c>
      <c r="G4257">
        <v>20.816655975454999</v>
      </c>
      <c r="H4257">
        <v>-8.0137919876627208</v>
      </c>
      <c r="I4257">
        <v>-30.945469928006801</v>
      </c>
      <c r="J4257">
        <v>-6.6175796859102398</v>
      </c>
      <c r="K4257">
        <v>12.422531244294101</v>
      </c>
      <c r="L4257">
        <v>11.3013784197178</v>
      </c>
      <c r="M4257">
        <v>39.6976059623438</v>
      </c>
      <c r="N4257">
        <v>0.921636124685977</v>
      </c>
      <c r="O4257">
        <v>60.047656870532101</v>
      </c>
      <c r="P4257">
        <v>73.655172413793096</v>
      </c>
      <c r="Q4257">
        <v>6.3150848255096995E-2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135</v>
      </c>
      <c r="E4258">
        <v>12.76146088</v>
      </c>
      <c r="F4258">
        <v>30.1</v>
      </c>
      <c r="G4258">
        <v>-17.654705769606501</v>
      </c>
      <c r="H4258">
        <v>-20.687914107993699</v>
      </c>
      <c r="I4258">
        <v>-29.0365702936415</v>
      </c>
      <c r="J4258">
        <v>-6.3824621965802502</v>
      </c>
      <c r="K4258">
        <v>31.317449527986501</v>
      </c>
      <c r="L4258">
        <v>33.5513918542959</v>
      </c>
      <c r="M4258">
        <v>48.937682102826699</v>
      </c>
      <c r="N4258">
        <v>1.4928975561589699</v>
      </c>
      <c r="O4258">
        <v>65.016611295681003</v>
      </c>
      <c r="P4258">
        <v>19.539316918189002</v>
      </c>
      <c r="Q4258">
        <v>7.5943150418319005E-2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135</v>
      </c>
      <c r="E4259">
        <v>12.749143399999999</v>
      </c>
      <c r="F4259">
        <v>18.25</v>
      </c>
      <c r="G4259">
        <v>-25.578692861754199</v>
      </c>
      <c r="H4259">
        <v>-5.2761494021113799</v>
      </c>
      <c r="I4259">
        <v>-15.5556849817703</v>
      </c>
      <c r="J4259">
        <v>-1.9941643242398399</v>
      </c>
      <c r="K4259">
        <v>18.249999299082599</v>
      </c>
      <c r="L4259">
        <v>18.232844030561001</v>
      </c>
      <c r="M4259">
        <v>100</v>
      </c>
      <c r="O4259">
        <v>0</v>
      </c>
      <c r="P4259">
        <v>0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130</v>
      </c>
      <c r="E4260">
        <v>12.739302029999999</v>
      </c>
      <c r="F4260">
        <v>38.47</v>
      </c>
      <c r="G4260">
        <v>-9.00293528599666</v>
      </c>
      <c r="H4260">
        <v>-3.4608376420482201</v>
      </c>
      <c r="I4260">
        <v>-20.09662790981</v>
      </c>
      <c r="J4260">
        <v>-6.6739672799048604</v>
      </c>
      <c r="K4260">
        <v>39.2043666753531</v>
      </c>
      <c r="L4260">
        <v>37.9633449692817</v>
      </c>
      <c r="M4260">
        <v>35.227790763249402</v>
      </c>
      <c r="N4260">
        <v>0.36901342268167597</v>
      </c>
      <c r="O4260">
        <v>32.050948791265903</v>
      </c>
      <c r="P4260">
        <v>30.406779661016898</v>
      </c>
      <c r="Q4260">
        <v>8.1542636642870005E-3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262</v>
      </c>
      <c r="E4261">
        <v>12.691370984000001</v>
      </c>
      <c r="F4261">
        <v>22.01</v>
      </c>
      <c r="G4261">
        <v>167.88797380491201</v>
      </c>
      <c r="H4261">
        <v>99.909760578319094</v>
      </c>
      <c r="I4261">
        <v>102.14955735255199</v>
      </c>
      <c r="J4261">
        <v>13.670479911832899</v>
      </c>
      <c r="K4261">
        <v>13.8961934154933</v>
      </c>
      <c r="L4261">
        <v>11.633189941745099</v>
      </c>
      <c r="M4261">
        <v>97.373053764885498</v>
      </c>
      <c r="N4261">
        <v>1.1652503097846401</v>
      </c>
      <c r="O4261">
        <v>0</v>
      </c>
      <c r="P4261">
        <v>224.63126843657801</v>
      </c>
      <c r="Q4261">
        <v>8.9273542433790001E-2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12.676299999999999</v>
      </c>
      <c r="F4262">
        <v>14</v>
      </c>
      <c r="G4262">
        <v>-85.658533181115502</v>
      </c>
      <c r="H4262">
        <v>-24.393796460934901</v>
      </c>
      <c r="I4262">
        <v>-24.469152776174901</v>
      </c>
      <c r="J4262">
        <v>-3.2863394857617299</v>
      </c>
      <c r="K4262">
        <v>15.2322553218523</v>
      </c>
      <c r="L4262">
        <v>15.7018490785554</v>
      </c>
      <c r="M4262">
        <v>35.299020148707299</v>
      </c>
      <c r="N4262">
        <v>0.190605533991695</v>
      </c>
      <c r="O4262">
        <v>162.142857142857</v>
      </c>
      <c r="P4262">
        <v>35.135135135135101</v>
      </c>
      <c r="Q4262">
        <v>2.9317879443021E-2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711</v>
      </c>
      <c r="E4263">
        <v>12.67263724</v>
      </c>
      <c r="F4263">
        <v>80.11</v>
      </c>
      <c r="G4263">
        <v>-2.63516922762286</v>
      </c>
      <c r="H4263">
        <v>-1.7562117478705499</v>
      </c>
      <c r="I4263">
        <v>-0.76846618251541599</v>
      </c>
      <c r="J4263">
        <v>0.513874260969165</v>
      </c>
      <c r="K4263">
        <v>76.229343530340898</v>
      </c>
      <c r="L4263">
        <v>71.168032884086401</v>
      </c>
      <c r="M4263">
        <v>56.470560257846202</v>
      </c>
      <c r="N4263">
        <v>0.96757212367342205</v>
      </c>
      <c r="O4263">
        <v>1.56035451254525</v>
      </c>
      <c r="P4263">
        <v>30.0487012987012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12.657926399999999</v>
      </c>
      <c r="F4264">
        <v>11.13</v>
      </c>
      <c r="G4264">
        <v>15.3073830876128</v>
      </c>
      <c r="H4264">
        <v>-13.9898423481694</v>
      </c>
      <c r="I4264">
        <v>-30.528947013855799</v>
      </c>
      <c r="J4264">
        <v>0.80957399351717396</v>
      </c>
      <c r="K4264">
        <v>11.2883621667351</v>
      </c>
      <c r="L4264">
        <v>10.8444123271958</v>
      </c>
      <c r="M4264">
        <v>51.879338727502002</v>
      </c>
      <c r="N4264">
        <v>0.37493829660204903</v>
      </c>
      <c r="O4264">
        <v>33.423180592991898</v>
      </c>
      <c r="P4264">
        <v>47.808764940239001</v>
      </c>
      <c r="Q4264">
        <v>-1.1738359890832E-2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135</v>
      </c>
      <c r="E4265">
        <v>12.59549</v>
      </c>
      <c r="F4265">
        <v>105.8</v>
      </c>
      <c r="G4265">
        <v>146.05160238856601</v>
      </c>
      <c r="H4265">
        <v>21.430437424235901</v>
      </c>
      <c r="I4265">
        <v>2.01293375364473</v>
      </c>
      <c r="J4265">
        <v>5.9650193492295402</v>
      </c>
      <c r="K4265">
        <v>84.352950132142198</v>
      </c>
      <c r="L4265">
        <v>67.565809040556502</v>
      </c>
      <c r="M4265">
        <v>94.952459876187902</v>
      </c>
      <c r="N4265">
        <v>1.1140533934950101</v>
      </c>
      <c r="O4265">
        <v>0.18903591682419801</v>
      </c>
      <c r="P4265">
        <v>225.53846153846101</v>
      </c>
      <c r="Q4265">
        <v>0.11318934973566699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1316</v>
      </c>
      <c r="E4266">
        <v>12.591982437999899</v>
      </c>
      <c r="F4266">
        <v>26.11</v>
      </c>
      <c r="G4266">
        <v>-18.085897472705199</v>
      </c>
      <c r="H4266">
        <v>-4.4267285526905198</v>
      </c>
      <c r="I4266">
        <v>-10.9902064074811</v>
      </c>
      <c r="J4266">
        <v>-1.7254503127235199</v>
      </c>
      <c r="K4266">
        <v>25.853922454481001</v>
      </c>
      <c r="L4266">
        <v>25.2264899995786</v>
      </c>
      <c r="M4266">
        <v>62.670828158080603</v>
      </c>
      <c r="N4266">
        <v>1.18765190077965</v>
      </c>
      <c r="O4266">
        <v>2.8341631558789802</v>
      </c>
      <c r="P4266">
        <v>9.1555183946487997</v>
      </c>
      <c r="Q4266">
        <v>-7.1457502660915995E-2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553</v>
      </c>
      <c r="E4267">
        <v>12.5685</v>
      </c>
      <c r="F4267">
        <v>7.35</v>
      </c>
      <c r="G4267">
        <v>-25.578692861754199</v>
      </c>
      <c r="H4267">
        <v>-5.2761494021113799</v>
      </c>
      <c r="I4267">
        <v>-15.5556849817703</v>
      </c>
      <c r="J4267">
        <v>-1.9941643242398399</v>
      </c>
      <c r="K4267">
        <v>7.35</v>
      </c>
      <c r="L4267">
        <v>7.3499999999999801</v>
      </c>
      <c r="M4267">
        <v>50</v>
      </c>
      <c r="O4267">
        <v>0</v>
      </c>
      <c r="P4267">
        <v>0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627</v>
      </c>
      <c r="E4268">
        <v>12.521777375999999</v>
      </c>
      <c r="F4268">
        <v>25.51</v>
      </c>
      <c r="G4268">
        <v>-1.50281737537289</v>
      </c>
      <c r="H4268">
        <v>-5.31475944072141</v>
      </c>
      <c r="I4268">
        <v>-23.161624858626499</v>
      </c>
      <c r="J4268">
        <v>-2.03277436284987</v>
      </c>
      <c r="K4268">
        <v>25.036364890409601</v>
      </c>
      <c r="L4268">
        <v>24.737712825012299</v>
      </c>
      <c r="M4268">
        <v>46.800339856456198</v>
      </c>
      <c r="N4268">
        <v>1.4749847214413101</v>
      </c>
      <c r="O4268">
        <v>48.569188553508397</v>
      </c>
      <c r="P4268">
        <v>31.494845360824701</v>
      </c>
      <c r="Q4268">
        <v>4.6952968512221999E-2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410</v>
      </c>
      <c r="E4269">
        <v>12.48775</v>
      </c>
      <c r="F4269">
        <v>209</v>
      </c>
      <c r="G4269">
        <v>42.158064762643797</v>
      </c>
      <c r="H4269">
        <v>-23.732662264504199</v>
      </c>
      <c r="I4269">
        <v>-3.0691403100803201</v>
      </c>
      <c r="J4269">
        <v>-6.9894069503102498</v>
      </c>
      <c r="K4269">
        <v>234.11560504434999</v>
      </c>
      <c r="L4269">
        <v>202.922895019131</v>
      </c>
      <c r="M4269">
        <v>28.727472982837</v>
      </c>
      <c r="N4269">
        <v>5.7632742288073802</v>
      </c>
      <c r="O4269">
        <v>28.110047846889898</v>
      </c>
      <c r="P4269">
        <v>67.736757624397995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12.475008000000001</v>
      </c>
      <c r="F4270">
        <v>74.97</v>
      </c>
      <c r="G4270">
        <v>-19.987143565979501</v>
      </c>
      <c r="H4270">
        <v>-4.3743997385851303</v>
      </c>
      <c r="I4270">
        <v>-9.9641356859956591</v>
      </c>
      <c r="J4270">
        <v>-2.0341643242398399</v>
      </c>
      <c r="K4270">
        <v>75.759316432793597</v>
      </c>
      <c r="L4270">
        <v>74.280210924596503</v>
      </c>
      <c r="M4270">
        <v>46.814303299417602</v>
      </c>
      <c r="N4270">
        <v>1.1090909090909</v>
      </c>
      <c r="O4270">
        <v>15.646258503401301</v>
      </c>
      <c r="P4270">
        <v>18.623417721518901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E4271">
        <v>12.43164</v>
      </c>
      <c r="F4271">
        <v>12.26</v>
      </c>
      <c r="G4271">
        <v>184.801053973688</v>
      </c>
      <c r="H4271">
        <v>26.377738878282901</v>
      </c>
      <c r="I4271">
        <v>63.684081100100997</v>
      </c>
      <c r="J4271">
        <v>0.390844193647716</v>
      </c>
      <c r="K4271">
        <v>10.9946949346234</v>
      </c>
      <c r="L4271">
        <v>8.6407202765987297</v>
      </c>
      <c r="M4271">
        <v>63.501110824467403</v>
      </c>
      <c r="N4271">
        <v>0.54953972102174897</v>
      </c>
      <c r="O4271">
        <v>13.621533442087999</v>
      </c>
      <c r="P4271">
        <v>270.392749244713</v>
      </c>
      <c r="Q4271">
        <v>1.4132158957029999E-2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441</v>
      </c>
      <c r="E4272">
        <v>12.306799294999999</v>
      </c>
      <c r="F4272">
        <v>36.61</v>
      </c>
      <c r="G4272">
        <v>-24.025294803501801</v>
      </c>
      <c r="H4272">
        <v>-7.1445704547429596</v>
      </c>
      <c r="I4272">
        <v>-17.1417064871466</v>
      </c>
      <c r="J4272">
        <v>-1.2103805404560599</v>
      </c>
      <c r="K4272">
        <v>36.480639781269304</v>
      </c>
      <c r="L4272">
        <v>36.381092556683697</v>
      </c>
      <c r="M4272">
        <v>46.854817265235098</v>
      </c>
      <c r="N4272">
        <v>1.06637574074533</v>
      </c>
      <c r="O4272">
        <v>40.398798142583999</v>
      </c>
      <c r="P4272">
        <v>17.339743589743499</v>
      </c>
      <c r="Q4272">
        <v>7.6363256676718005E-2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627</v>
      </c>
      <c r="E4273">
        <v>12.306562899999999</v>
      </c>
      <c r="F4273">
        <v>16.43</v>
      </c>
      <c r="G4273">
        <v>-6.30320519757816E-2</v>
      </c>
      <c r="H4273">
        <v>-13.9983716243336</v>
      </c>
      <c r="I4273">
        <v>-17.348870875374601</v>
      </c>
      <c r="J4273">
        <v>-2.4184067484822598</v>
      </c>
      <c r="K4273">
        <v>17.264042651629701</v>
      </c>
      <c r="L4273">
        <v>16.804314175910498</v>
      </c>
      <c r="M4273">
        <v>43.734802585319002</v>
      </c>
      <c r="N4273">
        <v>1.44638454721237</v>
      </c>
      <c r="O4273">
        <v>41.509433962264097</v>
      </c>
      <c r="P4273">
        <v>49.363636363636303</v>
      </c>
      <c r="Q4273">
        <v>5.9232498850396997E-2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711</v>
      </c>
      <c r="E4274">
        <v>12.214835947999999</v>
      </c>
      <c r="F4274">
        <v>2670.25</v>
      </c>
      <c r="G4274">
        <v>1.45750192787068</v>
      </c>
      <c r="H4274">
        <v>1.9517805902238301</v>
      </c>
      <c r="I4274">
        <v>0.55476180592400204</v>
      </c>
      <c r="J4274">
        <v>0.98143817615109896</v>
      </c>
      <c r="K4274">
        <v>2533.2362855097599</v>
      </c>
      <c r="L4274">
        <v>2351.37099932808</v>
      </c>
      <c r="M4274">
        <v>57.569699091115801</v>
      </c>
      <c r="N4274">
        <v>0.40711952325328099</v>
      </c>
      <c r="O4274">
        <v>1.11450238741692</v>
      </c>
      <c r="P4274">
        <v>32.452876984126902</v>
      </c>
      <c r="Q4274">
        <v>2.2268006150822001E-2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363</v>
      </c>
      <c r="E4275">
        <v>12.172794204000001</v>
      </c>
      <c r="F4275">
        <v>11.87</v>
      </c>
      <c r="G4275">
        <v>11.4882817340887</v>
      </c>
      <c r="H4275">
        <v>107.954091147716</v>
      </c>
      <c r="I4275">
        <v>59.260220761970402</v>
      </c>
      <c r="J4275">
        <v>-23.200513530588999</v>
      </c>
      <c r="K4275">
        <v>9.24185260716302</v>
      </c>
      <c r="L4275">
        <v>7.6418387392833997</v>
      </c>
      <c r="M4275">
        <v>43.126381300281601</v>
      </c>
      <c r="N4275">
        <v>4.8333333333333304</v>
      </c>
      <c r="O4275">
        <v>38.416175231676498</v>
      </c>
      <c r="P4275">
        <v>104.655172413793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E4276">
        <v>12.137026000000001</v>
      </c>
      <c r="F4276">
        <v>24.2</v>
      </c>
      <c r="G4276">
        <v>237.23989784289299</v>
      </c>
      <c r="H4276">
        <v>19.816101520397801</v>
      </c>
      <c r="I4276">
        <v>8.1029762343768397</v>
      </c>
      <c r="J4276">
        <v>-7.7901150983565497</v>
      </c>
      <c r="K4276">
        <v>24.264938395046201</v>
      </c>
      <c r="L4276">
        <v>20.229003875332499</v>
      </c>
      <c r="M4276">
        <v>36.785409332818297</v>
      </c>
      <c r="N4276">
        <v>0.52146675151129496</v>
      </c>
      <c r="O4276">
        <v>55.785123966942102</v>
      </c>
      <c r="P4276">
        <v>323.81786339754802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711</v>
      </c>
      <c r="E4277">
        <v>12.120252429999899</v>
      </c>
      <c r="F4277">
        <v>38.78</v>
      </c>
      <c r="G4277">
        <v>13.717284149739999</v>
      </c>
      <c r="H4277">
        <v>2.6676495711391</v>
      </c>
      <c r="I4277">
        <v>0.447904608418145</v>
      </c>
      <c r="J4277">
        <v>0.863714151558302</v>
      </c>
      <c r="K4277">
        <v>36.999835193893503</v>
      </c>
      <c r="L4277">
        <v>33.822603591924398</v>
      </c>
      <c r="M4277">
        <v>57.562155009737999</v>
      </c>
      <c r="N4277">
        <v>1.6286079360877801</v>
      </c>
      <c r="O4277">
        <v>3.0170190820010201</v>
      </c>
      <c r="P4277">
        <v>43.629629629629598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E4278">
        <v>12.046443168</v>
      </c>
      <c r="F4278">
        <v>7.18</v>
      </c>
      <c r="G4278">
        <v>-10.882207238751</v>
      </c>
      <c r="H4278">
        <v>3.1613505978886098</v>
      </c>
      <c r="I4278">
        <v>-58.571557997643303</v>
      </c>
      <c r="J4278">
        <v>-2.9927377907162902</v>
      </c>
      <c r="K4278">
        <v>7.0853205185470198</v>
      </c>
      <c r="L4278">
        <v>7.6825725969176597</v>
      </c>
      <c r="M4278">
        <v>56.249764367146497</v>
      </c>
      <c r="N4278">
        <v>1.2730727865011999</v>
      </c>
      <c r="O4278">
        <v>84.261838440111404</v>
      </c>
      <c r="P4278">
        <v>45.050505050505002</v>
      </c>
      <c r="Q4278">
        <v>3.1444878114013003E-2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257</v>
      </c>
      <c r="E4279">
        <v>12.012</v>
      </c>
      <c r="F4279">
        <v>17.16</v>
      </c>
      <c r="G4279">
        <v>-12.6839560196489</v>
      </c>
      <c r="H4279">
        <v>11.3905172645552</v>
      </c>
      <c r="I4279">
        <v>9.5172013156057709</v>
      </c>
      <c r="J4279">
        <v>1.6371205919612799</v>
      </c>
      <c r="K4279">
        <v>16.686684382488501</v>
      </c>
      <c r="L4279">
        <v>16.016172386231499</v>
      </c>
      <c r="M4279">
        <v>52.200781722264203</v>
      </c>
      <c r="N4279">
        <v>2.15104268555107</v>
      </c>
      <c r="O4279">
        <v>32.167832167832103</v>
      </c>
      <c r="P4279">
        <v>39.9673735725938</v>
      </c>
      <c r="Q4279">
        <v>1.4492939078441999E-2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926</v>
      </c>
      <c r="E4280">
        <v>11.96</v>
      </c>
      <c r="F4280">
        <v>5.98</v>
      </c>
      <c r="G4280">
        <v>-31.553535629049801</v>
      </c>
      <c r="H4280">
        <v>-5.2761494021113799</v>
      </c>
      <c r="I4280">
        <v>-34.4159292151488</v>
      </c>
      <c r="J4280">
        <v>-1.32860691991371</v>
      </c>
      <c r="K4280">
        <v>6.1517503247435101</v>
      </c>
      <c r="L4280">
        <v>6.5793186268670798</v>
      </c>
      <c r="M4280">
        <v>40.936495151951704</v>
      </c>
      <c r="N4280">
        <v>1.00525544049834</v>
      </c>
      <c r="O4280">
        <v>48.829431438127003</v>
      </c>
      <c r="P4280">
        <v>12.617702448210901</v>
      </c>
      <c r="Q4280">
        <v>4.5783831134501997E-2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917</v>
      </c>
      <c r="E4281">
        <v>11.95466289</v>
      </c>
      <c r="F4281">
        <v>2.39</v>
      </c>
      <c r="G4281">
        <v>25.687129923055799</v>
      </c>
      <c r="H4281">
        <v>-11.406417601345</v>
      </c>
      <c r="I4281">
        <v>-1.7461611722465</v>
      </c>
      <c r="J4281">
        <v>-4.7719421020176096</v>
      </c>
      <c r="K4281">
        <v>2.7002228882724801</v>
      </c>
      <c r="L4281">
        <v>2.4284546677844201</v>
      </c>
      <c r="M4281">
        <v>36.446813333007</v>
      </c>
      <c r="N4281">
        <v>0.47082979073012798</v>
      </c>
      <c r="O4281">
        <v>77.405857740585702</v>
      </c>
      <c r="P4281">
        <v>68.309859154929597</v>
      </c>
      <c r="Q4281">
        <v>9.8330241810559993E-3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62</v>
      </c>
      <c r="E4282">
        <v>11.9316455</v>
      </c>
      <c r="F4282">
        <v>24.67</v>
      </c>
      <c r="G4282">
        <v>111.63284559978401</v>
      </c>
      <c r="H4282">
        <v>-5.2761494021113799</v>
      </c>
      <c r="I4282">
        <v>-24.522474649666901</v>
      </c>
      <c r="J4282">
        <v>-1.9941643242398399</v>
      </c>
      <c r="K4282">
        <v>24.519158047031802</v>
      </c>
      <c r="L4282">
        <v>21.636518043478802</v>
      </c>
      <c r="M4282">
        <v>97.755691246373402</v>
      </c>
      <c r="N4282">
        <v>0</v>
      </c>
      <c r="O4282">
        <v>15.4843940008106</v>
      </c>
      <c r="P4282">
        <v>228.933333333333</v>
      </c>
    </row>
    <row r="4283" spans="1:17" hidden="1" x14ac:dyDescent="0.3">
      <c r="A4283" t="s">
        <v>8724</v>
      </c>
      <c r="B4283" t="s">
        <v>4189</v>
      </c>
      <c r="C4283" t="str">
        <f>IFERROR(VLOOKUP(Table1[[#This Row],[Ticker]],[1]!Table1[[Symbol]:[Industry]],2,FALSE),"-")</f>
        <v>-</v>
      </c>
      <c r="D4283" t="s">
        <v>49</v>
      </c>
      <c r="E4283">
        <v>11.93</v>
      </c>
      <c r="F4283">
        <v>119.3</v>
      </c>
      <c r="M4283">
        <v>100</v>
      </c>
      <c r="N4283">
        <v>1</v>
      </c>
      <c r="Q4283">
        <v>5.4726977498741003E-2</v>
      </c>
    </row>
    <row r="4284" spans="1:17" hidden="1" x14ac:dyDescent="0.3">
      <c r="A4284" t="s">
        <v>8725</v>
      </c>
      <c r="B4284" t="s">
        <v>8726</v>
      </c>
      <c r="C4284" t="str">
        <f>IFERROR(VLOOKUP(Table1[[#This Row],[Ticker]],[1]!Table1[[Symbol]:[Industry]],2,FALSE),"-")</f>
        <v>-</v>
      </c>
      <c r="D4284" t="s">
        <v>553</v>
      </c>
      <c r="E4284">
        <v>11.897264085512999</v>
      </c>
      <c r="F4284">
        <v>41.6</v>
      </c>
      <c r="G4284">
        <v>-15.3508179279969</v>
      </c>
      <c r="H4284">
        <v>-5.2761494021113799</v>
      </c>
      <c r="I4284">
        <v>-10.558208959559201</v>
      </c>
      <c r="J4284">
        <v>-1.9941643242398399</v>
      </c>
      <c r="K4284">
        <v>40.808438465773797</v>
      </c>
      <c r="L4284">
        <v>39.586156651496196</v>
      </c>
      <c r="M4284">
        <v>100</v>
      </c>
      <c r="N4284">
        <v>0</v>
      </c>
      <c r="O4284">
        <v>0</v>
      </c>
      <c r="P4284">
        <v>10.227874933757199</v>
      </c>
    </row>
    <row r="4285" spans="1:17" hidden="1" x14ac:dyDescent="0.3">
      <c r="A4285" t="s">
        <v>8727</v>
      </c>
      <c r="B4285" t="s">
        <v>8728</v>
      </c>
      <c r="C4285" t="str">
        <f>IFERROR(VLOOKUP(Table1[[#This Row],[Ticker]],[1]!Table1[[Symbol]:[Industry]],2,FALSE),"-")</f>
        <v>-</v>
      </c>
      <c r="D4285" t="s">
        <v>363</v>
      </c>
      <c r="E4285">
        <v>11.863200215999999</v>
      </c>
      <c r="F4285">
        <v>20.440000000000001</v>
      </c>
      <c r="G4285">
        <v>212.831903164735</v>
      </c>
      <c r="H4285">
        <v>48.825846163298799</v>
      </c>
      <c r="I4285">
        <v>96.038517916780407</v>
      </c>
      <c r="J4285">
        <v>-7.8207225898224904</v>
      </c>
      <c r="K4285">
        <v>16.398205919457101</v>
      </c>
      <c r="L4285">
        <v>11.5458141423324</v>
      </c>
      <c r="M4285">
        <v>44.982550318042698</v>
      </c>
      <c r="N4285">
        <v>0.70250337447643396</v>
      </c>
      <c r="O4285">
        <v>17.3679060665362</v>
      </c>
      <c r="P4285">
        <v>276.42725598526698</v>
      </c>
      <c r="Q4285">
        <v>0.12286376075894501</v>
      </c>
    </row>
    <row r="4286" spans="1:17" hidden="1" x14ac:dyDescent="0.3">
      <c r="A4286" t="s">
        <v>8729</v>
      </c>
      <c r="B4286" t="s">
        <v>8730</v>
      </c>
      <c r="C4286" t="str">
        <f>IFERROR(VLOOKUP(Table1[[#This Row],[Ticker]],[1]!Table1[[Symbol]:[Industry]],2,FALSE),"-")</f>
        <v>-</v>
      </c>
      <c r="D4286" t="s">
        <v>553</v>
      </c>
      <c r="E4286">
        <v>11.84628558</v>
      </c>
      <c r="F4286">
        <v>10.09</v>
      </c>
      <c r="G4286">
        <v>-45.372015596253398</v>
      </c>
      <c r="H4286">
        <v>-2.47894660490859</v>
      </c>
      <c r="I4286">
        <v>-22.0431733969695</v>
      </c>
      <c r="J4286">
        <v>-4.6431709467564</v>
      </c>
      <c r="K4286">
        <v>10.5756292289798</v>
      </c>
      <c r="L4286">
        <v>11.1286241910518</v>
      </c>
      <c r="M4286">
        <v>35.482820559866802</v>
      </c>
      <c r="N4286">
        <v>0.49707046345528799</v>
      </c>
      <c r="O4286">
        <v>53.518334985133798</v>
      </c>
      <c r="P4286">
        <v>18.705882352941099</v>
      </c>
      <c r="Q4286">
        <v>8.8096868960163999E-2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111</v>
      </c>
      <c r="E4287">
        <v>11.843999999999999</v>
      </c>
      <c r="F4287">
        <v>3.29</v>
      </c>
      <c r="G4287">
        <v>507.11361483055299</v>
      </c>
      <c r="H4287">
        <v>55.4203680108239</v>
      </c>
      <c r="I4287">
        <v>105.249684145746</v>
      </c>
      <c r="J4287">
        <v>13.362978532903</v>
      </c>
      <c r="K4287">
        <v>2.3913869222206898</v>
      </c>
      <c r="L4287">
        <v>1.82301076713718</v>
      </c>
      <c r="M4287">
        <v>97.801519510682397</v>
      </c>
      <c r="N4287">
        <v>2.2655797802906701</v>
      </c>
      <c r="O4287">
        <v>0</v>
      </c>
      <c r="P4287">
        <v>532.69230769230705</v>
      </c>
      <c r="Q4287">
        <v>0.219330248873186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917</v>
      </c>
      <c r="E4288">
        <v>11.8398138</v>
      </c>
      <c r="F4288">
        <v>12.27</v>
      </c>
      <c r="G4288">
        <v>1.4399406786184199</v>
      </c>
      <c r="H4288">
        <v>-7.8594827354447103</v>
      </c>
      <c r="I4288">
        <v>-26.124198101303801</v>
      </c>
      <c r="J4288">
        <v>-4.5774976575731703</v>
      </c>
      <c r="K4288">
        <v>11.6183124152657</v>
      </c>
      <c r="L4288">
        <v>11.057626009360099</v>
      </c>
      <c r="M4288">
        <v>64.495191835085194</v>
      </c>
      <c r="N4288">
        <v>0.79175497776053005</v>
      </c>
      <c r="O4288">
        <v>27.1393643031784</v>
      </c>
      <c r="P4288">
        <v>48.547215496367997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D4289" t="s">
        <v>130</v>
      </c>
      <c r="E4289">
        <v>11.80803225</v>
      </c>
      <c r="F4289">
        <v>9.85</v>
      </c>
      <c r="G4289">
        <v>-78.606828293323105</v>
      </c>
      <c r="H4289">
        <v>-6.0883321432281301</v>
      </c>
      <c r="I4289">
        <v>-34.751747327955698</v>
      </c>
      <c r="J4289">
        <v>-3.6054432769085198</v>
      </c>
      <c r="K4289">
        <v>9.8949759898412406</v>
      </c>
      <c r="L4289">
        <v>11.1796464425209</v>
      </c>
      <c r="M4289">
        <v>59.046189611031899</v>
      </c>
      <c r="N4289">
        <v>0.77960538948864</v>
      </c>
      <c r="O4289">
        <v>136.04060913705499</v>
      </c>
      <c r="P4289">
        <v>16.292798110979898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D4290" t="s">
        <v>781</v>
      </c>
      <c r="E4290">
        <v>11.7991323</v>
      </c>
      <c r="F4290">
        <v>305.10000000000002</v>
      </c>
      <c r="G4290">
        <v>91.3427433273677</v>
      </c>
      <c r="H4290">
        <v>-1.2405502000245301</v>
      </c>
      <c r="I4290">
        <v>-45.690789172290103</v>
      </c>
      <c r="J4290">
        <v>7.2901683643481601</v>
      </c>
      <c r="K4290">
        <v>322.05461534615</v>
      </c>
      <c r="L4290">
        <v>293.76797380943998</v>
      </c>
      <c r="M4290">
        <v>46.758009362287098</v>
      </c>
      <c r="N4290">
        <v>3.09765625</v>
      </c>
      <c r="O4290">
        <v>58.5709603408718</v>
      </c>
      <c r="P4290">
        <v>153.405315614617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1148</v>
      </c>
      <c r="E4291">
        <v>11.794250999999999</v>
      </c>
      <c r="F4291">
        <v>5.76</v>
      </c>
      <c r="G4291">
        <v>32.229526316327899</v>
      </c>
      <c r="H4291">
        <v>-31.684159414627</v>
      </c>
      <c r="I4291">
        <v>1.9953354263929399</v>
      </c>
      <c r="J4291">
        <v>-7.0022418686663404</v>
      </c>
      <c r="K4291">
        <v>6.4475887482454199</v>
      </c>
      <c r="L4291">
        <v>5.3464712985934</v>
      </c>
      <c r="M4291">
        <v>11.5117823864488</v>
      </c>
      <c r="N4291">
        <v>0.261343704803359</v>
      </c>
      <c r="O4291">
        <v>40.625</v>
      </c>
      <c r="Q4291">
        <v>5.5469927903239E-2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D4292" t="s">
        <v>312</v>
      </c>
      <c r="E4292">
        <v>11.775</v>
      </c>
      <c r="F4292">
        <v>39.25</v>
      </c>
      <c r="G4292">
        <v>-8.23938045517726</v>
      </c>
      <c r="H4292">
        <v>-11.8237684497304</v>
      </c>
      <c r="I4292">
        <v>-7.2798229128047902</v>
      </c>
      <c r="J4292">
        <v>-4.8887709546208402</v>
      </c>
      <c r="K4292">
        <v>39.162931086226202</v>
      </c>
      <c r="L4292">
        <v>38.459604809378</v>
      </c>
      <c r="M4292">
        <v>44.713550799294197</v>
      </c>
      <c r="N4292">
        <v>1.6258064516129</v>
      </c>
      <c r="O4292">
        <v>14.9554140127388</v>
      </c>
      <c r="P4292">
        <v>28.688524590163901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312</v>
      </c>
      <c r="E4293">
        <v>11.741328897000001</v>
      </c>
      <c r="F4293">
        <v>9.2100000000000009</v>
      </c>
      <c r="G4293">
        <v>22.969694235019901</v>
      </c>
      <c r="H4293">
        <v>-5.6008247267866897</v>
      </c>
      <c r="I4293">
        <v>58.217899923890002</v>
      </c>
      <c r="J4293">
        <v>-1.9941643242398399</v>
      </c>
      <c r="K4293">
        <v>7.5246027658444099</v>
      </c>
      <c r="L4293">
        <v>6.1570502388896298</v>
      </c>
      <c r="M4293">
        <v>12.136929132962999</v>
      </c>
      <c r="N4293">
        <v>0.79087614581112697</v>
      </c>
      <c r="O4293">
        <v>5.3203040173723997</v>
      </c>
      <c r="P4293">
        <v>84.2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D4294" t="s">
        <v>135</v>
      </c>
      <c r="E4294">
        <v>11.723000000000001</v>
      </c>
      <c r="F4294">
        <v>30.85</v>
      </c>
      <c r="G4294">
        <v>175.98533450872401</v>
      </c>
      <c r="H4294">
        <v>-3.0244937729723</v>
      </c>
      <c r="I4294">
        <v>-38.565417949077499</v>
      </c>
      <c r="J4294">
        <v>-8.2764101512504702</v>
      </c>
      <c r="K4294">
        <v>30.0019254910125</v>
      </c>
      <c r="L4294">
        <v>26.509268219826801</v>
      </c>
      <c r="M4294">
        <v>48.305648896935999</v>
      </c>
      <c r="N4294">
        <v>2.2058214771858502</v>
      </c>
      <c r="O4294">
        <v>37.795786061588302</v>
      </c>
      <c r="P4294">
        <v>224.39537329127199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627</v>
      </c>
      <c r="E4295">
        <v>11.711690847</v>
      </c>
      <c r="F4295">
        <v>14.11</v>
      </c>
      <c r="G4295">
        <v>18.695335768102598</v>
      </c>
      <c r="H4295">
        <v>-15.8591658786639</v>
      </c>
      <c r="I4295">
        <v>-28.671448528568298</v>
      </c>
      <c r="J4295">
        <v>-2.9766204645907202</v>
      </c>
      <c r="K4295">
        <v>14.0145978214482</v>
      </c>
      <c r="L4295">
        <v>11.9006771524051</v>
      </c>
      <c r="M4295">
        <v>0.46178403304846</v>
      </c>
      <c r="N4295">
        <v>0.119188872130048</v>
      </c>
      <c r="O4295">
        <v>18.284904323174999</v>
      </c>
      <c r="P4295">
        <v>95.9722222222222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62</v>
      </c>
      <c r="E4296">
        <v>11.691649999999999</v>
      </c>
      <c r="F4296">
        <v>19.850000000000001</v>
      </c>
      <c r="G4296">
        <v>93.033641940007897</v>
      </c>
      <c r="H4296">
        <v>-23.7659453204787</v>
      </c>
      <c r="I4296">
        <v>154.51234222911401</v>
      </c>
      <c r="J4296">
        <v>6.0686062385307098</v>
      </c>
      <c r="K4296">
        <v>21.153588699444398</v>
      </c>
      <c r="L4296">
        <v>15.104072376534701</v>
      </c>
      <c r="M4296">
        <v>44.952166699705799</v>
      </c>
      <c r="N4296">
        <v>1.3931784908795899</v>
      </c>
      <c r="O4296">
        <v>47.153652392947002</v>
      </c>
      <c r="P4296">
        <v>324.14529914529902</v>
      </c>
      <c r="Q4296">
        <v>0.13452533309491899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D4297" t="s">
        <v>553</v>
      </c>
      <c r="E4297">
        <v>11.671659999999999</v>
      </c>
      <c r="F4297">
        <v>6.89</v>
      </c>
      <c r="G4297">
        <v>67.418506017797597</v>
      </c>
      <c r="H4297">
        <v>-30.190435116397001</v>
      </c>
      <c r="I4297">
        <v>6.60743558560557</v>
      </c>
      <c r="J4297">
        <v>-4.3715788859040297</v>
      </c>
      <c r="K4297">
        <v>6.5446643732657099</v>
      </c>
      <c r="L4297">
        <v>6.1776193417699803</v>
      </c>
      <c r="M4297">
        <v>54.392524085553603</v>
      </c>
      <c r="N4297">
        <v>0.550561797752809</v>
      </c>
      <c r="O4297">
        <v>67.634252539912893</v>
      </c>
      <c r="P4297">
        <v>122.258064516129</v>
      </c>
      <c r="Q4297">
        <v>0.107900633992159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1501</v>
      </c>
      <c r="E4298">
        <v>11.626435498999999</v>
      </c>
      <c r="F4298">
        <v>10.86</v>
      </c>
      <c r="G4298">
        <v>176.087973804912</v>
      </c>
      <c r="H4298">
        <v>8.4411280847995993</v>
      </c>
      <c r="I4298">
        <v>55.467937065473699</v>
      </c>
      <c r="J4298">
        <v>-9.9602660191550996</v>
      </c>
      <c r="K4298">
        <v>9.8784902103455892</v>
      </c>
      <c r="L4298">
        <v>7.7573873590893401</v>
      </c>
      <c r="M4298">
        <v>61.401883477144501</v>
      </c>
      <c r="N4298">
        <v>1.58190166924093</v>
      </c>
      <c r="O4298">
        <v>20.165745856353599</v>
      </c>
      <c r="Q4298">
        <v>0.101586705209376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E4299">
        <v>11.626241029999999</v>
      </c>
      <c r="F4299">
        <v>22.3</v>
      </c>
      <c r="G4299">
        <v>-19.891489070285001</v>
      </c>
      <c r="H4299">
        <v>-9.6239754890679006</v>
      </c>
      <c r="I4299">
        <v>-32.035085730833899</v>
      </c>
      <c r="J4299">
        <v>-1.9941643242398399</v>
      </c>
      <c r="K4299">
        <v>22.998906266222001</v>
      </c>
      <c r="L4299">
        <v>24.0029637551932</v>
      </c>
      <c r="M4299">
        <v>49.809001680116801</v>
      </c>
      <c r="N4299">
        <v>0.121304347826086</v>
      </c>
      <c r="O4299">
        <v>36.098654708520101</v>
      </c>
      <c r="P4299">
        <v>36.141636141636099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E4300">
        <v>11.57184</v>
      </c>
      <c r="F4300">
        <v>24.6</v>
      </c>
      <c r="G4300">
        <v>16.208050654095899</v>
      </c>
      <c r="H4300">
        <v>10.2105762616054</v>
      </c>
      <c r="I4300">
        <v>-64.969626992874495</v>
      </c>
      <c r="J4300">
        <v>-1.60954893962445</v>
      </c>
      <c r="K4300">
        <v>25.138125052162099</v>
      </c>
      <c r="L4300">
        <v>27.207015314981</v>
      </c>
      <c r="M4300">
        <v>38.069763351906197</v>
      </c>
      <c r="N4300">
        <v>1.1698113207547101</v>
      </c>
      <c r="O4300">
        <v>118.414634146341</v>
      </c>
      <c r="P4300">
        <v>42.278773857721198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926</v>
      </c>
      <c r="E4301">
        <v>11.570349999999999</v>
      </c>
      <c r="F4301">
        <v>19.3</v>
      </c>
      <c r="G4301">
        <v>32.877793180938703</v>
      </c>
      <c r="H4301">
        <v>-1.4030993752151999</v>
      </c>
      <c r="I4301">
        <v>7.13980135007965</v>
      </c>
      <c r="J4301">
        <v>-10.0417833718588</v>
      </c>
      <c r="K4301">
        <v>18.096041798804901</v>
      </c>
      <c r="L4301">
        <v>15.4076626652224</v>
      </c>
      <c r="M4301">
        <v>24.938072627989101</v>
      </c>
      <c r="N4301">
        <v>0.37751039283933702</v>
      </c>
      <c r="O4301">
        <v>18.9119170984455</v>
      </c>
      <c r="P4301">
        <v>74.660633484162901</v>
      </c>
      <c r="Q4301">
        <v>8.1047719724765002E-2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21</v>
      </c>
      <c r="E4302">
        <v>11.56955</v>
      </c>
      <c r="F4302">
        <v>22.91</v>
      </c>
      <c r="G4302">
        <v>53.126455344173998</v>
      </c>
      <c r="H4302">
        <v>21.298436233247699</v>
      </c>
      <c r="I4302">
        <v>-3.1966854722067999</v>
      </c>
      <c r="J4302">
        <v>9.3975635606895393E-3</v>
      </c>
      <c r="K4302">
        <v>18.8332572904039</v>
      </c>
      <c r="L4302">
        <v>15.921953732133</v>
      </c>
      <c r="M4302">
        <v>79.472439626756199</v>
      </c>
      <c r="N4302">
        <v>1.7230743625590801</v>
      </c>
      <c r="O4302">
        <v>10.126582278480999</v>
      </c>
      <c r="P4302">
        <v>227.28571428571399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711</v>
      </c>
      <c r="E4303">
        <v>11.560360832000001</v>
      </c>
      <c r="F4303">
        <v>56.08</v>
      </c>
      <c r="G4303">
        <v>52.622768847810399</v>
      </c>
      <c r="H4303">
        <v>-0.456651509496386</v>
      </c>
      <c r="I4303">
        <v>15.964014830612401</v>
      </c>
      <c r="J4303">
        <v>-1.64328713125738</v>
      </c>
      <c r="K4303">
        <v>53.118641531873799</v>
      </c>
      <c r="L4303">
        <v>45.4238094943193</v>
      </c>
      <c r="M4303">
        <v>44.735305969102399</v>
      </c>
      <c r="N4303">
        <v>1.3542858519688299</v>
      </c>
      <c r="O4303">
        <v>3.1918687589158301</v>
      </c>
      <c r="P4303">
        <v>79.112104758862898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688</v>
      </c>
      <c r="E4304">
        <v>11.553716</v>
      </c>
      <c r="F4304">
        <v>82.4</v>
      </c>
      <c r="G4304">
        <v>206.27793218858801</v>
      </c>
      <c r="H4304">
        <v>-10.5964534194837</v>
      </c>
      <c r="I4304">
        <v>216.300940068572</v>
      </c>
      <c r="J4304">
        <v>-6.2868472510690996</v>
      </c>
      <c r="K4304">
        <v>77.152695359611499</v>
      </c>
      <c r="M4304">
        <v>61.809577445436297</v>
      </c>
      <c r="N4304">
        <v>0.96229451405399802</v>
      </c>
      <c r="O4304">
        <v>20.4368932038834</v>
      </c>
      <c r="P4304">
        <v>248.41437632135299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553</v>
      </c>
      <c r="E4305">
        <v>11.547463199999999</v>
      </c>
      <c r="F4305">
        <v>38.479999999999997</v>
      </c>
      <c r="G4305">
        <v>60.8554156653775</v>
      </c>
      <c r="H4305">
        <v>-31.418183951055699</v>
      </c>
      <c r="I4305">
        <v>-51.422351648436901</v>
      </c>
      <c r="J4305">
        <v>2.9990143933590598</v>
      </c>
      <c r="K4305">
        <v>45.731067553284603</v>
      </c>
      <c r="L4305">
        <v>47.3324667461088</v>
      </c>
      <c r="M4305">
        <v>34.240888629871897</v>
      </c>
      <c r="N4305">
        <v>0.39811389191149799</v>
      </c>
      <c r="O4305">
        <v>90.7484407484407</v>
      </c>
      <c r="P4305">
        <v>86.434108527131698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343</v>
      </c>
      <c r="E4306">
        <v>11.508603000000001</v>
      </c>
      <c r="F4306">
        <v>2.13</v>
      </c>
      <c r="G4306">
        <v>-48.339886891604898</v>
      </c>
      <c r="H4306">
        <v>-26.814610940572901</v>
      </c>
      <c r="I4306">
        <v>-31.697417265234801</v>
      </c>
      <c r="J4306">
        <v>-15.185653685941899</v>
      </c>
      <c r="K4306">
        <v>2.5287442064746402</v>
      </c>
      <c r="L4306">
        <v>2.3080417486501101</v>
      </c>
      <c r="M4306">
        <v>26.434550747405201</v>
      </c>
      <c r="N4306">
        <v>0.327987687973602</v>
      </c>
      <c r="O4306">
        <v>70.422535211267601</v>
      </c>
      <c r="P4306">
        <v>48.951048951048897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627</v>
      </c>
      <c r="E4307">
        <v>11.50009848</v>
      </c>
      <c r="F4307">
        <v>10.14</v>
      </c>
      <c r="G4307">
        <v>-24.783464233523599</v>
      </c>
      <c r="H4307">
        <v>-2.8999117783489998</v>
      </c>
      <c r="I4307">
        <v>-23.121774316319001</v>
      </c>
      <c r="J4307">
        <v>1.30253897246345</v>
      </c>
      <c r="K4307">
        <v>10.611281484306</v>
      </c>
      <c r="L4307">
        <v>11.141341250981499</v>
      </c>
      <c r="M4307">
        <v>43.600282580933097</v>
      </c>
      <c r="N4307">
        <v>0.21105042942083199</v>
      </c>
      <c r="O4307">
        <v>85.108481262327402</v>
      </c>
      <c r="P4307">
        <v>16.417910447761098</v>
      </c>
      <c r="Q4307">
        <v>1.6803060878893002E-2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627</v>
      </c>
      <c r="E4308">
        <v>11.484</v>
      </c>
      <c r="F4308">
        <v>191.4</v>
      </c>
      <c r="G4308">
        <v>-20.586921057036701</v>
      </c>
      <c r="I4308">
        <v>-10.5639131770528</v>
      </c>
      <c r="M4308">
        <v>100</v>
      </c>
      <c r="N4308">
        <v>1</v>
      </c>
      <c r="O4308">
        <v>0</v>
      </c>
      <c r="P4308">
        <v>4.9917718047174997</v>
      </c>
      <c r="Q4308">
        <v>3.0346719918976001E-2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295</v>
      </c>
      <c r="E4309">
        <v>11.482630199999999</v>
      </c>
      <c r="F4309">
        <v>26.5</v>
      </c>
      <c r="G4309">
        <v>-16.9276063508891</v>
      </c>
      <c r="H4309">
        <v>20.034024295159099</v>
      </c>
      <c r="I4309">
        <v>-6.5470465613671802</v>
      </c>
      <c r="J4309">
        <v>2.7776199081252901</v>
      </c>
      <c r="K4309">
        <v>22.6302514293473</v>
      </c>
      <c r="L4309">
        <v>23.313158090379901</v>
      </c>
      <c r="M4309">
        <v>94.440587672170494</v>
      </c>
      <c r="N4309">
        <v>1.4754098360655701</v>
      </c>
      <c r="O4309">
        <v>32.075471698113198</v>
      </c>
      <c r="P4309">
        <v>69.005102040816297</v>
      </c>
      <c r="Q4309">
        <v>3.0830476957612998E-2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407</v>
      </c>
      <c r="E4310">
        <v>11.465</v>
      </c>
      <c r="F4310">
        <v>22.93</v>
      </c>
      <c r="G4310">
        <v>104.873568444778</v>
      </c>
      <c r="H4310">
        <v>-0.124920668652023</v>
      </c>
      <c r="I4310">
        <v>1.6134514515459799</v>
      </c>
      <c r="J4310">
        <v>-2.3970291407125299</v>
      </c>
      <c r="K4310">
        <v>21.173674921559499</v>
      </c>
      <c r="L4310">
        <v>19.024117679284501</v>
      </c>
      <c r="M4310">
        <v>58.9816663978214</v>
      </c>
      <c r="N4310">
        <v>0.60183799245871705</v>
      </c>
      <c r="O4310">
        <v>21.6746620148277</v>
      </c>
      <c r="P4310">
        <v>153.09050772626901</v>
      </c>
      <c r="Q4310">
        <v>7.7847311358202997E-2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312</v>
      </c>
      <c r="E4311">
        <v>11.4439172</v>
      </c>
      <c r="F4311">
        <v>7.99</v>
      </c>
      <c r="G4311">
        <v>31.087973804912401</v>
      </c>
      <c r="H4311">
        <v>-0.28271970434528498</v>
      </c>
      <c r="I4311">
        <v>19.868043831788999</v>
      </c>
      <c r="J4311">
        <v>-1.9941643242398399</v>
      </c>
      <c r="K4311">
        <v>6.5774703415602396</v>
      </c>
      <c r="L4311">
        <v>5.34250819243635</v>
      </c>
      <c r="M4311">
        <v>99.999983397573999</v>
      </c>
      <c r="N4311">
        <v>0.56149868421419802</v>
      </c>
      <c r="O4311">
        <v>0</v>
      </c>
      <c r="P4311">
        <v>113.06666666666599</v>
      </c>
      <c r="Q4311">
        <v>0.113990785649888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407</v>
      </c>
      <c r="E4312">
        <v>11.440087999999999</v>
      </c>
      <c r="F4312">
        <v>8.8000000000000007</v>
      </c>
      <c r="G4312">
        <v>40.146354219225003</v>
      </c>
      <c r="H4312">
        <v>14.7238505978886</v>
      </c>
      <c r="I4312">
        <v>8.0398206362072209</v>
      </c>
      <c r="J4312">
        <v>-8.6608309909065007</v>
      </c>
      <c r="K4312">
        <v>7.7171449411716697</v>
      </c>
      <c r="L4312">
        <v>6.9812520087224801</v>
      </c>
      <c r="M4312">
        <v>51.816059342092899</v>
      </c>
      <c r="N4312">
        <v>2.9926973687110001</v>
      </c>
      <c r="O4312">
        <v>31.818181818181799</v>
      </c>
      <c r="P4312">
        <v>89.247311827956906</v>
      </c>
      <c r="Q4312">
        <v>2.7145540731302001E-2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295</v>
      </c>
      <c r="E4313">
        <v>11.4086075</v>
      </c>
      <c r="F4313">
        <v>26.75</v>
      </c>
      <c r="G4313">
        <v>1.8022595191981401</v>
      </c>
      <c r="H4313">
        <v>-9.6617963756525196</v>
      </c>
      <c r="I4313">
        <v>-17.390547367091401</v>
      </c>
      <c r="J4313">
        <v>0.69170566408245304</v>
      </c>
      <c r="K4313">
        <v>26.344564717208801</v>
      </c>
      <c r="L4313">
        <v>26.368537302408001</v>
      </c>
      <c r="M4313">
        <v>60.566380402021601</v>
      </c>
      <c r="N4313">
        <v>0.69495908346972102</v>
      </c>
      <c r="O4313">
        <v>19.626168224299001</v>
      </c>
      <c r="P4313">
        <v>27.380952380952301</v>
      </c>
      <c r="Q4313">
        <v>-4.5617716509789999E-3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553</v>
      </c>
      <c r="E4314">
        <v>11.382</v>
      </c>
      <c r="F4314">
        <v>10.84</v>
      </c>
      <c r="G4314">
        <v>-11.232701300572799</v>
      </c>
      <c r="H4314">
        <v>-0.221639986848746</v>
      </c>
      <c r="I4314">
        <v>2.2704019747514299</v>
      </c>
      <c r="J4314">
        <v>-8.6020938396583393</v>
      </c>
      <c r="K4314">
        <v>10.470921494333099</v>
      </c>
      <c r="L4314">
        <v>9.9851521882654293</v>
      </c>
      <c r="M4314">
        <v>54.246326662484201</v>
      </c>
      <c r="N4314">
        <v>3.15292291774443</v>
      </c>
      <c r="O4314">
        <v>7.6568265682656698</v>
      </c>
      <c r="P4314">
        <v>35.330836454431903</v>
      </c>
      <c r="Q4314">
        <v>5.7395047987792998E-2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711</v>
      </c>
      <c r="E4315">
        <v>11.309675944999899</v>
      </c>
      <c r="F4315">
        <v>20.49</v>
      </c>
      <c r="G4315">
        <v>9.2239387171931195</v>
      </c>
      <c r="H4315">
        <v>0.44407940704097298</v>
      </c>
      <c r="I4315">
        <v>-0.63700859366038398</v>
      </c>
      <c r="J4315">
        <v>-1.2009070113989999</v>
      </c>
      <c r="K4315">
        <v>19.354221018922999</v>
      </c>
      <c r="L4315">
        <v>17.8698458086239</v>
      </c>
      <c r="M4315">
        <v>51.507867780463002</v>
      </c>
      <c r="N4315">
        <v>1.1712732264230099</v>
      </c>
      <c r="O4315">
        <v>2.4890190336749698</v>
      </c>
      <c r="P4315">
        <v>43.5879467414155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E4316">
        <v>11.2994735</v>
      </c>
      <c r="F4316">
        <v>20.65</v>
      </c>
      <c r="G4316">
        <v>88.855367366698403</v>
      </c>
      <c r="H4316">
        <v>28.324385000026201</v>
      </c>
      <c r="I4316">
        <v>47.685421737597203</v>
      </c>
      <c r="J4316">
        <v>9.6752940788868997</v>
      </c>
      <c r="K4316">
        <v>15.5316388224196</v>
      </c>
      <c r="L4316">
        <v>13.456200673937801</v>
      </c>
      <c r="M4316">
        <v>90.859341557013096</v>
      </c>
      <c r="N4316">
        <v>2.1895099429579901</v>
      </c>
      <c r="O4316">
        <v>1.6949152542373001</v>
      </c>
      <c r="P4316">
        <v>154.938271604938</v>
      </c>
      <c r="Q4316">
        <v>0.15993048930482401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711</v>
      </c>
      <c r="E4317">
        <v>11.262924035999999</v>
      </c>
      <c r="F4317">
        <v>269.69</v>
      </c>
      <c r="G4317">
        <v>6.0351864023129096</v>
      </c>
      <c r="H4317">
        <v>-1.4673973761794501</v>
      </c>
      <c r="I4317">
        <v>3.0988972699785502</v>
      </c>
      <c r="J4317">
        <v>-1.72206055206151</v>
      </c>
      <c r="K4317">
        <v>257.05631485623098</v>
      </c>
      <c r="L4317">
        <v>235.725745413521</v>
      </c>
      <c r="M4317">
        <v>55.874429077666797</v>
      </c>
      <c r="N4317">
        <v>0.84307051161213298</v>
      </c>
      <c r="O4317">
        <v>5.6175609032592799</v>
      </c>
      <c r="P4317">
        <v>37.596938775510203</v>
      </c>
      <c r="Q4317">
        <v>3.1845093282099998E-4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407</v>
      </c>
      <c r="E4318">
        <v>11.251799999999999</v>
      </c>
      <c r="F4318">
        <v>0.75</v>
      </c>
      <c r="G4318">
        <v>-30.6419840009947</v>
      </c>
      <c r="H4318">
        <v>-12.968457094419</v>
      </c>
      <c r="I4318">
        <v>-15.5556849817703</v>
      </c>
      <c r="J4318">
        <v>-5.9941643242398399</v>
      </c>
      <c r="K4318">
        <v>0.72815398738361403</v>
      </c>
      <c r="M4318">
        <v>55.273719071280802</v>
      </c>
      <c r="N4318">
        <v>0.91818484809234802</v>
      </c>
      <c r="O4318">
        <v>63.999999999999901</v>
      </c>
      <c r="P4318">
        <v>92.307692307692193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407</v>
      </c>
      <c r="E4319">
        <v>11.226522959999899</v>
      </c>
      <c r="F4319">
        <v>9.76</v>
      </c>
      <c r="G4319">
        <v>-30.359180666632199</v>
      </c>
      <c r="H4319">
        <v>-5.2761494021113799</v>
      </c>
      <c r="I4319">
        <v>-10.6094484226305</v>
      </c>
      <c r="J4319">
        <v>-1.9941643242398399</v>
      </c>
      <c r="K4319">
        <v>9.7367906420998303</v>
      </c>
      <c r="L4319">
        <v>10.1803584525235</v>
      </c>
      <c r="M4319">
        <v>99.999990417572306</v>
      </c>
      <c r="O4319">
        <v>5.0204918032786798</v>
      </c>
      <c r="P4319">
        <v>6.0869565217391397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627</v>
      </c>
      <c r="E4320">
        <v>11.222794800000001</v>
      </c>
      <c r="F4320">
        <v>19.32</v>
      </c>
      <c r="G4320">
        <v>11.345474395510101</v>
      </c>
      <c r="H4320">
        <v>-15.7384365067342</v>
      </c>
      <c r="I4320">
        <v>-11.4608573955634</v>
      </c>
      <c r="J4320">
        <v>-7.1488034994975704</v>
      </c>
      <c r="K4320">
        <v>17.9295428303313</v>
      </c>
      <c r="L4320">
        <v>16.197532482048398</v>
      </c>
      <c r="M4320">
        <v>56.310050312241501</v>
      </c>
      <c r="N4320">
        <v>1.3382246812605201</v>
      </c>
      <c r="O4320">
        <v>8.6438923395445002</v>
      </c>
      <c r="P4320">
        <v>77.0852428964252</v>
      </c>
      <c r="Q4320">
        <v>8.6491114840110007E-3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E4321">
        <v>11.181718399999999</v>
      </c>
      <c r="F4321">
        <v>40.49</v>
      </c>
      <c r="G4321">
        <v>-50.942748161293402</v>
      </c>
      <c r="H4321">
        <v>-5.2761494021113799</v>
      </c>
      <c r="I4321">
        <v>-24.2591799084895</v>
      </c>
      <c r="J4321">
        <v>-1.9941643242398399</v>
      </c>
      <c r="K4321">
        <v>40.151033981948302</v>
      </c>
      <c r="L4321">
        <v>42.706866901714903</v>
      </c>
      <c r="M4321">
        <v>64.924140828227394</v>
      </c>
      <c r="N4321">
        <v>0.172641509433962</v>
      </c>
      <c r="O4321">
        <v>41.3929365275376</v>
      </c>
      <c r="P4321">
        <v>10.9011229800054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E4322">
        <v>11.1343888</v>
      </c>
      <c r="F4322">
        <v>31.06</v>
      </c>
      <c r="G4322">
        <v>186.89615623281301</v>
      </c>
      <c r="H4322">
        <v>-13.009233281126001</v>
      </c>
      <c r="I4322">
        <v>-38.807476432227404</v>
      </c>
      <c r="J4322">
        <v>11.334062408812599</v>
      </c>
      <c r="K4322">
        <v>32.447396794348101</v>
      </c>
      <c r="L4322">
        <v>29.474601819929202</v>
      </c>
      <c r="M4322">
        <v>58.522644646241403</v>
      </c>
      <c r="N4322">
        <v>0.19535602121196499</v>
      </c>
      <c r="O4322">
        <v>49.227301996136497</v>
      </c>
      <c r="P4322">
        <v>242.82560706401699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627</v>
      </c>
      <c r="E4323">
        <v>11.10163002</v>
      </c>
      <c r="F4323">
        <v>3700.05</v>
      </c>
      <c r="G4323">
        <v>57.018094465212997</v>
      </c>
      <c r="H4323">
        <v>-7.1946932248288604</v>
      </c>
      <c r="I4323">
        <v>-26.093899155227099</v>
      </c>
      <c r="J4323">
        <v>1.0368208452516701</v>
      </c>
      <c r="K4323">
        <v>3895.60421757823</v>
      </c>
      <c r="L4323">
        <v>3436.0195737378499</v>
      </c>
      <c r="M4323">
        <v>37.9432303367741</v>
      </c>
      <c r="N4323">
        <v>0.35805142083897101</v>
      </c>
      <c r="O4323">
        <v>28.322590235267</v>
      </c>
      <c r="P4323">
        <v>92.205397262408695</v>
      </c>
      <c r="Q4323">
        <v>5.3264327616612997E-2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590</v>
      </c>
      <c r="E4324">
        <v>11.08244</v>
      </c>
      <c r="F4324">
        <v>9.2200000000000006</v>
      </c>
      <c r="G4324">
        <v>221.03784849162901</v>
      </c>
      <c r="H4324">
        <v>6.0982581808270098</v>
      </c>
      <c r="I4324">
        <v>-0.44956762846193599</v>
      </c>
      <c r="J4324">
        <v>-7.9941643242398301</v>
      </c>
      <c r="K4324">
        <v>8.8939877396248708</v>
      </c>
      <c r="L4324">
        <v>7.4280448436674602</v>
      </c>
      <c r="M4324">
        <v>43.798401500513002</v>
      </c>
      <c r="N4324">
        <v>1.19892215194163</v>
      </c>
      <c r="O4324">
        <v>31.127982646420801</v>
      </c>
      <c r="P4324">
        <v>254.61538461538399</v>
      </c>
      <c r="Q4324">
        <v>0.143290384627247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27</v>
      </c>
      <c r="E4325">
        <v>11.05832</v>
      </c>
      <c r="F4325">
        <v>31.85</v>
      </c>
      <c r="G4325">
        <v>-19.412026195087499</v>
      </c>
      <c r="H4325">
        <v>7.0695296102342899</v>
      </c>
      <c r="I4325">
        <v>5.5469766151878597</v>
      </c>
      <c r="J4325">
        <v>-0.39926799250140399</v>
      </c>
      <c r="K4325">
        <v>28.425032297981002</v>
      </c>
      <c r="L4325">
        <v>27.055423109525702</v>
      </c>
      <c r="M4325">
        <v>86.042038508163998</v>
      </c>
      <c r="N4325">
        <v>1.375</v>
      </c>
      <c r="O4325">
        <v>6.7503924646781597</v>
      </c>
      <c r="P4325">
        <v>34.672304439746298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400</v>
      </c>
      <c r="E4326">
        <v>11.028126</v>
      </c>
      <c r="F4326">
        <v>8.43</v>
      </c>
      <c r="G4326">
        <v>-16.804499313367099</v>
      </c>
      <c r="H4326">
        <v>8.9514928743113806</v>
      </c>
      <c r="I4326">
        <v>-20.836583858174802</v>
      </c>
      <c r="J4326">
        <v>-1.9941643242398399</v>
      </c>
      <c r="K4326">
        <v>7.2301154302889401</v>
      </c>
      <c r="L4326">
        <v>7.15066435428073</v>
      </c>
      <c r="M4326">
        <v>25.693024820324101</v>
      </c>
      <c r="N4326">
        <v>1.9077707912345601E-2</v>
      </c>
      <c r="O4326">
        <v>16.844602609727101</v>
      </c>
      <c r="P4326">
        <v>113.41772151898699</v>
      </c>
      <c r="Q4326">
        <v>1.2003046212969E-2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812</v>
      </c>
      <c r="E4327">
        <v>11.02338516</v>
      </c>
      <c r="F4327">
        <v>14.12</v>
      </c>
      <c r="G4327">
        <v>210.611783328721</v>
      </c>
      <c r="H4327">
        <v>22.845959756075398</v>
      </c>
      <c r="I4327">
        <v>213.58184415575801</v>
      </c>
      <c r="J4327">
        <v>-0.23075506634123599</v>
      </c>
      <c r="K4327">
        <v>11.259662140744901</v>
      </c>
      <c r="L4327">
        <v>7.6700191091104104</v>
      </c>
      <c r="M4327">
        <v>82.015315876170405</v>
      </c>
      <c r="N4327">
        <v>1.37886434347372</v>
      </c>
      <c r="O4327">
        <v>0.212464589235139</v>
      </c>
      <c r="P4327">
        <v>400.70921985815602</v>
      </c>
      <c r="Q4327">
        <v>9.0742393299749993E-2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382</v>
      </c>
      <c r="E4328">
        <v>11.008869142479501</v>
      </c>
      <c r="F4328">
        <v>3.28</v>
      </c>
      <c r="G4328">
        <v>205.734438451377</v>
      </c>
      <c r="H4328">
        <v>-5.2761494021113799</v>
      </c>
      <c r="I4328">
        <v>101.662858064587</v>
      </c>
      <c r="J4328">
        <v>-1.9941643242398399</v>
      </c>
      <c r="K4328">
        <v>3.21102563922229</v>
      </c>
      <c r="L4328">
        <v>2.4685840473054501</v>
      </c>
      <c r="M4328">
        <v>72.517567115718407</v>
      </c>
      <c r="N4328">
        <v>0</v>
      </c>
      <c r="O4328">
        <v>4.5731707317073296</v>
      </c>
      <c r="P4328">
        <v>355.55555555555497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711</v>
      </c>
      <c r="E4329">
        <v>10.982502</v>
      </c>
      <c r="F4329">
        <v>299.8</v>
      </c>
      <c r="G4329">
        <v>-17.984664725090401</v>
      </c>
      <c r="H4329">
        <v>-7.2664091423711197</v>
      </c>
      <c r="I4329">
        <v>16.2592991898793</v>
      </c>
      <c r="J4329">
        <v>-1.42781858682438</v>
      </c>
      <c r="K4329">
        <v>298.36872065271598</v>
      </c>
      <c r="L4329">
        <v>277.13220088546802</v>
      </c>
      <c r="M4329">
        <v>56.692276819569898</v>
      </c>
      <c r="N4329">
        <v>0.84384178496040696</v>
      </c>
      <c r="O4329">
        <v>12.765176784523</v>
      </c>
      <c r="P4329">
        <v>46.243902439024303</v>
      </c>
      <c r="Q4329">
        <v>-0.11226619776288201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72</v>
      </c>
      <c r="E4330">
        <v>10.92671</v>
      </c>
      <c r="F4330">
        <v>24.89</v>
      </c>
      <c r="G4330">
        <v>43.971715857591803</v>
      </c>
      <c r="H4330">
        <v>-19.346324840707801</v>
      </c>
      <c r="I4330">
        <v>28.7341700906934</v>
      </c>
      <c r="J4330">
        <v>-6.9611802342126801</v>
      </c>
      <c r="K4330">
        <v>25.819397408259</v>
      </c>
      <c r="L4330">
        <v>22.824789150707101</v>
      </c>
      <c r="M4330">
        <v>41.424064963018097</v>
      </c>
      <c r="N4330">
        <v>0.467241705865444</v>
      </c>
      <c r="O4330">
        <v>23.945359582161501</v>
      </c>
      <c r="P4330">
        <v>85.746268656716396</v>
      </c>
      <c r="Q4330">
        <v>3.1399496709692998E-2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711</v>
      </c>
      <c r="E4331">
        <v>10.8938445</v>
      </c>
      <c r="F4331">
        <v>76.88</v>
      </c>
      <c r="G4331">
        <v>16.292501085468398</v>
      </c>
      <c r="H4331">
        <v>12.0692272053595</v>
      </c>
      <c r="I4331">
        <v>18.662192113201701</v>
      </c>
      <c r="J4331">
        <v>2.3057404247056001</v>
      </c>
      <c r="K4331">
        <v>66.854283871863601</v>
      </c>
      <c r="L4331">
        <v>60.839723381657301</v>
      </c>
      <c r="M4331">
        <v>65.817523880043396</v>
      </c>
      <c r="N4331">
        <v>1.1362357739815701</v>
      </c>
      <c r="O4331">
        <v>0</v>
      </c>
      <c r="P4331">
        <v>49.2815533980582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E4332">
        <v>10.858252500000001</v>
      </c>
      <c r="F4332">
        <v>4.3499999999999996</v>
      </c>
      <c r="G4332">
        <v>-16.828692861754199</v>
      </c>
      <c r="H4332">
        <v>-14.1506082765702</v>
      </c>
      <c r="I4332">
        <v>-42.446441284291303</v>
      </c>
      <c r="J4332">
        <v>-13.734206252961</v>
      </c>
      <c r="K4332">
        <v>4.6201939683152897</v>
      </c>
      <c r="L4332">
        <v>4.8373292901213496</v>
      </c>
      <c r="M4332">
        <v>52.139838184268903</v>
      </c>
      <c r="N4332">
        <v>2.5625</v>
      </c>
      <c r="O4332">
        <v>59.7701149425287</v>
      </c>
      <c r="P4332">
        <v>28.698224852071</v>
      </c>
      <c r="Q4332">
        <v>1.8052513250058001E-2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173</v>
      </c>
      <c r="E4333">
        <v>10.8576</v>
      </c>
      <c r="F4333">
        <v>62.4</v>
      </c>
      <c r="G4333">
        <v>-89.982571926215101</v>
      </c>
      <c r="H4333">
        <v>-16.168063822783701</v>
      </c>
      <c r="I4333">
        <v>-56.881495983180699</v>
      </c>
      <c r="J4333">
        <v>-9.0376425851094009</v>
      </c>
      <c r="K4333">
        <v>69.771817010928899</v>
      </c>
      <c r="L4333">
        <v>87.068137186858294</v>
      </c>
      <c r="M4333">
        <v>27.064537364332999</v>
      </c>
      <c r="N4333">
        <v>1.36173235310375</v>
      </c>
      <c r="O4333">
        <v>180.92948717948701</v>
      </c>
      <c r="P4333">
        <v>9.0718405873098895</v>
      </c>
      <c r="Q4333">
        <v>7.6475273780454003E-2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553</v>
      </c>
      <c r="E4334">
        <v>10.820238</v>
      </c>
      <c r="F4334">
        <v>34.32</v>
      </c>
      <c r="G4334">
        <v>-32.821936104997398</v>
      </c>
      <c r="H4334">
        <v>-21.304918988548501</v>
      </c>
      <c r="I4334">
        <v>-9.0710433435450408</v>
      </c>
      <c r="J4334">
        <v>-1.9941643242398399</v>
      </c>
      <c r="K4334">
        <v>37.084484893234603</v>
      </c>
      <c r="L4334">
        <v>35.816355598357198</v>
      </c>
      <c r="M4334">
        <v>57.292079664491503</v>
      </c>
      <c r="N4334">
        <v>0.64864864864864802</v>
      </c>
      <c r="O4334">
        <v>37.383449883449799</v>
      </c>
      <c r="P4334">
        <v>78.563995837669097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E4335">
        <v>10.73209046</v>
      </c>
      <c r="F4335">
        <v>70.900000000000006</v>
      </c>
      <c r="G4335">
        <v>-3.2318421283633798</v>
      </c>
      <c r="H4335">
        <v>-2.2155169681108</v>
      </c>
      <c r="I4335">
        <v>-13.3943016964677</v>
      </c>
      <c r="J4335">
        <v>-2.62353495361047</v>
      </c>
      <c r="K4335">
        <v>70.377291937266094</v>
      </c>
      <c r="L4335">
        <v>70.071429922612396</v>
      </c>
      <c r="M4335">
        <v>41.212263132864599</v>
      </c>
      <c r="N4335">
        <v>0.46160061562139199</v>
      </c>
      <c r="O4335">
        <v>64.682651622002794</v>
      </c>
      <c r="P4335">
        <v>54.803493449781598</v>
      </c>
      <c r="Q4335">
        <v>9.4236024113396002E-2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1501</v>
      </c>
      <c r="E4336">
        <v>10.6978878</v>
      </c>
      <c r="F4336">
        <v>30.39</v>
      </c>
      <c r="G4336">
        <v>130.229387946326</v>
      </c>
      <c r="H4336">
        <v>-11.2730582120031</v>
      </c>
      <c r="I4336">
        <v>140.25239582630999</v>
      </c>
      <c r="J4336">
        <v>-6.9332077753182899</v>
      </c>
      <c r="K4336">
        <v>30.841655623925799</v>
      </c>
      <c r="M4336">
        <v>43.7968944209711</v>
      </c>
      <c r="N4336">
        <v>2.26574041778087</v>
      </c>
      <c r="O4336">
        <v>45.409674234945598</v>
      </c>
      <c r="P4336">
        <v>168.462897526501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E4337">
        <v>10.686516749999999</v>
      </c>
      <c r="F4337">
        <v>0.67</v>
      </c>
      <c r="G4337">
        <v>-1.50461878768016</v>
      </c>
      <c r="H4337">
        <v>-10.990435116397</v>
      </c>
      <c r="I4337">
        <v>-45.029369192296599</v>
      </c>
      <c r="J4337">
        <v>-4.9353407948280701</v>
      </c>
      <c r="K4337">
        <v>0.67171876291634902</v>
      </c>
      <c r="L4337">
        <v>0.68544241032634001</v>
      </c>
      <c r="M4337">
        <v>45.955142005612103</v>
      </c>
      <c r="N4337">
        <v>0.55065605650679805</v>
      </c>
      <c r="O4337">
        <v>83.582089552238799</v>
      </c>
      <c r="P4337">
        <v>39.5833333333333</v>
      </c>
      <c r="Q4337">
        <v>5.3185431674856003E-2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627</v>
      </c>
      <c r="E4338">
        <v>10.647037600000001</v>
      </c>
      <c r="F4338">
        <v>23.18</v>
      </c>
      <c r="G4338">
        <v>24.940787657726201</v>
      </c>
      <c r="H4338">
        <v>42.5150152565231</v>
      </c>
      <c r="I4338">
        <v>-12.0735421246274</v>
      </c>
      <c r="J4338">
        <v>34.302131972056401</v>
      </c>
      <c r="K4338">
        <v>16.743341541289599</v>
      </c>
      <c r="L4338">
        <v>17.5331640643534</v>
      </c>
      <c r="M4338">
        <v>95.682413356873397</v>
      </c>
      <c r="N4338">
        <v>2.65922727005352</v>
      </c>
      <c r="O4338">
        <v>29.206212251941299</v>
      </c>
      <c r="P4338">
        <v>81.661442006269596</v>
      </c>
      <c r="Q4338">
        <v>-2.913228809157E-3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127</v>
      </c>
      <c r="E4339">
        <v>10.632999999999999</v>
      </c>
      <c r="F4339">
        <v>6.86</v>
      </c>
      <c r="G4339">
        <v>-10.5536511255272</v>
      </c>
      <c r="H4339">
        <v>-6.8680452052951697</v>
      </c>
      <c r="I4339">
        <v>-28.2783312922028</v>
      </c>
      <c r="J4339">
        <v>-4.71233313682926</v>
      </c>
      <c r="K4339">
        <v>6.9884308057672699</v>
      </c>
      <c r="L4339">
        <v>7.2500075874081604</v>
      </c>
      <c r="M4339">
        <v>47.809978618427401</v>
      </c>
      <c r="N4339">
        <v>0.93444094179831105</v>
      </c>
      <c r="O4339">
        <v>89.212827988338105</v>
      </c>
      <c r="P4339">
        <v>32.945736434108497</v>
      </c>
      <c r="Q4339">
        <v>4.0470632648571002E-2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407</v>
      </c>
      <c r="E4340">
        <v>10.612976400000001</v>
      </c>
      <c r="F4340">
        <v>19.98</v>
      </c>
      <c r="G4340">
        <v>106.477056267165</v>
      </c>
      <c r="H4340">
        <v>35.275574735819603</v>
      </c>
      <c r="I4340">
        <v>105.217795681213</v>
      </c>
      <c r="J4340">
        <v>4.0412154884552596</v>
      </c>
      <c r="K4340">
        <v>15.8543200676182</v>
      </c>
      <c r="L4340">
        <v>12.124068650141</v>
      </c>
      <c r="M4340">
        <v>82.532129606262998</v>
      </c>
      <c r="N4340">
        <v>1.13216429567664</v>
      </c>
      <c r="O4340">
        <v>2.002002002002</v>
      </c>
      <c r="P4340">
        <v>205.038167938931</v>
      </c>
      <c r="Q4340">
        <v>0.15520288606232099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E4341">
        <v>10.5840768</v>
      </c>
      <c r="F4341">
        <v>21.12</v>
      </c>
      <c r="G4341">
        <v>-2.7165637169025798</v>
      </c>
      <c r="H4341">
        <v>-21.546440077838</v>
      </c>
      <c r="I4341">
        <v>-22.924106034401799</v>
      </c>
      <c r="J4341">
        <v>1.84478698662158</v>
      </c>
      <c r="K4341">
        <v>22.979906445982099</v>
      </c>
      <c r="L4341">
        <v>22.983590949382801</v>
      </c>
      <c r="M4341">
        <v>33.8825299058715</v>
      </c>
      <c r="N4341">
        <v>0.63282000000000005</v>
      </c>
      <c r="O4341">
        <v>41.571969696969603</v>
      </c>
      <c r="P4341">
        <v>29.0953545232274</v>
      </c>
      <c r="Q4341">
        <v>0.115968515254711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269</v>
      </c>
      <c r="E4342">
        <v>10.579520206</v>
      </c>
      <c r="F4342">
        <v>45.74</v>
      </c>
      <c r="G4342">
        <v>4.8833721696205403</v>
      </c>
      <c r="H4342">
        <v>-1.2449690012204999</v>
      </c>
      <c r="I4342">
        <v>-36.407043348269703</v>
      </c>
      <c r="J4342">
        <v>-3.4290662022731802</v>
      </c>
      <c r="K4342">
        <v>46.521174699921303</v>
      </c>
      <c r="L4342">
        <v>45.911016700603902</v>
      </c>
      <c r="M4342">
        <v>42.893330809775499</v>
      </c>
      <c r="N4342">
        <v>1.09183070594406</v>
      </c>
      <c r="O4342">
        <v>50.961958898119697</v>
      </c>
      <c r="P4342">
        <v>32.541292379020497</v>
      </c>
      <c r="Q4342">
        <v>2.7522011217326999E-2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711</v>
      </c>
      <c r="E4343">
        <v>10.576090199999999</v>
      </c>
      <c r="F4343">
        <v>60.33</v>
      </c>
      <c r="G4343">
        <v>11.131028416287901</v>
      </c>
      <c r="H4343">
        <v>-0.56456097321824705</v>
      </c>
      <c r="I4343">
        <v>3.98067325084312</v>
      </c>
      <c r="J4343">
        <v>0.37670781801249598</v>
      </c>
      <c r="K4343">
        <v>56.638313646434298</v>
      </c>
      <c r="L4343">
        <v>51.530242972270997</v>
      </c>
      <c r="M4343">
        <v>51.449225640246297</v>
      </c>
      <c r="N4343">
        <v>0.81757584311030396</v>
      </c>
      <c r="O4343">
        <v>2.68523122824466</v>
      </c>
      <c r="P4343">
        <v>43.199620223118899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E4344">
        <v>10.5525</v>
      </c>
      <c r="F4344">
        <v>33.5</v>
      </c>
      <c r="G4344">
        <v>198.71946783524399</v>
      </c>
      <c r="H4344">
        <v>-0.36683107815892102</v>
      </c>
      <c r="I4344">
        <v>-61.057555813070103</v>
      </c>
      <c r="J4344">
        <v>-0.327497657573183</v>
      </c>
      <c r="K4344">
        <v>32.9581449178024</v>
      </c>
      <c r="L4344">
        <v>32.961914166305696</v>
      </c>
      <c r="M4344">
        <v>69.718929781947807</v>
      </c>
      <c r="N4344">
        <v>1.29450745935072</v>
      </c>
      <c r="O4344">
        <v>111.25373134328299</v>
      </c>
      <c r="P4344">
        <v>224.29816069699899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1387</v>
      </c>
      <c r="E4345">
        <v>10.513557</v>
      </c>
      <c r="F4345">
        <v>4.05</v>
      </c>
      <c r="G4345">
        <v>7.64499134877207</v>
      </c>
      <c r="H4345">
        <v>36.7238505978886</v>
      </c>
      <c r="I4345">
        <v>-0.49886679995213601</v>
      </c>
      <c r="J4345">
        <v>-15.933558263633699</v>
      </c>
      <c r="K4345">
        <v>3.6848070700984601</v>
      </c>
      <c r="L4345">
        <v>3.5194545151055499</v>
      </c>
      <c r="M4345">
        <v>42.261577014780201</v>
      </c>
      <c r="N4345">
        <v>2.47667390027246</v>
      </c>
      <c r="O4345">
        <v>34.320987654321002</v>
      </c>
      <c r="P4345">
        <v>65.983606557377001</v>
      </c>
      <c r="Q4345">
        <v>3.5990351231910002E-2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553</v>
      </c>
      <c r="E4346">
        <v>10.488</v>
      </c>
      <c r="F4346">
        <v>17.48</v>
      </c>
      <c r="G4346">
        <v>3.52027316483366</v>
      </c>
      <c r="H4346">
        <v>0.34885059788861</v>
      </c>
      <c r="I4346">
        <v>-15.669970696056</v>
      </c>
      <c r="J4346">
        <v>-2.5823996183574902</v>
      </c>
      <c r="K4346">
        <v>17.408784586496498</v>
      </c>
      <c r="L4346">
        <v>15.3456283807689</v>
      </c>
      <c r="M4346">
        <v>39.662379829193</v>
      </c>
      <c r="N4346">
        <v>2.85856186596788</v>
      </c>
      <c r="O4346">
        <v>35.469107551487397</v>
      </c>
      <c r="P4346">
        <v>111.87878787878699</v>
      </c>
      <c r="Q4346">
        <v>6.4781940053161999E-2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553</v>
      </c>
      <c r="E4347">
        <v>10.484</v>
      </c>
      <c r="F4347">
        <v>262.10000000000002</v>
      </c>
      <c r="G4347">
        <v>130.753825475654</v>
      </c>
      <c r="H4347">
        <v>49.823428147677397</v>
      </c>
      <c r="I4347">
        <v>121.961306409258</v>
      </c>
      <c r="J4347">
        <v>-7.8549701850457003</v>
      </c>
      <c r="K4347">
        <v>197.529176356878</v>
      </c>
      <c r="L4347">
        <v>139.69965228714099</v>
      </c>
      <c r="M4347">
        <v>55.769732999563402</v>
      </c>
      <c r="N4347">
        <v>2.37979683145078</v>
      </c>
      <c r="O4347">
        <v>10.625715375810699</v>
      </c>
      <c r="P4347">
        <v>194.82564679415</v>
      </c>
      <c r="Q4347">
        <v>0.101617550699862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182</v>
      </c>
      <c r="E4348">
        <v>10.475409000000001</v>
      </c>
      <c r="F4348">
        <v>23.38</v>
      </c>
      <c r="G4348">
        <v>63.733048028934</v>
      </c>
      <c r="H4348">
        <v>-14.967269093231</v>
      </c>
      <c r="I4348">
        <v>22.3794182630674</v>
      </c>
      <c r="J4348">
        <v>0.23485665478114401</v>
      </c>
      <c r="K4348">
        <v>24.562303536330901</v>
      </c>
      <c r="L4348">
        <v>20.677247726487401</v>
      </c>
      <c r="M4348">
        <v>41.205428753858399</v>
      </c>
      <c r="N4348">
        <v>1.0436788103355099</v>
      </c>
      <c r="O4348">
        <v>49.657827202737302</v>
      </c>
      <c r="P4348">
        <v>121.61137440758201</v>
      </c>
      <c r="Q4348">
        <v>7.2079285165146001E-2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E4349">
        <v>10.4484663</v>
      </c>
      <c r="F4349">
        <v>17.73</v>
      </c>
      <c r="G4349">
        <v>-41.150121433182797</v>
      </c>
      <c r="H4349">
        <v>-9.2826464243095295</v>
      </c>
      <c r="I4349">
        <v>-44.635684981770297</v>
      </c>
      <c r="J4349">
        <v>-2.9438849946308898</v>
      </c>
      <c r="K4349">
        <v>18.6043566817178</v>
      </c>
      <c r="L4349">
        <v>21.571225646862299</v>
      </c>
      <c r="M4349">
        <v>7.396256182375E-3</v>
      </c>
      <c r="N4349">
        <v>0.63157894736842102</v>
      </c>
      <c r="O4349">
        <v>87.704455724760294</v>
      </c>
      <c r="P4349">
        <v>1.02564102564102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627</v>
      </c>
      <c r="E4350">
        <v>10.410427500000001</v>
      </c>
      <c r="F4350">
        <v>24.55</v>
      </c>
      <c r="G4350">
        <v>59.146664549833403</v>
      </c>
      <c r="H4350">
        <v>4.6656329534640797</v>
      </c>
      <c r="I4350">
        <v>-29.896229294401099</v>
      </c>
      <c r="J4350">
        <v>-1.9941643242398399</v>
      </c>
      <c r="K4350">
        <v>23.625910502137199</v>
      </c>
      <c r="L4350">
        <v>23.738779137573601</v>
      </c>
      <c r="M4350">
        <v>84.378877228306195</v>
      </c>
      <c r="N4350">
        <v>0.149434673366834</v>
      </c>
      <c r="O4350">
        <v>35.600814663951098</v>
      </c>
      <c r="P4350">
        <v>94.841269841269806</v>
      </c>
      <c r="Q4350">
        <v>5.1540932891846997E-2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10.39584</v>
      </c>
      <c r="F4351">
        <v>2.08</v>
      </c>
      <c r="G4351">
        <v>17.869583000314702</v>
      </c>
      <c r="H4351">
        <v>-7.5488766748386604</v>
      </c>
      <c r="I4351">
        <v>-44.8073856620424</v>
      </c>
      <c r="J4351">
        <v>-4.70909645093667</v>
      </c>
      <c r="K4351">
        <v>2.28617970709761</v>
      </c>
      <c r="L4351">
        <v>2.2349852266727601</v>
      </c>
      <c r="M4351">
        <v>31.3256898873355</v>
      </c>
      <c r="N4351">
        <v>0.85403052708217897</v>
      </c>
      <c r="O4351">
        <v>71.634615384615302</v>
      </c>
      <c r="P4351">
        <v>49.640287769784102</v>
      </c>
      <c r="Q4351">
        <v>5.1366638308483002E-2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E4352">
        <v>10.386659399999999</v>
      </c>
      <c r="F4352">
        <v>31.63</v>
      </c>
      <c r="G4352">
        <v>8.3332461729620899</v>
      </c>
      <c r="H4352">
        <v>28.6349617089997</v>
      </c>
      <c r="I4352">
        <v>18.356254052945999</v>
      </c>
      <c r="J4352">
        <v>8.2106637664697306</v>
      </c>
      <c r="M4352">
        <v>100</v>
      </c>
      <c r="O4352">
        <v>0</v>
      </c>
      <c r="P4352">
        <v>40.577777777777698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E4353">
        <v>10.3715467349999</v>
      </c>
      <c r="F4353">
        <v>9.9700000000000006</v>
      </c>
      <c r="G4353">
        <v>92.106896657896399</v>
      </c>
      <c r="H4353">
        <v>32.750166387362299</v>
      </c>
      <c r="I4353">
        <v>13.255684527273599</v>
      </c>
      <c r="J4353">
        <v>0.247551075370298</v>
      </c>
      <c r="K4353">
        <v>8.6513082099271905</v>
      </c>
      <c r="L4353">
        <v>7.2759248952637297</v>
      </c>
      <c r="M4353">
        <v>55.444417150522099</v>
      </c>
      <c r="N4353">
        <v>3.0315340788238498</v>
      </c>
      <c r="O4353">
        <v>8.3249749247743292</v>
      </c>
      <c r="P4353">
        <v>149.25</v>
      </c>
      <c r="Q4353">
        <v>4.9698157037670998E-2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E4354">
        <v>10.28928</v>
      </c>
      <c r="F4354">
        <v>23</v>
      </c>
      <c r="G4354">
        <v>-10.2904723103757</v>
      </c>
      <c r="H4354">
        <v>10.5775091344739</v>
      </c>
      <c r="I4354">
        <v>-7.0651189440344604</v>
      </c>
      <c r="J4354">
        <v>0.15637331016875999</v>
      </c>
      <c r="K4354">
        <v>22.512987216866598</v>
      </c>
      <c r="L4354">
        <v>21.778026629491698</v>
      </c>
      <c r="M4354">
        <v>52.015452625328201</v>
      </c>
      <c r="N4354">
        <v>2.8046630651123099</v>
      </c>
      <c r="O4354">
        <v>23.391304347826001</v>
      </c>
      <c r="P4354">
        <v>44.745122718691</v>
      </c>
      <c r="Q4354">
        <v>3.8086884150470998E-2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72</v>
      </c>
      <c r="E4355">
        <v>10.2093075</v>
      </c>
      <c r="F4355">
        <v>14</v>
      </c>
      <c r="G4355">
        <v>-80.153644192059204</v>
      </c>
      <c r="H4355">
        <v>-5.2761494021113799</v>
      </c>
      <c r="I4355">
        <v>-59.104072078544498</v>
      </c>
      <c r="J4355">
        <v>-1.9941643242398399</v>
      </c>
      <c r="K4355">
        <v>14.5808077338282</v>
      </c>
      <c r="L4355">
        <v>17.437414333726402</v>
      </c>
      <c r="M4355">
        <v>44.106863214007703</v>
      </c>
      <c r="N4355">
        <v>0</v>
      </c>
      <c r="O4355">
        <v>138.57142857142799</v>
      </c>
      <c r="P4355">
        <v>22.9148375768217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553</v>
      </c>
      <c r="E4356">
        <v>10.1913625</v>
      </c>
      <c r="F4356">
        <v>52.25</v>
      </c>
      <c r="G4356">
        <v>43.5698989155199</v>
      </c>
      <c r="H4356">
        <v>-5.2761494021113799</v>
      </c>
      <c r="I4356">
        <v>47.674555568057798</v>
      </c>
      <c r="J4356">
        <v>-6.7560690861446</v>
      </c>
      <c r="K4356">
        <v>51.345484512455599</v>
      </c>
      <c r="L4356">
        <v>43.393402593748903</v>
      </c>
      <c r="M4356">
        <v>38.507479113119601</v>
      </c>
      <c r="N4356">
        <v>0.63699204753997996</v>
      </c>
      <c r="O4356">
        <v>26.200956937798999</v>
      </c>
      <c r="P4356">
        <v>89.999999999999901</v>
      </c>
      <c r="Q4356">
        <v>0.14183740580257501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553</v>
      </c>
      <c r="E4357">
        <v>10.16708</v>
      </c>
      <c r="F4357">
        <v>33.01</v>
      </c>
      <c r="G4357">
        <v>53.726032830804101</v>
      </c>
      <c r="H4357">
        <v>-2.5150449603346599</v>
      </c>
      <c r="I4357">
        <v>-11.6526317869324</v>
      </c>
      <c r="J4357">
        <v>-4.0816678987322499</v>
      </c>
      <c r="K4357">
        <v>35.570781243939003</v>
      </c>
      <c r="L4357">
        <v>34.070679885447198</v>
      </c>
      <c r="M4357">
        <v>43.662216333558497</v>
      </c>
      <c r="N4357">
        <v>0.374180008852393</v>
      </c>
      <c r="O4357">
        <v>62.920327173583701</v>
      </c>
      <c r="P4357">
        <v>99.456193353474305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E4358">
        <v>10.161162864</v>
      </c>
      <c r="F4358">
        <v>4.1100000000000003</v>
      </c>
      <c r="G4358">
        <v>-74.203692861754206</v>
      </c>
      <c r="H4358">
        <v>-15.1052092311712</v>
      </c>
      <c r="I4358">
        <v>-65.494783641940799</v>
      </c>
      <c r="J4358">
        <v>-10.2550338894572</v>
      </c>
      <c r="K4358">
        <v>4.9258384829499997</v>
      </c>
      <c r="L4358">
        <v>7.1868531041784998</v>
      </c>
      <c r="M4358">
        <v>31.270473099232699</v>
      </c>
      <c r="N4358">
        <v>1.1856207478643399</v>
      </c>
      <c r="O4358">
        <v>179.56204379562001</v>
      </c>
      <c r="P4358">
        <v>3.5264483627204002</v>
      </c>
      <c r="Q4358">
        <v>-0.20965900473607699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553</v>
      </c>
      <c r="E4359">
        <v>10.1556</v>
      </c>
      <c r="F4359">
        <v>7.44</v>
      </c>
      <c r="G4359">
        <v>104.050936767875</v>
      </c>
      <c r="H4359">
        <v>9.8658064338507607</v>
      </c>
      <c r="I4359">
        <v>-52.290378859321301</v>
      </c>
      <c r="J4359">
        <v>5.0439588429155702</v>
      </c>
      <c r="K4359">
        <v>6.8525710516299698</v>
      </c>
      <c r="L4359">
        <v>7.6294641482482799</v>
      </c>
      <c r="M4359">
        <v>71.791445262190607</v>
      </c>
      <c r="N4359">
        <v>0.24002123023988201</v>
      </c>
      <c r="O4359">
        <v>70.967741935483801</v>
      </c>
      <c r="P4359">
        <v>129.62962962962899</v>
      </c>
      <c r="Q4359">
        <v>5.6193758238934001E-2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257</v>
      </c>
      <c r="E4360">
        <v>10.154311398000001</v>
      </c>
      <c r="F4360">
        <v>6.93</v>
      </c>
      <c r="G4360">
        <v>51.659158800649799</v>
      </c>
      <c r="H4360">
        <v>20.7238505978886</v>
      </c>
      <c r="I4360">
        <v>-23.4014296626213</v>
      </c>
      <c r="J4360">
        <v>-7.7084500385255499</v>
      </c>
      <c r="K4360">
        <v>6.3979537538634901</v>
      </c>
      <c r="L4360">
        <v>5.5140639130701601</v>
      </c>
      <c r="M4360">
        <v>38.034389472191201</v>
      </c>
      <c r="N4360">
        <v>0.451136937847397</v>
      </c>
      <c r="O4360">
        <v>25.974025974025899</v>
      </c>
      <c r="P4360">
        <v>100.28901734103999</v>
      </c>
      <c r="Q4360">
        <v>7.6311209033995006E-2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407</v>
      </c>
      <c r="E4361">
        <v>10.1455533</v>
      </c>
      <c r="F4361">
        <v>7.74</v>
      </c>
      <c r="G4361">
        <v>124.098726493084</v>
      </c>
      <c r="H4361">
        <v>17.684575673417299</v>
      </c>
      <c r="I4361">
        <v>-23.958051845675602</v>
      </c>
      <c r="J4361">
        <v>-16.129185421286198</v>
      </c>
      <c r="K4361">
        <v>7.7604206563688702</v>
      </c>
      <c r="L4361">
        <v>6.8601502746258198</v>
      </c>
      <c r="M4361">
        <v>35.9135842335793</v>
      </c>
      <c r="N4361">
        <v>2.6232699748092601</v>
      </c>
      <c r="O4361">
        <v>40.697674418604599</v>
      </c>
      <c r="P4361">
        <v>171.57894736842101</v>
      </c>
      <c r="Q4361">
        <v>0.14782712114739099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1654</v>
      </c>
      <c r="E4362">
        <v>10.137499200000001</v>
      </c>
      <c r="F4362">
        <v>20.22</v>
      </c>
      <c r="G4362">
        <v>-8.7676010073348198</v>
      </c>
      <c r="H4362">
        <v>-23.052186990208401</v>
      </c>
      <c r="I4362">
        <v>-52.368184981770298</v>
      </c>
      <c r="J4362">
        <v>-5.61968061611684</v>
      </c>
      <c r="K4362">
        <v>24.078272144414001</v>
      </c>
      <c r="L4362">
        <v>23.6928897152597</v>
      </c>
      <c r="M4362">
        <v>32.257021209538898</v>
      </c>
      <c r="N4362">
        <v>0.40841628226915899</v>
      </c>
      <c r="O4362">
        <v>64.638971315529105</v>
      </c>
      <c r="P4362">
        <v>22.545454545454501</v>
      </c>
      <c r="Q4362">
        <v>0.11733580202326201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10.1101812799999</v>
      </c>
      <c r="F4363">
        <v>9.61</v>
      </c>
      <c r="G4363">
        <v>-70.695768818350402</v>
      </c>
      <c r="H4363">
        <v>3.8552537159287099</v>
      </c>
      <c r="I4363">
        <v>-74.381734681856003</v>
      </c>
      <c r="J4363">
        <v>-7.2166014615705798</v>
      </c>
      <c r="K4363">
        <v>10.3055474477506</v>
      </c>
      <c r="L4363">
        <v>13.890540524749399</v>
      </c>
      <c r="M4363">
        <v>42.677005760125198</v>
      </c>
      <c r="N4363">
        <v>2.1814290807399299</v>
      </c>
      <c r="O4363">
        <v>170.65556711758501</v>
      </c>
      <c r="P4363">
        <v>20.275344180225201</v>
      </c>
      <c r="Q4363">
        <v>-4.9566485548639003E-2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550</v>
      </c>
      <c r="E4364">
        <v>10.098303400000001</v>
      </c>
      <c r="F4364">
        <v>20.98</v>
      </c>
      <c r="G4364">
        <v>-37.906315093262798</v>
      </c>
      <c r="H4364">
        <v>-1.93968323669786</v>
      </c>
      <c r="I4364">
        <v>-27.032478230715402</v>
      </c>
      <c r="J4364">
        <v>-2.0396188696943902</v>
      </c>
      <c r="K4364">
        <v>20.9192976214817</v>
      </c>
      <c r="L4364">
        <v>21.581452613651798</v>
      </c>
      <c r="M4364">
        <v>39.093896386477397</v>
      </c>
      <c r="N4364">
        <v>0.84364656770879798</v>
      </c>
      <c r="O4364">
        <v>45.233555767397498</v>
      </c>
      <c r="P4364">
        <v>27.5379939209726</v>
      </c>
      <c r="Q4364">
        <v>8.8061264420300003E-3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410</v>
      </c>
      <c r="E4365">
        <v>10.095060999999999</v>
      </c>
      <c r="F4365">
        <v>15.58</v>
      </c>
      <c r="G4365">
        <v>2.8631867755087401</v>
      </c>
      <c r="H4365">
        <v>6.8101815331404101</v>
      </c>
      <c r="I4365">
        <v>0.62626878407607101</v>
      </c>
      <c r="J4365">
        <v>-10.0224996253024</v>
      </c>
      <c r="K4365">
        <v>14.3116768867856</v>
      </c>
      <c r="L4365">
        <v>12.888486776907801</v>
      </c>
      <c r="M4365">
        <v>44.509468603989802</v>
      </c>
      <c r="N4365">
        <v>2.23340318524727</v>
      </c>
      <c r="O4365">
        <v>15.5327342747111</v>
      </c>
      <c r="P4365">
        <v>63.655462184873898</v>
      </c>
      <c r="Q4365">
        <v>4.9146650755615001E-2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E4366">
        <v>10.080189000000001</v>
      </c>
      <c r="F4366">
        <v>33</v>
      </c>
      <c r="G4366">
        <v>-27.6558441970658</v>
      </c>
      <c r="H4366">
        <v>-5.2761494021113799</v>
      </c>
      <c r="I4366">
        <v>-5.5556849817703098</v>
      </c>
      <c r="J4366">
        <v>-1.9941643242398399</v>
      </c>
      <c r="K4366">
        <v>32.52266794973</v>
      </c>
      <c r="L4366">
        <v>32.2178989562316</v>
      </c>
      <c r="M4366">
        <v>84.7193819831745</v>
      </c>
      <c r="N4366">
        <v>0</v>
      </c>
      <c r="O4366">
        <v>7.5757575757575601</v>
      </c>
      <c r="P4366">
        <v>10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627</v>
      </c>
      <c r="E4367">
        <v>9.9888829999999995</v>
      </c>
      <c r="F4367">
        <v>10</v>
      </c>
      <c r="G4367">
        <v>41.366215318546203</v>
      </c>
      <c r="H4367">
        <v>3.31080711962775</v>
      </c>
      <c r="I4367">
        <v>-11.3890183151036</v>
      </c>
      <c r="J4367">
        <v>-8.9774045477035198</v>
      </c>
      <c r="K4367">
        <v>10.036458118975601</v>
      </c>
      <c r="L4367">
        <v>9.0293150288886004</v>
      </c>
      <c r="M4367">
        <v>32.9220224492936</v>
      </c>
      <c r="N4367">
        <v>1.0219477219096</v>
      </c>
      <c r="O4367">
        <v>53</v>
      </c>
      <c r="P4367">
        <v>87.265917602996197</v>
      </c>
      <c r="Q4367">
        <v>7.0270923345285993E-2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135</v>
      </c>
      <c r="E4368">
        <v>9.9760069999999992</v>
      </c>
      <c r="F4368">
        <v>7.75</v>
      </c>
      <c r="G4368">
        <v>48.188123281743501</v>
      </c>
      <c r="H4368">
        <v>-9.2218953947130995</v>
      </c>
      <c r="I4368">
        <v>-27.487503163588499</v>
      </c>
      <c r="J4368">
        <v>-0.56187265757316995</v>
      </c>
      <c r="K4368">
        <v>7.9926045150627498</v>
      </c>
      <c r="L4368">
        <v>7.6878625204041997</v>
      </c>
      <c r="M4368">
        <v>58.6192805679053</v>
      </c>
      <c r="N4368">
        <v>0.72659369164189302</v>
      </c>
      <c r="O4368">
        <v>32.516129032258</v>
      </c>
      <c r="P4368">
        <v>76.537585421412302</v>
      </c>
      <c r="Q4368">
        <v>5.7067371171887003E-2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407</v>
      </c>
      <c r="E4369">
        <v>9.9656372999999991</v>
      </c>
      <c r="F4369">
        <v>13.27</v>
      </c>
      <c r="G4369">
        <v>-26.548842115485499</v>
      </c>
      <c r="H4369">
        <v>14.363644765984599</v>
      </c>
      <c r="I4369">
        <v>-4.0430799397535102</v>
      </c>
      <c r="J4369">
        <v>2.2659253618588</v>
      </c>
      <c r="K4369">
        <v>12.801175585448201</v>
      </c>
      <c r="L4369">
        <v>12.2675523579714</v>
      </c>
      <c r="M4369">
        <v>47.962100143751101</v>
      </c>
      <c r="N4369">
        <v>1.31716139520706</v>
      </c>
      <c r="O4369">
        <v>11.5297663903541</v>
      </c>
      <c r="P4369">
        <v>57.4139976275207</v>
      </c>
      <c r="Q4369">
        <v>7.9440903052735004E-2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49</v>
      </c>
      <c r="E4370">
        <v>9.9339300000000001</v>
      </c>
      <c r="F4370">
        <v>23</v>
      </c>
      <c r="G4370">
        <v>9.7154247853045792</v>
      </c>
      <c r="H4370">
        <v>2.9138958467573901</v>
      </c>
      <c r="I4370">
        <v>-30.5593804732706</v>
      </c>
      <c r="J4370">
        <v>-10.734622339507</v>
      </c>
      <c r="K4370">
        <v>24.239854938455402</v>
      </c>
      <c r="L4370">
        <v>23.7315734212828</v>
      </c>
      <c r="M4370">
        <v>36.575875882262203</v>
      </c>
      <c r="N4370">
        <v>1.07277096213292</v>
      </c>
      <c r="O4370">
        <v>67.391304347826093</v>
      </c>
      <c r="P4370">
        <v>43.75</v>
      </c>
      <c r="Q4370">
        <v>5.7852947250300997E-2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E4371">
        <v>9.9111999999999991</v>
      </c>
      <c r="F4371">
        <v>4.16</v>
      </c>
      <c r="G4371">
        <v>58.492103598422702</v>
      </c>
      <c r="H4371">
        <v>-1.2285303544923301</v>
      </c>
      <c r="I4371">
        <v>-2.5122067209007399</v>
      </c>
      <c r="J4371">
        <v>0.58799530017331103</v>
      </c>
      <c r="K4371">
        <v>4.2675076220332002</v>
      </c>
      <c r="L4371">
        <v>3.9967588315675999</v>
      </c>
      <c r="M4371">
        <v>48.602793063362</v>
      </c>
      <c r="N4371">
        <v>1.1249232786519301</v>
      </c>
      <c r="O4371">
        <v>44.471153846153797</v>
      </c>
      <c r="P4371">
        <v>102.926829268292</v>
      </c>
      <c r="Q4371">
        <v>-2.1442899681092999E-2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21</v>
      </c>
      <c r="E4372">
        <v>9.8320247999999992</v>
      </c>
      <c r="F4372">
        <v>9.36</v>
      </c>
      <c r="G4372">
        <v>-54.508077827585602</v>
      </c>
      <c r="H4372">
        <v>17.2872684884093</v>
      </c>
      <c r="I4372">
        <v>-22.606330463398901</v>
      </c>
      <c r="J4372">
        <v>3.7662043393546201</v>
      </c>
      <c r="K4372">
        <v>8.3987346321316192</v>
      </c>
      <c r="L4372">
        <v>8.6173919134767196</v>
      </c>
      <c r="M4372">
        <v>76.296738281569503</v>
      </c>
      <c r="N4372">
        <v>0.87393485875978605</v>
      </c>
      <c r="O4372">
        <v>41.559829059828999</v>
      </c>
      <c r="P4372">
        <v>88.329979879275598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441</v>
      </c>
      <c r="E4373">
        <v>9.7870709999999992</v>
      </c>
      <c r="F4373">
        <v>21.66</v>
      </c>
      <c r="G4373">
        <v>43.640057138245702</v>
      </c>
      <c r="H4373">
        <v>-3.6265729420132899</v>
      </c>
      <c r="I4373">
        <v>-34.096489795610097</v>
      </c>
      <c r="J4373">
        <v>2.0204342159061301</v>
      </c>
      <c r="K4373">
        <v>22.233517594050099</v>
      </c>
      <c r="L4373">
        <v>20.546405624222199</v>
      </c>
      <c r="M4373">
        <v>41.742958518968003</v>
      </c>
      <c r="N4373">
        <v>1.5500842366254399</v>
      </c>
      <c r="O4373">
        <v>47.737765466297297</v>
      </c>
      <c r="P4373">
        <v>80.199667221297801</v>
      </c>
      <c r="Q4373">
        <v>5.6843433881971002E-2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688</v>
      </c>
      <c r="E4374">
        <v>9.7074908000000004</v>
      </c>
      <c r="F4374">
        <v>6.02</v>
      </c>
      <c r="G4374">
        <v>49.421307138245702</v>
      </c>
      <c r="H4374">
        <v>30.585919563405799</v>
      </c>
      <c r="I4374">
        <v>36.849378309368902</v>
      </c>
      <c r="J4374">
        <v>13.661412975173</v>
      </c>
      <c r="K4374">
        <v>4.7528358386052201</v>
      </c>
      <c r="L4374">
        <v>4.4674361905205</v>
      </c>
      <c r="M4374">
        <v>95.877661071719601</v>
      </c>
      <c r="N4374">
        <v>1.8549117865085201</v>
      </c>
      <c r="O4374">
        <v>28.571428571428498</v>
      </c>
      <c r="P4374">
        <v>114.99999999999901</v>
      </c>
      <c r="Q4374">
        <v>0.12194586151341499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46</v>
      </c>
      <c r="E4375">
        <v>9.6772260200000009</v>
      </c>
      <c r="F4375">
        <v>0.77</v>
      </c>
      <c r="G4375">
        <v>-7.1171544002157701</v>
      </c>
      <c r="H4375">
        <v>-21.580497228198301</v>
      </c>
      <c r="I4375">
        <v>2.9058534797681399</v>
      </c>
      <c r="J4375">
        <v>-6.9324359291781104</v>
      </c>
      <c r="K4375">
        <v>0.79793391074491404</v>
      </c>
      <c r="L4375">
        <v>1.11445740870212</v>
      </c>
      <c r="M4375">
        <v>10.5714095468986</v>
      </c>
      <c r="N4375">
        <v>0.26878437542678202</v>
      </c>
      <c r="O4375">
        <v>25.974025974025899</v>
      </c>
      <c r="P4375">
        <v>39.999999999999901</v>
      </c>
      <c r="Q4375">
        <v>-8.8808272640690002E-3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E4376">
        <v>9.6702655100000001</v>
      </c>
      <c r="F4376">
        <v>14.93</v>
      </c>
      <c r="G4376">
        <v>322.76965548659399</v>
      </c>
      <c r="H4376">
        <v>0.85625477907329395</v>
      </c>
      <c r="I4376">
        <v>90.375349500988307</v>
      </c>
      <c r="J4376">
        <v>-7.8073987089027996</v>
      </c>
      <c r="K4376">
        <v>15.4192949423902</v>
      </c>
      <c r="L4376">
        <v>11.067800776004299</v>
      </c>
      <c r="M4376">
        <v>17.935012452723502</v>
      </c>
      <c r="N4376">
        <v>3.44016111180699E-2</v>
      </c>
      <c r="O4376">
        <v>34.896182183523102</v>
      </c>
      <c r="P4376">
        <v>448.89705882352899</v>
      </c>
      <c r="Q4376">
        <v>7.7500105488604004E-2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407</v>
      </c>
      <c r="E4377">
        <v>9.6501456000000001</v>
      </c>
      <c r="F4377">
        <v>20.52</v>
      </c>
      <c r="G4377">
        <v>-17.578692861754199</v>
      </c>
      <c r="H4377">
        <v>16.0721652046301</v>
      </c>
      <c r="I4377">
        <v>-0.66206796049371697</v>
      </c>
      <c r="J4377">
        <v>11.929886308671501</v>
      </c>
      <c r="K4377">
        <v>18.979963340239401</v>
      </c>
      <c r="L4377">
        <v>18.2925691406823</v>
      </c>
      <c r="M4377">
        <v>54.793766732217698</v>
      </c>
      <c r="N4377">
        <v>0.98783733536859797</v>
      </c>
      <c r="O4377">
        <v>5.6530214424951302</v>
      </c>
      <c r="P4377">
        <v>54.285714285714199</v>
      </c>
      <c r="Q4377">
        <v>4.3204997829066998E-2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627</v>
      </c>
      <c r="E4378">
        <v>9.6378380000000003</v>
      </c>
      <c r="F4378">
        <v>22.6</v>
      </c>
      <c r="G4378">
        <v>-22.6174172353305</v>
      </c>
      <c r="H4378">
        <v>-5.2761494021113799</v>
      </c>
      <c r="I4378">
        <v>24.816985825682998</v>
      </c>
      <c r="J4378">
        <v>-1.9941643242398399</v>
      </c>
      <c r="K4378">
        <v>21.923270442405698</v>
      </c>
      <c r="L4378">
        <v>19.694420929550901</v>
      </c>
      <c r="M4378">
        <v>99.9980964254393</v>
      </c>
      <c r="N4378">
        <v>0</v>
      </c>
      <c r="O4378">
        <v>0</v>
      </c>
      <c r="P4378">
        <v>40.372670807453403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135</v>
      </c>
      <c r="E4379">
        <v>9.62378</v>
      </c>
      <c r="F4379">
        <v>7.9</v>
      </c>
      <c r="G4379">
        <v>52.750878244340598</v>
      </c>
      <c r="H4379">
        <v>8.4224807348749309</v>
      </c>
      <c r="I4379">
        <v>-10.362609082968699</v>
      </c>
      <c r="J4379">
        <v>-8.7357373579477002</v>
      </c>
      <c r="K4379">
        <v>8.0966880141246502</v>
      </c>
      <c r="L4379">
        <v>7.0856370734238698</v>
      </c>
      <c r="M4379">
        <v>34.852139684868099</v>
      </c>
      <c r="N4379">
        <v>2.1271436775565999</v>
      </c>
      <c r="O4379">
        <v>20.253164556961998</v>
      </c>
      <c r="P4379">
        <v>110.666666666666</v>
      </c>
      <c r="Q4379">
        <v>7.8218089524016002E-2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553</v>
      </c>
      <c r="E4380">
        <v>9.5955999999999992</v>
      </c>
      <c r="F4380">
        <v>20.86</v>
      </c>
      <c r="G4380">
        <v>300.13559285253098</v>
      </c>
      <c r="H4380">
        <v>47.050264341625102</v>
      </c>
      <c r="I4380">
        <v>38.962833536748199</v>
      </c>
      <c r="J4380">
        <v>-7.83487228884161</v>
      </c>
      <c r="K4380">
        <v>16.813171886308702</v>
      </c>
      <c r="L4380">
        <v>12.375161298909701</v>
      </c>
      <c r="M4380">
        <v>42.844813465934401</v>
      </c>
      <c r="N4380">
        <v>1.6268814350918099</v>
      </c>
      <c r="O4380">
        <v>19.846596356663401</v>
      </c>
      <c r="P4380">
        <v>381.75519630484899</v>
      </c>
      <c r="Q4380">
        <v>6.8720612522930005E-2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476</v>
      </c>
      <c r="E4381">
        <v>9.5850000000000009</v>
      </c>
      <c r="F4381">
        <v>7.1</v>
      </c>
      <c r="G4381">
        <v>77.859702553718506</v>
      </c>
      <c r="H4381">
        <v>-13.541732057937899</v>
      </c>
      <c r="I4381">
        <v>-32.611759748125401</v>
      </c>
      <c r="J4381">
        <v>-0.94938820483686504</v>
      </c>
      <c r="K4381">
        <v>7.3905487853237704</v>
      </c>
      <c r="L4381">
        <v>7.9063019671222801</v>
      </c>
      <c r="M4381">
        <v>68.511507507934596</v>
      </c>
      <c r="N4381">
        <v>0.134457534246575</v>
      </c>
      <c r="O4381">
        <v>157.04225352112601</v>
      </c>
      <c r="P4381">
        <v>178.43137254901899</v>
      </c>
      <c r="Q4381">
        <v>0.102447437937429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E4382">
        <v>9.5668640319999998</v>
      </c>
      <c r="F4382">
        <v>4.84</v>
      </c>
      <c r="G4382">
        <v>29.0538949976706</v>
      </c>
      <c r="H4382">
        <v>4.7000976287674696</v>
      </c>
      <c r="I4382">
        <v>-22.8353784683603</v>
      </c>
      <c r="J4382">
        <v>-6.1349510737222399</v>
      </c>
      <c r="K4382">
        <v>4.2966047668613303</v>
      </c>
      <c r="L4382">
        <v>4.47137286970068</v>
      </c>
      <c r="M4382">
        <v>71.836407513560701</v>
      </c>
      <c r="N4382">
        <v>1.5937812764397501</v>
      </c>
      <c r="O4382">
        <v>104.54545454545401</v>
      </c>
      <c r="P4382">
        <v>93.6</v>
      </c>
      <c r="Q4382">
        <v>4.4555812081936E-2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E4383">
        <v>9.5605394520000004</v>
      </c>
      <c r="F4383">
        <v>6.42</v>
      </c>
      <c r="G4383">
        <v>-23.349393498696902</v>
      </c>
      <c r="H4383">
        <v>-14.0829675839295</v>
      </c>
      <c r="I4383">
        <v>-57.297971733131398</v>
      </c>
      <c r="J4383">
        <v>-1.9941643242398399</v>
      </c>
      <c r="K4383">
        <v>6.9607444928960103</v>
      </c>
      <c r="L4383">
        <v>7.8185790423759203</v>
      </c>
      <c r="M4383">
        <v>1.3196024510999999E-5</v>
      </c>
      <c r="N4383">
        <v>0</v>
      </c>
      <c r="O4383">
        <v>71.651090342679097</v>
      </c>
      <c r="P4383">
        <v>2.2292993630573101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550</v>
      </c>
      <c r="E4384">
        <v>9.5108599999999992</v>
      </c>
      <c r="F4384">
        <v>34.14</v>
      </c>
      <c r="G4384">
        <v>45.121307138245697</v>
      </c>
      <c r="H4384">
        <v>-5.2761494021113799</v>
      </c>
      <c r="I4384">
        <v>47.0157435896582</v>
      </c>
      <c r="J4384">
        <v>-1.9941643242398399</v>
      </c>
      <c r="K4384">
        <v>30.3515773965451</v>
      </c>
      <c r="L4384">
        <v>24.295908121342801</v>
      </c>
      <c r="M4384">
        <v>100</v>
      </c>
      <c r="N4384">
        <v>0</v>
      </c>
      <c r="O4384">
        <v>0</v>
      </c>
      <c r="P4384">
        <v>70.7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711</v>
      </c>
      <c r="E4385">
        <v>9.5089231049999992</v>
      </c>
      <c r="F4385">
        <v>121.44</v>
      </c>
      <c r="G4385">
        <v>-2.76315888117171</v>
      </c>
      <c r="H4385">
        <v>1.1916436285116301</v>
      </c>
      <c r="I4385">
        <v>-6.0022343728393199</v>
      </c>
      <c r="J4385">
        <v>0.993578270244317</v>
      </c>
      <c r="K4385">
        <v>113.782938898998</v>
      </c>
      <c r="L4385">
        <v>108.31616646394799</v>
      </c>
      <c r="M4385">
        <v>45.884931757483201</v>
      </c>
      <c r="N4385">
        <v>1.1447463030601801</v>
      </c>
      <c r="O4385">
        <v>0.872859025032934</v>
      </c>
      <c r="P4385">
        <v>27.429171038824698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407</v>
      </c>
      <c r="E4386">
        <v>9.5</v>
      </c>
      <c r="F4386">
        <v>9.5</v>
      </c>
      <c r="G4386">
        <v>-26.620359528420899</v>
      </c>
      <c r="H4386">
        <v>27.959144715535601</v>
      </c>
      <c r="I4386">
        <v>20.547466880693801</v>
      </c>
      <c r="J4386">
        <v>-4.4699447332817996</v>
      </c>
      <c r="K4386">
        <v>7.9401112534865401</v>
      </c>
      <c r="L4386">
        <v>7.9287422012934199</v>
      </c>
      <c r="M4386">
        <v>71.480697779368597</v>
      </c>
      <c r="N4386">
        <v>1.77350270950887</v>
      </c>
      <c r="O4386">
        <v>45.2631578947368</v>
      </c>
      <c r="P4386">
        <v>52.243589743589702</v>
      </c>
      <c r="Q4386">
        <v>0.162434285011861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5309</v>
      </c>
      <c r="E4387">
        <v>9.4842310750000003</v>
      </c>
      <c r="F4387">
        <v>6.05</v>
      </c>
      <c r="G4387">
        <v>47.7737426683317</v>
      </c>
      <c r="H4387">
        <v>27.399289194379801</v>
      </c>
      <c r="I4387">
        <v>36.454365269485898</v>
      </c>
      <c r="J4387">
        <v>14.801202471126899</v>
      </c>
      <c r="K4387">
        <v>4.7051306550371601</v>
      </c>
      <c r="L4387">
        <v>4.4305028532001298</v>
      </c>
      <c r="M4387">
        <v>88.061848003983599</v>
      </c>
      <c r="N4387">
        <v>1.12012495727144</v>
      </c>
      <c r="O4387">
        <v>5.9504132231404903</v>
      </c>
      <c r="P4387">
        <v>111.53846153846099</v>
      </c>
      <c r="Q4387">
        <v>-1.2479106875629E-2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E4388">
        <v>9.4813749999999999</v>
      </c>
      <c r="F4388">
        <v>2.02</v>
      </c>
      <c r="G4388">
        <v>-10.1501214331828</v>
      </c>
      <c r="H4388">
        <v>3.76640378937797</v>
      </c>
      <c r="I4388">
        <v>-22.895134523054701</v>
      </c>
      <c r="J4388">
        <v>-4.3751167051922302</v>
      </c>
      <c r="K4388">
        <v>1.9521177033420301</v>
      </c>
      <c r="L4388">
        <v>1.9430155072800701</v>
      </c>
      <c r="M4388">
        <v>50.747587687247297</v>
      </c>
      <c r="N4388">
        <v>2.4583979804702598</v>
      </c>
      <c r="O4388">
        <v>31.1881188118811</v>
      </c>
      <c r="P4388">
        <v>46.376811594202898</v>
      </c>
      <c r="Q4388">
        <v>-6.6230152638383999E-2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49</v>
      </c>
      <c r="E4389">
        <v>9.4581320000000009</v>
      </c>
      <c r="F4389">
        <v>31.1</v>
      </c>
      <c r="G4389">
        <v>61.883633841078797</v>
      </c>
      <c r="H4389">
        <v>-11.1308125383279</v>
      </c>
      <c r="I4389">
        <v>-13.2530534028229</v>
      </c>
      <c r="J4389">
        <v>8.2746158273797299</v>
      </c>
      <c r="K4389">
        <v>31.916747191547799</v>
      </c>
      <c r="L4389">
        <v>30.210421321128699</v>
      </c>
      <c r="M4389">
        <v>47.110066013220802</v>
      </c>
      <c r="N4389">
        <v>1.79109151766193</v>
      </c>
      <c r="O4389">
        <v>36.6559485530546</v>
      </c>
      <c r="P4389">
        <v>127.505486466715</v>
      </c>
      <c r="Q4389">
        <v>7.8231354782196005E-2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62</v>
      </c>
      <c r="E4390">
        <v>9.4499999999999993</v>
      </c>
      <c r="F4390">
        <v>63</v>
      </c>
      <c r="G4390">
        <v>59.769939088819399</v>
      </c>
      <c r="H4390">
        <v>-15.1860593120212</v>
      </c>
      <c r="I4390">
        <v>-31.252192408506499</v>
      </c>
      <c r="J4390">
        <v>6.8987576358327498</v>
      </c>
      <c r="K4390">
        <v>67.477648707972605</v>
      </c>
      <c r="L4390">
        <v>62.894199312541097</v>
      </c>
      <c r="M4390">
        <v>50.271749198238602</v>
      </c>
      <c r="N4390">
        <v>1.9944402743626199</v>
      </c>
      <c r="O4390">
        <v>38.095238095238003</v>
      </c>
      <c r="P4390">
        <v>131.873389768126</v>
      </c>
      <c r="Q4390">
        <v>7.3938589499646004E-2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407</v>
      </c>
      <c r="E4391">
        <v>9.3892050000000005</v>
      </c>
      <c r="F4391">
        <v>36.9</v>
      </c>
      <c r="G4391">
        <v>28.556645484110401</v>
      </c>
      <c r="H4391">
        <v>-6.7855833643755297</v>
      </c>
      <c r="I4391">
        <v>36.108926608858503</v>
      </c>
      <c r="J4391">
        <v>-0.63494102326896196</v>
      </c>
      <c r="K4391">
        <v>33.925128037957101</v>
      </c>
      <c r="L4391">
        <v>27.531529615889198</v>
      </c>
      <c r="M4391">
        <v>48.305768965542299</v>
      </c>
      <c r="N4391">
        <v>0.39454675693786501</v>
      </c>
      <c r="O4391">
        <v>20.433604336043299</v>
      </c>
      <c r="P4391">
        <v>94.210526315789394</v>
      </c>
      <c r="Q4391">
        <v>9.2510398255631995E-2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627</v>
      </c>
      <c r="E4392">
        <v>9.3883207500000001</v>
      </c>
      <c r="F4392">
        <v>24.39</v>
      </c>
      <c r="G4392">
        <v>34.881833454035203</v>
      </c>
      <c r="H4392">
        <v>-26.490227542246998</v>
      </c>
      <c r="I4392">
        <v>-7.7307512947676598</v>
      </c>
      <c r="J4392">
        <v>0.74267778102330995</v>
      </c>
      <c r="K4392">
        <v>27.239988181812599</v>
      </c>
      <c r="L4392">
        <v>23.605451970383701</v>
      </c>
      <c r="M4392">
        <v>33.716554015211599</v>
      </c>
      <c r="N4392">
        <v>0.73468842810822499</v>
      </c>
      <c r="O4392">
        <v>48.257482574825701</v>
      </c>
      <c r="P4392">
        <v>103.25</v>
      </c>
      <c r="Q4392">
        <v>9.2093902763723007E-2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553</v>
      </c>
      <c r="E4393">
        <v>9.3181360000000009</v>
      </c>
      <c r="F4393">
        <v>9.32</v>
      </c>
      <c r="G4393">
        <v>26.134194577071199</v>
      </c>
      <c r="H4393">
        <v>-16.089546531297898</v>
      </c>
      <c r="I4393">
        <v>-43.419462071553497</v>
      </c>
      <c r="J4393">
        <v>-10.0809493341017</v>
      </c>
      <c r="K4393">
        <v>10.0169173078645</v>
      </c>
      <c r="L4393">
        <v>9.6530830558599003</v>
      </c>
      <c r="M4393">
        <v>26.291271791449201</v>
      </c>
      <c r="N4393">
        <v>1.0586318600473601</v>
      </c>
      <c r="O4393">
        <v>69.635193133047196</v>
      </c>
      <c r="P4393">
        <v>65.836298932384295</v>
      </c>
      <c r="Q4393">
        <v>0.10181343549468901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E4394">
        <v>9.2928429999999995</v>
      </c>
      <c r="F4394">
        <v>10.64</v>
      </c>
      <c r="G4394">
        <v>18.0110507279893</v>
      </c>
      <c r="H4394">
        <v>-28.721125478666401</v>
      </c>
      <c r="I4394">
        <v>-29.121891318082199</v>
      </c>
      <c r="J4394">
        <v>5.9056429975327802</v>
      </c>
      <c r="K4394">
        <v>10.694712340369501</v>
      </c>
      <c r="L4394">
        <v>10.4552566488887</v>
      </c>
      <c r="M4394">
        <v>40.332684212146702</v>
      </c>
      <c r="N4394">
        <v>1.36481154358963</v>
      </c>
      <c r="O4394">
        <v>51.221804511278101</v>
      </c>
      <c r="P4394">
        <v>54.876273653566201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1148</v>
      </c>
      <c r="E4395">
        <v>9.2206908199999997</v>
      </c>
      <c r="F4395">
        <v>8.14</v>
      </c>
      <c r="G4395">
        <v>285.532418249356</v>
      </c>
      <c r="H4395">
        <v>35.640658747294403</v>
      </c>
      <c r="I4395">
        <v>79.181157123492795</v>
      </c>
      <c r="J4395">
        <v>-7.6759825060580198</v>
      </c>
      <c r="K4395">
        <v>6.7982138140856598</v>
      </c>
      <c r="M4395">
        <v>34.188827782345903</v>
      </c>
      <c r="N4395">
        <v>0.112713143079643</v>
      </c>
      <c r="O4395">
        <v>26.535626535626498</v>
      </c>
      <c r="P4395">
        <v>330.68783068783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21</v>
      </c>
      <c r="E4396">
        <v>9.2203333199999999</v>
      </c>
      <c r="F4396">
        <v>7.11</v>
      </c>
      <c r="G4396">
        <v>5.6021189463638397</v>
      </c>
      <c r="H4396">
        <v>-9.6128840959889299</v>
      </c>
      <c r="I4396">
        <v>-12.5122067209007</v>
      </c>
      <c r="J4396">
        <v>-1.9941643242398399</v>
      </c>
      <c r="K4396">
        <v>7.40664017461095</v>
      </c>
      <c r="L4396">
        <v>6.8470456280465797</v>
      </c>
      <c r="M4396">
        <v>38.620816641606702</v>
      </c>
      <c r="N4396">
        <v>2.00826517947633</v>
      </c>
      <c r="O4396">
        <v>32.067510548523202</v>
      </c>
      <c r="P4396">
        <v>54.229934924078002</v>
      </c>
      <c r="Q4396">
        <v>1.0893427484069001E-2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9.218496</v>
      </c>
      <c r="F4397">
        <v>21.66</v>
      </c>
      <c r="G4397">
        <v>-34.515629798691101</v>
      </c>
      <c r="H4397">
        <v>-7.6593269722048296</v>
      </c>
      <c r="I4397">
        <v>-31.406500832586101</v>
      </c>
      <c r="J4397">
        <v>-14.1102770714001</v>
      </c>
      <c r="K4397">
        <v>21.497046836963602</v>
      </c>
      <c r="L4397">
        <v>25.9127667551667</v>
      </c>
      <c r="M4397">
        <v>37.607366333106299</v>
      </c>
      <c r="N4397">
        <v>1.3250398724082899</v>
      </c>
      <c r="O4397">
        <v>219.46642923097201</v>
      </c>
      <c r="P4397">
        <v>24.913494809688501</v>
      </c>
      <c r="Q4397">
        <v>5.6578171013665003E-2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643</v>
      </c>
      <c r="E4398">
        <v>9.2067694739999997</v>
      </c>
      <c r="F4398">
        <v>7.74</v>
      </c>
      <c r="G4398">
        <v>35.671307138245702</v>
      </c>
      <c r="H4398">
        <v>-3.4879788381498802</v>
      </c>
      <c r="I4398">
        <v>-10.5353322002235</v>
      </c>
      <c r="J4398">
        <v>-8.5598208898964003</v>
      </c>
      <c r="K4398">
        <v>7.5176431163894799</v>
      </c>
      <c r="L4398">
        <v>6.9746377318850197</v>
      </c>
      <c r="M4398">
        <v>54.339862938257802</v>
      </c>
      <c r="N4398">
        <v>0.94157357387750895</v>
      </c>
      <c r="O4398">
        <v>20.413436692506401</v>
      </c>
      <c r="P4398">
        <v>80</v>
      </c>
      <c r="Q4398">
        <v>0.116513566765822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E4399">
        <v>9.1955264999999997</v>
      </c>
      <c r="F4399">
        <v>2.65</v>
      </c>
      <c r="G4399">
        <v>26.7201577129584</v>
      </c>
      <c r="H4399">
        <v>1.2623121363501499</v>
      </c>
      <c r="I4399">
        <v>-3.7413389902091398</v>
      </c>
      <c r="J4399">
        <v>-0.52896285903837503</v>
      </c>
      <c r="K4399">
        <v>2.5616291649126399</v>
      </c>
      <c r="L4399">
        <v>2.3887818609959899</v>
      </c>
      <c r="M4399">
        <v>54.131476498766602</v>
      </c>
      <c r="N4399">
        <v>2.1695135110831298</v>
      </c>
      <c r="O4399">
        <v>13.9622641509433</v>
      </c>
      <c r="P4399">
        <v>70.967741935483801</v>
      </c>
      <c r="Q4399">
        <v>5.3939134768949001E-2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553</v>
      </c>
      <c r="E4400">
        <v>9.1916167000000009</v>
      </c>
      <c r="F4400">
        <v>20.3</v>
      </c>
      <c r="G4400">
        <v>83.915631183653403</v>
      </c>
      <c r="H4400">
        <v>-3.0632937645982099</v>
      </c>
      <c r="I4400">
        <v>9.2138294619912209</v>
      </c>
      <c r="J4400">
        <v>5.1881561177490898</v>
      </c>
      <c r="K4400">
        <v>18.1665893173234</v>
      </c>
      <c r="L4400">
        <v>15.4733044379358</v>
      </c>
      <c r="M4400">
        <v>65.927094570311496</v>
      </c>
      <c r="N4400">
        <v>0.59841680172517697</v>
      </c>
      <c r="O4400">
        <v>2.8078817733990098</v>
      </c>
      <c r="P4400">
        <v>133.333333333333</v>
      </c>
      <c r="Q4400">
        <v>0.10683014847501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410</v>
      </c>
      <c r="E4401">
        <v>9.1908107999999995</v>
      </c>
      <c r="F4401">
        <v>9.93</v>
      </c>
      <c r="G4401">
        <v>1.72899944593806</v>
      </c>
      <c r="H4401">
        <v>-38.183950820550997</v>
      </c>
      <c r="I4401">
        <v>-20.713278104979398</v>
      </c>
      <c r="J4401">
        <v>-1.4628146961845701</v>
      </c>
      <c r="K4401">
        <v>10.922489892358</v>
      </c>
      <c r="L4401">
        <v>10.732230622709199</v>
      </c>
      <c r="M4401">
        <v>44.186890180952098</v>
      </c>
      <c r="N4401">
        <v>0.23287404429894501</v>
      </c>
      <c r="O4401">
        <v>62.839879154078503</v>
      </c>
      <c r="P4401">
        <v>70.912220309810607</v>
      </c>
      <c r="Q4401">
        <v>3.3234768215451002E-2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1429</v>
      </c>
      <c r="E4402">
        <v>9.1747669999999992</v>
      </c>
      <c r="F4402">
        <v>1.4</v>
      </c>
      <c r="G4402">
        <v>49.421307138245702</v>
      </c>
      <c r="H4402">
        <v>-18.856396315691601</v>
      </c>
      <c r="I4402">
        <v>-41.871474455454504</v>
      </c>
      <c r="J4402">
        <v>4.8760646833937296</v>
      </c>
      <c r="K4402">
        <v>1.81390802733462</v>
      </c>
      <c r="L4402">
        <v>1.5966090046936201</v>
      </c>
      <c r="M4402">
        <v>20.885807596746002</v>
      </c>
      <c r="N4402">
        <v>1.4535908456850199</v>
      </c>
      <c r="O4402">
        <v>78.571428571428498</v>
      </c>
      <c r="Q4402">
        <v>2.1884018375458E-2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493</v>
      </c>
      <c r="E4403">
        <v>9.1553070000000005</v>
      </c>
      <c r="F4403">
        <v>18.3</v>
      </c>
      <c r="G4403">
        <v>87.212004812664304</v>
      </c>
      <c r="H4403">
        <v>9.6844805191484493</v>
      </c>
      <c r="I4403">
        <v>46.966517504908197</v>
      </c>
      <c r="J4403">
        <v>8.75172695262488</v>
      </c>
      <c r="K4403">
        <v>15.149789836933101</v>
      </c>
      <c r="L4403">
        <v>11.9910489414721</v>
      </c>
      <c r="M4403">
        <v>60.531117490222101</v>
      </c>
      <c r="N4403">
        <v>0.65773980291879697</v>
      </c>
      <c r="O4403">
        <v>8.9617486338797701</v>
      </c>
      <c r="P4403">
        <v>149.65893587994501</v>
      </c>
      <c r="Q4403">
        <v>0.13108148183596999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E4404">
        <v>9.1363224449999993</v>
      </c>
      <c r="F4404">
        <v>1.29</v>
      </c>
      <c r="G4404">
        <v>-18.967122613820301</v>
      </c>
      <c r="H4404">
        <v>-13.133292259254199</v>
      </c>
      <c r="I4404">
        <v>-23.412827838913099</v>
      </c>
      <c r="J4404">
        <v>-17.125743271608201</v>
      </c>
      <c r="K4404">
        <v>1.3936630391028599</v>
      </c>
      <c r="L4404">
        <v>1.3670345126235</v>
      </c>
      <c r="M4404">
        <v>33.147300410917097</v>
      </c>
      <c r="N4404">
        <v>1.6913576706179401</v>
      </c>
      <c r="O4404">
        <v>97.674418604651095</v>
      </c>
      <c r="P4404">
        <v>57.317073170731703</v>
      </c>
      <c r="Q4404">
        <v>1.2064769487771E-2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119</v>
      </c>
      <c r="E4405">
        <v>9.0909700000000004</v>
      </c>
      <c r="F4405">
        <v>0.49</v>
      </c>
      <c r="G4405">
        <v>-25.578692861754199</v>
      </c>
      <c r="H4405">
        <v>-5.2761494021113799</v>
      </c>
      <c r="I4405">
        <v>-24.814944241029501</v>
      </c>
      <c r="J4405">
        <v>-1.9941643242398399</v>
      </c>
      <c r="K4405">
        <v>0.490921420586659</v>
      </c>
      <c r="L4405">
        <v>0.52022632454109596</v>
      </c>
      <c r="M4405">
        <v>42.892589935559599</v>
      </c>
      <c r="N4405">
        <v>1.3592632251076899</v>
      </c>
      <c r="O4405">
        <v>24.4897959183673</v>
      </c>
      <c r="P4405">
        <v>0</v>
      </c>
      <c r="Q4405">
        <v>-0.18173556685558501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410</v>
      </c>
      <c r="E4406">
        <v>9.0859512000000002</v>
      </c>
      <c r="F4406">
        <v>30.07</v>
      </c>
      <c r="G4406">
        <v>44.308312787963203</v>
      </c>
      <c r="H4406">
        <v>3.4957804224500202</v>
      </c>
      <c r="I4406">
        <v>-23.401225895040302</v>
      </c>
      <c r="J4406">
        <v>-5.4810883591090702</v>
      </c>
      <c r="K4406">
        <v>29.337471787567999</v>
      </c>
      <c r="L4406">
        <v>28.4658543589263</v>
      </c>
      <c r="M4406">
        <v>50.942551362876102</v>
      </c>
      <c r="N4406">
        <v>0.69954545454545403</v>
      </c>
      <c r="O4406">
        <v>31.360159627535701</v>
      </c>
      <c r="P4406">
        <v>83.241925655088295</v>
      </c>
      <c r="Q4406">
        <v>9.6815317751655E-2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E4407">
        <v>9.0800426000000005</v>
      </c>
      <c r="F4407">
        <v>29.98</v>
      </c>
      <c r="G4407">
        <v>-25.844827259625099</v>
      </c>
      <c r="H4407">
        <v>-5.2761494021113799</v>
      </c>
      <c r="I4407">
        <v>-10.583696186252</v>
      </c>
      <c r="J4407">
        <v>-1.9941643242398399</v>
      </c>
      <c r="K4407">
        <v>29.754956433884701</v>
      </c>
      <c r="L4407">
        <v>29.614880318826099</v>
      </c>
      <c r="M4407">
        <v>99.999999998127706</v>
      </c>
      <c r="N4407">
        <v>0</v>
      </c>
      <c r="O4407">
        <v>0.26684456304202298</v>
      </c>
      <c r="P4407">
        <v>4.97198879551821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1654</v>
      </c>
      <c r="E4408">
        <v>9.0651139999999995</v>
      </c>
      <c r="F4408">
        <v>10.029999999999999</v>
      </c>
      <c r="G4408">
        <v>-2.9625559424388301</v>
      </c>
      <c r="H4408">
        <v>11.771905517797</v>
      </c>
      <c r="I4408">
        <v>-46.857054844784003</v>
      </c>
      <c r="J4408">
        <v>12.307511653413799</v>
      </c>
      <c r="K4408">
        <v>9.2443560998972192</v>
      </c>
      <c r="L4408">
        <v>10.008214527001</v>
      </c>
      <c r="M4408">
        <v>76.654478518729107</v>
      </c>
      <c r="N4408">
        <v>0.61481279081247697</v>
      </c>
      <c r="O4408">
        <v>60.518444666001997</v>
      </c>
      <c r="P4408">
        <v>48.372781065088702</v>
      </c>
      <c r="Q4408">
        <v>-5.9781709133082998E-2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8.9873344260000003</v>
      </c>
      <c r="F4409">
        <v>11.34</v>
      </c>
      <c r="G4409">
        <v>-5.3522777674146198</v>
      </c>
      <c r="H4409">
        <v>-1.2835774429655999</v>
      </c>
      <c r="I4409">
        <v>-21.055684981770298</v>
      </c>
      <c r="J4409">
        <v>-0.72834153942972601</v>
      </c>
      <c r="K4409">
        <v>10.957436007132101</v>
      </c>
      <c r="L4409">
        <v>11.1023359718479</v>
      </c>
      <c r="M4409">
        <v>50.7566113461911</v>
      </c>
      <c r="N4409">
        <v>3.09959349593495</v>
      </c>
      <c r="O4409">
        <v>89.153439153439095</v>
      </c>
      <c r="P4409">
        <v>39.387499999999903</v>
      </c>
      <c r="Q4409">
        <v>2.9596537377030999E-2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553</v>
      </c>
      <c r="E4410">
        <v>8.9656520000000004</v>
      </c>
      <c r="F4410">
        <v>16.3</v>
      </c>
      <c r="G4410">
        <v>100.810196027134</v>
      </c>
      <c r="H4410">
        <v>124.795793043931</v>
      </c>
      <c r="I4410">
        <v>131.04038158403901</v>
      </c>
      <c r="J4410">
        <v>4.0403184343808398</v>
      </c>
      <c r="K4410">
        <v>9.5452918144978103</v>
      </c>
      <c r="L4410">
        <v>6.6551625669372703</v>
      </c>
      <c r="M4410">
        <v>99.851959791123207</v>
      </c>
      <c r="N4410">
        <v>0.59807073954983903</v>
      </c>
      <c r="O4410">
        <v>0</v>
      </c>
      <c r="P4410">
        <v>351.52354570637101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8.9575200000000006</v>
      </c>
      <c r="F4411">
        <v>42.9</v>
      </c>
      <c r="G4411">
        <v>8.4838071382457496</v>
      </c>
      <c r="H4411">
        <v>-4.5702670491702104</v>
      </c>
      <c r="I4411">
        <v>-4.0112232032991697</v>
      </c>
      <c r="J4411">
        <v>-1.9941643242398399</v>
      </c>
      <c r="K4411">
        <v>41.780602961896001</v>
      </c>
      <c r="L4411">
        <v>38.980112693085502</v>
      </c>
      <c r="M4411">
        <v>99.392547041988195</v>
      </c>
      <c r="N4411">
        <v>0.66666666666666596</v>
      </c>
      <c r="O4411">
        <v>4.7552447552447497</v>
      </c>
      <c r="P4411">
        <v>56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8.9563500000000005</v>
      </c>
      <c r="F4412">
        <v>15.31</v>
      </c>
      <c r="G4412">
        <v>41.3787771491508</v>
      </c>
      <c r="H4412">
        <v>9.31965898112216</v>
      </c>
      <c r="I4412">
        <v>-57.672887250201299</v>
      </c>
      <c r="J4412">
        <v>4.5032307235208704E-3</v>
      </c>
      <c r="K4412">
        <v>16.726335482366</v>
      </c>
      <c r="L4412">
        <v>17.9332982318533</v>
      </c>
      <c r="M4412">
        <v>78.56248409765</v>
      </c>
      <c r="N4412">
        <v>0.21052631578947301</v>
      </c>
      <c r="O4412">
        <v>89.222730241671997</v>
      </c>
      <c r="P4412">
        <v>66.957470010905098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627</v>
      </c>
      <c r="E4413">
        <v>8.9522048000000005</v>
      </c>
      <c r="F4413">
        <v>23.87</v>
      </c>
      <c r="G4413">
        <v>-6.1689880093280101</v>
      </c>
      <c r="H4413">
        <v>-4.68667571790085</v>
      </c>
      <c r="I4413">
        <v>-21.947841844515398</v>
      </c>
      <c r="J4413">
        <v>-1.4470262771017901</v>
      </c>
      <c r="K4413">
        <v>23.7229061871369</v>
      </c>
      <c r="L4413">
        <v>23.750254176422899</v>
      </c>
      <c r="M4413">
        <v>56.695834174344597</v>
      </c>
      <c r="N4413">
        <v>2.27389108020206E-2</v>
      </c>
      <c r="O4413">
        <v>22.538751571009598</v>
      </c>
      <c r="P4413">
        <v>42.677824267782398</v>
      </c>
      <c r="Q4413">
        <v>1.8857594757564999E-2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627</v>
      </c>
      <c r="E4414">
        <v>8.9375999999999998</v>
      </c>
      <c r="F4414">
        <v>39.9</v>
      </c>
      <c r="G4414">
        <v>2.1013071382457502</v>
      </c>
      <c r="H4414">
        <v>-19.131300099367301</v>
      </c>
      <c r="I4414">
        <v>-22.980278949287701</v>
      </c>
      <c r="J4414">
        <v>-3.78903611911164</v>
      </c>
      <c r="K4414">
        <v>40.914840888075403</v>
      </c>
      <c r="L4414">
        <v>38.207843225865602</v>
      </c>
      <c r="M4414">
        <v>51.386135893386196</v>
      </c>
      <c r="N4414">
        <v>1.32261898441556</v>
      </c>
      <c r="O4414">
        <v>48.421052631578902</v>
      </c>
      <c r="P4414">
        <v>59.281437125748397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E4415">
        <v>8.9367300000000007</v>
      </c>
      <c r="F4415">
        <v>18.7</v>
      </c>
      <c r="G4415">
        <v>62.172311154310002</v>
      </c>
      <c r="H4415">
        <v>-19.609482735444701</v>
      </c>
      <c r="I4415">
        <v>-47.456631813525597</v>
      </c>
      <c r="J4415">
        <v>3.6429466563825699</v>
      </c>
      <c r="K4415">
        <v>20.166059564886901</v>
      </c>
      <c r="L4415">
        <v>19.720707495378999</v>
      </c>
      <c r="M4415">
        <v>55.234667059234098</v>
      </c>
      <c r="N4415">
        <v>1.32632130759718</v>
      </c>
      <c r="O4415">
        <v>55.775401069518701</v>
      </c>
      <c r="P4415">
        <v>106.62983425414301</v>
      </c>
      <c r="Q4415">
        <v>0.10768342094473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688</v>
      </c>
      <c r="E4416">
        <v>8.9285349999999397</v>
      </c>
      <c r="F4416">
        <v>8.75</v>
      </c>
      <c r="G4416">
        <v>-25.578692861754199</v>
      </c>
      <c r="H4416">
        <v>-5.2761494021113799</v>
      </c>
      <c r="I4416">
        <v>-15.5556849817703</v>
      </c>
      <c r="J4416">
        <v>-1.9941643242398399</v>
      </c>
      <c r="K4416">
        <v>8.75</v>
      </c>
      <c r="L4416">
        <v>8.75</v>
      </c>
      <c r="M4416">
        <v>50</v>
      </c>
      <c r="O4416">
        <v>0</v>
      </c>
      <c r="P4416">
        <v>0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E4417">
        <v>8.8885786000000007</v>
      </c>
      <c r="F4417">
        <v>8.1999999999999993</v>
      </c>
      <c r="G4417">
        <v>32.113614830553402</v>
      </c>
      <c r="H4417">
        <v>-12.3056278601612</v>
      </c>
      <c r="I4417">
        <v>-17.116309231470201</v>
      </c>
      <c r="J4417">
        <v>-2.84059721420356</v>
      </c>
      <c r="K4417">
        <v>8.8489273839723204</v>
      </c>
      <c r="L4417">
        <v>8.4868353155081593</v>
      </c>
      <c r="M4417">
        <v>19.944706495867202</v>
      </c>
      <c r="N4417">
        <v>0.477594710882569</v>
      </c>
      <c r="O4417">
        <v>28.658536585365798</v>
      </c>
      <c r="P4417">
        <v>86.363636363636303</v>
      </c>
      <c r="Q4417">
        <v>4.1626047357720998E-2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E4418">
        <v>8.8690982399999996</v>
      </c>
      <c r="F4418">
        <v>78.36</v>
      </c>
      <c r="G4418">
        <v>1333.63918423321</v>
      </c>
      <c r="H4418">
        <v>43.072952741159497</v>
      </c>
      <c r="I4418">
        <v>1148.31528276016</v>
      </c>
      <c r="J4418">
        <v>4.0953137204991696</v>
      </c>
      <c r="K4418">
        <v>53.228395569414303</v>
      </c>
      <c r="L4418">
        <v>25.662699896587601</v>
      </c>
      <c r="M4418">
        <v>100</v>
      </c>
      <c r="N4418">
        <v>1.02133704735376</v>
      </c>
      <c r="O4418">
        <v>0</v>
      </c>
      <c r="P4418">
        <v>1359.2178770949699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407</v>
      </c>
      <c r="E4419">
        <v>8.8519799999999993</v>
      </c>
      <c r="F4419">
        <v>31.39</v>
      </c>
      <c r="G4419">
        <v>90.754870198204401</v>
      </c>
      <c r="H4419">
        <v>43.925447404275801</v>
      </c>
      <c r="I4419">
        <v>41.394315018229598</v>
      </c>
      <c r="J4419">
        <v>-4.3136677544913899</v>
      </c>
      <c r="K4419">
        <v>23.3589964377854</v>
      </c>
      <c r="L4419">
        <v>21.100826521473302</v>
      </c>
      <c r="M4419">
        <v>76.597258612035802</v>
      </c>
      <c r="N4419">
        <v>3.7235357657225099</v>
      </c>
      <c r="O4419">
        <v>7.4864606562599496</v>
      </c>
      <c r="P4419">
        <v>151.92616372391601</v>
      </c>
      <c r="Q4419">
        <v>0.11967276908201099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E4420">
        <v>8.8481673900000004</v>
      </c>
      <c r="F4420">
        <v>3.53</v>
      </c>
      <c r="G4420">
        <v>20.289075733287</v>
      </c>
      <c r="H4420">
        <v>-3.8226610300183399</v>
      </c>
      <c r="I4420">
        <v>-42.772179827131097</v>
      </c>
      <c r="J4420">
        <v>-14.744164324239801</v>
      </c>
      <c r="K4420">
        <v>3.5103708783016701</v>
      </c>
      <c r="L4420">
        <v>3.5259327989235998</v>
      </c>
      <c r="M4420">
        <v>49.516096859027002</v>
      </c>
      <c r="N4420">
        <v>1.41073480759185</v>
      </c>
      <c r="O4420">
        <v>47.025495750708203</v>
      </c>
      <c r="P4420">
        <v>64.186046511627893</v>
      </c>
      <c r="Q4420">
        <v>2.8378602625314001E-2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627</v>
      </c>
      <c r="E4421">
        <v>8.7763451999999997</v>
      </c>
      <c r="F4421">
        <v>5.74</v>
      </c>
      <c r="G4421">
        <v>16.149702199974101</v>
      </c>
      <c r="H4421">
        <v>-1.4299955559575299</v>
      </c>
      <c r="I4421">
        <v>-4.9583824769533598</v>
      </c>
      <c r="J4421">
        <v>0.66743263393507402</v>
      </c>
      <c r="K4421">
        <v>5.3974547351141098</v>
      </c>
      <c r="L4421">
        <v>5.1795445128025799</v>
      </c>
      <c r="M4421">
        <v>66.385627228834096</v>
      </c>
      <c r="N4421">
        <v>1.1213262538676001</v>
      </c>
      <c r="O4421">
        <v>9.75609756097559</v>
      </c>
      <c r="P4421">
        <v>59.4444444444444</v>
      </c>
      <c r="Q4421">
        <v>0.13824337255932601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D4422" t="s">
        <v>627</v>
      </c>
      <c r="E4422">
        <v>8.7731394639999998</v>
      </c>
      <c r="F4422">
        <v>41.96</v>
      </c>
      <c r="G4422">
        <v>6.4540321225125901</v>
      </c>
      <c r="H4422">
        <v>4.6883605623985796</v>
      </c>
      <c r="I4422">
        <v>35.6515222254368</v>
      </c>
      <c r="J4422">
        <v>-0.99115529715860096</v>
      </c>
      <c r="K4422">
        <v>35.8263084934283</v>
      </c>
      <c r="L4422">
        <v>31.150824810948802</v>
      </c>
      <c r="M4422">
        <v>61.472231861482399</v>
      </c>
      <c r="N4422">
        <v>0.61724417120665198</v>
      </c>
      <c r="O4422">
        <v>7.0066730219256304</v>
      </c>
      <c r="P4422">
        <v>88.161434977578395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948</v>
      </c>
      <c r="E4423">
        <v>8.7680000000000007</v>
      </c>
      <c r="F4423">
        <v>12.8</v>
      </c>
      <c r="G4423">
        <v>-18.8230631703447</v>
      </c>
      <c r="H4423">
        <v>-2.4190065449685201</v>
      </c>
      <c r="I4423">
        <v>21.930888595028801</v>
      </c>
      <c r="J4423">
        <v>-1.59575794973785</v>
      </c>
      <c r="K4423">
        <v>11.8885447936552</v>
      </c>
      <c r="L4423">
        <v>11.437284021038399</v>
      </c>
      <c r="M4423">
        <v>60.535909333955097</v>
      </c>
      <c r="N4423">
        <v>0.75080065736754098</v>
      </c>
      <c r="O4423">
        <v>16.015625</v>
      </c>
      <c r="P4423">
        <v>43.820224719101098</v>
      </c>
      <c r="Q4423">
        <v>4.0437380928281003E-2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D4424" t="s">
        <v>627</v>
      </c>
      <c r="E4424">
        <v>8.7604524000000001</v>
      </c>
      <c r="F4424">
        <v>2.8</v>
      </c>
      <c r="G4424">
        <v>-37.528378396345403</v>
      </c>
      <c r="H4424">
        <v>1.31725719129521</v>
      </c>
      <c r="I4424">
        <v>-34.864042330473403</v>
      </c>
      <c r="J4424">
        <v>0.47062440815453399</v>
      </c>
      <c r="K4424">
        <v>2.83325975888412</v>
      </c>
      <c r="L4424">
        <v>3.02395120148481</v>
      </c>
      <c r="M4424">
        <v>39.979029158464598</v>
      </c>
      <c r="N4424">
        <v>2.5703952406115298</v>
      </c>
      <c r="O4424">
        <v>37.142857142857103</v>
      </c>
      <c r="P4424">
        <v>19.1489361702127</v>
      </c>
      <c r="Q4424">
        <v>6.9973168584016004E-2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135</v>
      </c>
      <c r="E4425">
        <v>8.7562200000000008</v>
      </c>
      <c r="F4425">
        <v>16.5</v>
      </c>
      <c r="G4425">
        <v>49.953222031862701</v>
      </c>
      <c r="H4425">
        <v>-18.621036750464899</v>
      </c>
      <c r="I4425">
        <v>-8.4128278389131701</v>
      </c>
      <c r="J4425">
        <v>-18.891671249447501</v>
      </c>
      <c r="K4425">
        <v>16.666657537362902</v>
      </c>
      <c r="L4425">
        <v>15.3411932446429</v>
      </c>
      <c r="M4425">
        <v>44.924455170275301</v>
      </c>
      <c r="N4425">
        <v>0.41345825015707299</v>
      </c>
      <c r="O4425">
        <v>13.9393939393939</v>
      </c>
      <c r="P4425">
        <v>83.129855715871201</v>
      </c>
      <c r="Q4425">
        <v>3.656878625303E-3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407</v>
      </c>
      <c r="E4426">
        <v>8.7159999999999993</v>
      </c>
      <c r="F4426">
        <v>21.79</v>
      </c>
      <c r="G4426">
        <v>21.750583676447199</v>
      </c>
      <c r="H4426">
        <v>-5.2761494021113799</v>
      </c>
      <c r="I4426">
        <v>-10.594220627242301</v>
      </c>
      <c r="J4426">
        <v>-1.9941643242398399</v>
      </c>
      <c r="K4426">
        <v>21.551821659972301</v>
      </c>
      <c r="L4426">
        <v>18.308430268056</v>
      </c>
      <c r="M4426">
        <v>100</v>
      </c>
      <c r="O4426">
        <v>0</v>
      </c>
      <c r="P4426">
        <v>47.329276538201398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D4427" t="s">
        <v>382</v>
      </c>
      <c r="E4427">
        <v>8.6869443760379301</v>
      </c>
      <c r="F4427">
        <v>17.100000000000001</v>
      </c>
      <c r="G4427">
        <v>159.421307138245</v>
      </c>
      <c r="H4427">
        <v>-5.2761494021113799</v>
      </c>
      <c r="I4427">
        <v>40.608698579873497</v>
      </c>
      <c r="J4427">
        <v>-1.9941643242398399</v>
      </c>
      <c r="K4427">
        <v>17.033100291390198</v>
      </c>
      <c r="L4427">
        <v>14.2476257707035</v>
      </c>
      <c r="M4427">
        <v>52.558837165662098</v>
      </c>
      <c r="O4427">
        <v>17.660818713450201</v>
      </c>
      <c r="P4427">
        <v>232.03883495145601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407</v>
      </c>
      <c r="E4428">
        <v>8.6501249999999992</v>
      </c>
      <c r="F4428">
        <v>116.5</v>
      </c>
      <c r="G4428">
        <v>-25.578692861754199</v>
      </c>
      <c r="H4428">
        <v>-5.2761494021113799</v>
      </c>
      <c r="I4428">
        <v>-15.5556849817703</v>
      </c>
      <c r="J4428">
        <v>-1.9941643242398399</v>
      </c>
      <c r="K4428">
        <v>116.499999210255</v>
      </c>
      <c r="L4428">
        <v>116.484795001693</v>
      </c>
      <c r="M4428">
        <v>100</v>
      </c>
      <c r="O4428">
        <v>0</v>
      </c>
      <c r="P4428">
        <v>0.43103448275862899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711</v>
      </c>
      <c r="E4429">
        <v>8.5756189999999997</v>
      </c>
      <c r="F4429">
        <v>73.87</v>
      </c>
      <c r="G4429">
        <v>40.9132611180178</v>
      </c>
      <c r="H4429">
        <v>-0.55890802280103302</v>
      </c>
      <c r="I4429">
        <v>20.459781783097998</v>
      </c>
      <c r="J4429">
        <v>-0.41535779493825298</v>
      </c>
      <c r="K4429">
        <v>70.602966414588707</v>
      </c>
      <c r="L4429">
        <v>60.573926149819698</v>
      </c>
      <c r="M4429">
        <v>52.364653728359698</v>
      </c>
      <c r="N4429">
        <v>1.13965576474869</v>
      </c>
      <c r="O4429">
        <v>4.1018004602680396</v>
      </c>
      <c r="P4429">
        <v>72.191142191142205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295</v>
      </c>
      <c r="E4430">
        <v>8.5656560000000006</v>
      </c>
      <c r="F4430">
        <v>20.9</v>
      </c>
      <c r="G4430">
        <v>73.279537395143905</v>
      </c>
      <c r="H4430">
        <v>6.2499978764371704</v>
      </c>
      <c r="I4430">
        <v>5.1140609766592302</v>
      </c>
      <c r="J4430">
        <v>2.5058356757601499</v>
      </c>
      <c r="K4430">
        <v>20.5715483691787</v>
      </c>
      <c r="L4430">
        <v>18.9223118854826</v>
      </c>
      <c r="M4430">
        <v>44.960928906476497</v>
      </c>
      <c r="N4430">
        <v>0.67578106318592901</v>
      </c>
      <c r="O4430">
        <v>32.679425837320501</v>
      </c>
      <c r="P4430">
        <v>102.715809893307</v>
      </c>
      <c r="Q4430">
        <v>7.8608203845693003E-2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E4431">
        <v>8.5105424999999997</v>
      </c>
      <c r="F4431">
        <v>25.77</v>
      </c>
      <c r="G4431">
        <v>-20.609242759921202</v>
      </c>
      <c r="H4431">
        <v>-5.2761494021113799</v>
      </c>
      <c r="I4431">
        <v>-10.586234879937299</v>
      </c>
      <c r="J4431">
        <v>-1.9941643242398399</v>
      </c>
      <c r="K4431">
        <v>25.7572436415129</v>
      </c>
      <c r="L4431">
        <v>25.370733197645102</v>
      </c>
      <c r="M4431">
        <v>100</v>
      </c>
      <c r="O4431">
        <v>0</v>
      </c>
      <c r="P4431">
        <v>4.9694501018329804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343</v>
      </c>
      <c r="E4432">
        <v>8.4653399999999994</v>
      </c>
      <c r="F4432">
        <v>13</v>
      </c>
      <c r="G4432">
        <v>30.483732108233699</v>
      </c>
      <c r="H4432">
        <v>-13.4922855975221</v>
      </c>
      <c r="I4432">
        <v>39.760921947739803</v>
      </c>
      <c r="J4432">
        <v>-12.7855312307146</v>
      </c>
      <c r="K4432">
        <v>13.3115441410985</v>
      </c>
      <c r="L4432">
        <v>11.044414778641601</v>
      </c>
      <c r="M4432">
        <v>44.099775911623503</v>
      </c>
      <c r="N4432">
        <v>0.723304778153947</v>
      </c>
      <c r="O4432">
        <v>44.307692307692299</v>
      </c>
      <c r="P4432">
        <v>115.23178807946999</v>
      </c>
      <c r="Q4432">
        <v>0.107134807447875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D4433" t="s">
        <v>135</v>
      </c>
      <c r="E4433">
        <v>8.4552639999999997</v>
      </c>
      <c r="F4433">
        <v>20.170000000000002</v>
      </c>
      <c r="G4433">
        <v>32.122636301654602</v>
      </c>
      <c r="H4433">
        <v>-9.2261494021113695</v>
      </c>
      <c r="I4433">
        <v>71.376659781899704</v>
      </c>
      <c r="J4433">
        <v>11.0058356757601</v>
      </c>
      <c r="K4433">
        <v>18.1671647558749</v>
      </c>
      <c r="L4433">
        <v>15.4846136715628</v>
      </c>
      <c r="M4433">
        <v>61.662277413987901</v>
      </c>
      <c r="N4433">
        <v>1.15241635687732</v>
      </c>
      <c r="O4433">
        <v>16.7079821517104</v>
      </c>
      <c r="P4433">
        <v>159.92268041237099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E4434">
        <v>8.4420000000000002</v>
      </c>
      <c r="F4434">
        <v>10.050000000000001</v>
      </c>
      <c r="G4434">
        <v>-70.358912641974001</v>
      </c>
      <c r="H4434">
        <v>-0.102020048877554</v>
      </c>
      <c r="I4434">
        <v>-57.730598675671303</v>
      </c>
      <c r="J4434">
        <v>1.63328665615232</v>
      </c>
      <c r="K4434">
        <v>10.1786361088409</v>
      </c>
      <c r="L4434">
        <v>12.813202593582901</v>
      </c>
      <c r="M4434">
        <v>49.609889435135997</v>
      </c>
      <c r="N4434">
        <v>0.98702025485390898</v>
      </c>
      <c r="O4434">
        <v>146.76616915422801</v>
      </c>
      <c r="P4434">
        <v>14.857142857142801</v>
      </c>
      <c r="Q4434">
        <v>9.3376029130630006E-3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553</v>
      </c>
      <c r="E4435">
        <v>8.4255405999999997</v>
      </c>
      <c r="F4435">
        <v>5.56</v>
      </c>
      <c r="G4435">
        <v>48.171307138245702</v>
      </c>
      <c r="H4435">
        <v>-17.910972206425701</v>
      </c>
      <c r="I4435">
        <v>-1.62125875226212</v>
      </c>
      <c r="J4435">
        <v>-6.3786499903443898</v>
      </c>
      <c r="K4435">
        <v>5.7922912303567102</v>
      </c>
      <c r="L4435">
        <v>5.0239402230574299</v>
      </c>
      <c r="M4435">
        <v>26.978442144982498</v>
      </c>
      <c r="N4435">
        <v>0.833341327116772</v>
      </c>
      <c r="O4435">
        <v>41.906474820143799</v>
      </c>
      <c r="P4435">
        <v>82.894736842105203</v>
      </c>
      <c r="Q4435">
        <v>3.6978827291592999E-2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D4436" t="s">
        <v>407</v>
      </c>
      <c r="E4436">
        <v>8.4121869999999994</v>
      </c>
      <c r="F4436">
        <v>27.98</v>
      </c>
      <c r="G4436">
        <v>-32.156322244058003</v>
      </c>
      <c r="H4436">
        <v>18.677338969981601</v>
      </c>
      <c r="I4436">
        <v>-13.438896660602399</v>
      </c>
      <c r="J4436">
        <v>-13.9822752885727</v>
      </c>
      <c r="K4436">
        <v>25.289880456574299</v>
      </c>
      <c r="L4436">
        <v>24.960712102630399</v>
      </c>
      <c r="M4436">
        <v>55.056245636751598</v>
      </c>
      <c r="N4436">
        <v>2.0172569479281601</v>
      </c>
      <c r="O4436">
        <v>12.3659756969263</v>
      </c>
      <c r="P4436">
        <v>33.939684059358498</v>
      </c>
      <c r="Q4436">
        <v>7.2188466909704999E-2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711</v>
      </c>
      <c r="E4437">
        <v>8.3382966300000003</v>
      </c>
      <c r="F4437">
        <v>88.93</v>
      </c>
      <c r="G4437">
        <v>30.768001934307598</v>
      </c>
      <c r="H4437">
        <v>-0.95394900918407799</v>
      </c>
      <c r="I4437">
        <v>12.9930285192415</v>
      </c>
      <c r="J4437">
        <v>-1.0774510766154699</v>
      </c>
      <c r="K4437">
        <v>84.499404337833695</v>
      </c>
      <c r="L4437">
        <v>74.043179975592196</v>
      </c>
      <c r="M4437">
        <v>46.9368374749682</v>
      </c>
      <c r="N4437">
        <v>1.3527718400836299</v>
      </c>
      <c r="O4437">
        <v>2.2939390531878798</v>
      </c>
      <c r="P4437">
        <v>89.697098976109203</v>
      </c>
      <c r="Q4437">
        <v>2.6148773974396002E-2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1111</v>
      </c>
      <c r="E4438">
        <v>8.3357124000000002</v>
      </c>
      <c r="F4438">
        <v>6.81</v>
      </c>
      <c r="G4438">
        <v>75.3062628904581</v>
      </c>
      <c r="H4438">
        <v>-10.755601456905801</v>
      </c>
      <c r="I4438">
        <v>2.2643842223819202</v>
      </c>
      <c r="J4438">
        <v>-3.1402961293974299</v>
      </c>
      <c r="K4438">
        <v>6.66890992564187</v>
      </c>
      <c r="L4438">
        <v>5.5851310907420997</v>
      </c>
      <c r="M4438">
        <v>28.527015125944001</v>
      </c>
      <c r="N4438">
        <v>0.52287446910150304</v>
      </c>
      <c r="O4438">
        <v>26.5785609397944</v>
      </c>
      <c r="P4438">
        <v>133.21917808219101</v>
      </c>
      <c r="Q4438">
        <v>-5.1565523538879996E-3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E4439">
        <v>8.2630874999999993</v>
      </c>
      <c r="F4439">
        <v>26.85</v>
      </c>
      <c r="G4439">
        <v>56.455205443330499</v>
      </c>
      <c r="H4439">
        <v>-28.951825077786999</v>
      </c>
      <c r="I4439">
        <v>-45.212483514649499</v>
      </c>
      <c r="J4439">
        <v>-20.139091860471702</v>
      </c>
      <c r="K4439">
        <v>36.304778822291397</v>
      </c>
      <c r="L4439">
        <v>35.378392372083198</v>
      </c>
      <c r="M4439">
        <v>17.2632738504666</v>
      </c>
      <c r="N4439">
        <v>1.3840424435973999</v>
      </c>
      <c r="O4439">
        <v>90.279329608938497</v>
      </c>
      <c r="P4439">
        <v>110.588235294117</v>
      </c>
      <c r="Q4439">
        <v>2.9571137061236E-2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D4440" t="s">
        <v>627</v>
      </c>
      <c r="E4440">
        <v>8.2615200000000009</v>
      </c>
      <c r="F4440">
        <v>5.8</v>
      </c>
      <c r="G4440">
        <v>71.031476629771106</v>
      </c>
      <c r="H4440">
        <v>-5.2761494021113799</v>
      </c>
      <c r="I4440">
        <v>9.1754978139285903</v>
      </c>
      <c r="J4440">
        <v>-7.7357911184981996</v>
      </c>
      <c r="K4440">
        <v>5.6241289828614001</v>
      </c>
      <c r="L4440">
        <v>4.5818719132601498</v>
      </c>
      <c r="M4440">
        <v>32.399260468219701</v>
      </c>
      <c r="N4440">
        <v>0.61287394696297304</v>
      </c>
      <c r="O4440">
        <v>19.137931034482701</v>
      </c>
      <c r="P4440">
        <v>127.450980392156</v>
      </c>
      <c r="Q4440">
        <v>0.12526072767711699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E4441">
        <v>8.2518992999999998</v>
      </c>
      <c r="F4441">
        <v>25.11</v>
      </c>
      <c r="G4441">
        <v>58.918000745887198</v>
      </c>
      <c r="H4441">
        <v>29.5872385760306</v>
      </c>
      <c r="I4441">
        <v>39.731884591513499</v>
      </c>
      <c r="J4441">
        <v>-13.8198163428179</v>
      </c>
      <c r="K4441">
        <v>21.919627125027699</v>
      </c>
      <c r="L4441">
        <v>17.6600642315606</v>
      </c>
      <c r="M4441">
        <v>45.554903991998899</v>
      </c>
      <c r="N4441">
        <v>0.99683346537791095</v>
      </c>
      <c r="O4441">
        <v>35.364396654719201</v>
      </c>
      <c r="P4441">
        <v>98.498023715415002</v>
      </c>
      <c r="Q4441">
        <v>9.3559111221861002E-2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D4442" t="s">
        <v>97</v>
      </c>
      <c r="E4442">
        <v>8.211544</v>
      </c>
      <c r="F4442">
        <v>6.05</v>
      </c>
      <c r="G4442">
        <v>-12.282812711941499</v>
      </c>
      <c r="H4442">
        <v>29.7238505978886</v>
      </c>
      <c r="I4442">
        <v>-61.441194820768501</v>
      </c>
      <c r="J4442">
        <v>1.8519895219140099</v>
      </c>
      <c r="K4442">
        <v>5.0690931085526802</v>
      </c>
      <c r="L4442">
        <v>6.0414442483550497</v>
      </c>
      <c r="M4442">
        <v>99.3296328701135</v>
      </c>
      <c r="N4442">
        <v>0.28515662650602402</v>
      </c>
      <c r="O4442">
        <v>92.066115702479294</v>
      </c>
      <c r="P4442">
        <v>89.062499999999901</v>
      </c>
      <c r="Q4442">
        <v>-4.1233816703530003E-3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E4443">
        <v>8.2086830000000006</v>
      </c>
      <c r="F4443">
        <v>6.13</v>
      </c>
      <c r="G4443">
        <v>-4.6713950313794896</v>
      </c>
      <c r="H4443">
        <v>-17.512436321942602</v>
      </c>
      <c r="I4443">
        <v>-14.733316560717601</v>
      </c>
      <c r="J4443">
        <v>2.0058356757601601</v>
      </c>
      <c r="K4443">
        <v>6.51749225536655</v>
      </c>
      <c r="L4443">
        <v>5.9392633376284403</v>
      </c>
      <c r="M4443">
        <v>42.816903997750998</v>
      </c>
      <c r="N4443">
        <v>0.62118076688983503</v>
      </c>
      <c r="O4443">
        <v>46.003262642740602</v>
      </c>
      <c r="P4443">
        <v>70.2777777777777</v>
      </c>
      <c r="Q4443">
        <v>-6.1641770969393002E-2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D4444" t="s">
        <v>553</v>
      </c>
      <c r="E4444">
        <v>8.1978779999999993</v>
      </c>
      <c r="F4444">
        <v>13.89</v>
      </c>
      <c r="G4444">
        <v>-20.590030730234901</v>
      </c>
      <c r="H4444">
        <v>-5.2761494021113799</v>
      </c>
      <c r="I4444">
        <v>-10.567022850251</v>
      </c>
      <c r="J4444">
        <v>-1.9941643242398399</v>
      </c>
      <c r="K4444">
        <v>13.884119360925601</v>
      </c>
      <c r="L4444">
        <v>13.6790269955012</v>
      </c>
      <c r="M4444">
        <v>100</v>
      </c>
      <c r="O4444">
        <v>0</v>
      </c>
      <c r="P4444">
        <v>4.9886621315192698</v>
      </c>
    </row>
    <row r="4445" spans="1:17" hidden="1" x14ac:dyDescent="0.3">
      <c r="A4445" t="s">
        <v>9047</v>
      </c>
      <c r="B4445" t="s">
        <v>9048</v>
      </c>
      <c r="C4445" t="str">
        <f>IFERROR(VLOOKUP(Table1[[#This Row],[Ticker]],[1]!Table1[[Symbol]:[Industry]],2,FALSE),"-")</f>
        <v>-</v>
      </c>
      <c r="D4445" t="s">
        <v>363</v>
      </c>
      <c r="E4445">
        <v>8.1941985000000006</v>
      </c>
      <c r="F4445">
        <v>18.45</v>
      </c>
      <c r="G4445">
        <v>17.444562952199199</v>
      </c>
      <c r="H4445">
        <v>-27.625972723666099</v>
      </c>
      <c r="I4445">
        <v>-4.4111066685173101</v>
      </c>
      <c r="J4445">
        <v>-13.340609104875201</v>
      </c>
      <c r="K4445">
        <v>19.2386289341393</v>
      </c>
      <c r="L4445">
        <v>16.8149769608018</v>
      </c>
      <c r="M4445">
        <v>25.863045268298698</v>
      </c>
      <c r="N4445">
        <v>0.47535758332932898</v>
      </c>
      <c r="O4445">
        <v>50.243902439024303</v>
      </c>
      <c r="P4445">
        <v>101.19956379498301</v>
      </c>
      <c r="Q4445">
        <v>0.202865392327614</v>
      </c>
    </row>
    <row r="4446" spans="1:17" hidden="1" x14ac:dyDescent="0.3">
      <c r="A4446" t="s">
        <v>9049</v>
      </c>
      <c r="B4446" t="s">
        <v>9050</v>
      </c>
      <c r="C4446" t="str">
        <f>IFERROR(VLOOKUP(Table1[[#This Row],[Ticker]],[1]!Table1[[Symbol]:[Industry]],2,FALSE),"-")</f>
        <v>-</v>
      </c>
      <c r="D4446" t="s">
        <v>407</v>
      </c>
      <c r="E4446">
        <v>8.1890000000000001</v>
      </c>
      <c r="F4446">
        <v>17.239999999999998</v>
      </c>
      <c r="G4446">
        <v>-5.0192523023136904</v>
      </c>
      <c r="H4446">
        <v>-9.5327091688752095</v>
      </c>
      <c r="I4446">
        <v>-7.8056849817703204</v>
      </c>
      <c r="J4446">
        <v>-16.0705641149253</v>
      </c>
      <c r="K4446">
        <v>16.693002165564</v>
      </c>
      <c r="L4446">
        <v>15.4954648409937</v>
      </c>
      <c r="M4446">
        <v>50.5267846214172</v>
      </c>
      <c r="N4446">
        <v>0.96541397505048998</v>
      </c>
      <c r="O4446">
        <v>15.7192575406032</v>
      </c>
      <c r="P4446">
        <v>53.108348134991097</v>
      </c>
      <c r="Q4446">
        <v>6.0791985564017E-2</v>
      </c>
    </row>
    <row r="4447" spans="1:17" hidden="1" x14ac:dyDescent="0.3">
      <c r="A4447" t="s">
        <v>9051</v>
      </c>
      <c r="B4447" t="s">
        <v>9052</v>
      </c>
      <c r="C4447" t="str">
        <f>IFERROR(VLOOKUP(Table1[[#This Row],[Ticker]],[1]!Table1[[Symbol]:[Industry]],2,FALSE),"-")</f>
        <v>-</v>
      </c>
      <c r="D4447" t="s">
        <v>257</v>
      </c>
      <c r="E4447">
        <v>8.1309980399999997</v>
      </c>
      <c r="F4447">
        <v>13.2</v>
      </c>
      <c r="G4447">
        <v>0.13559285253146999</v>
      </c>
      <c r="H4447">
        <v>4.2674190626188899</v>
      </c>
      <c r="I4447">
        <v>0.74387448959532398</v>
      </c>
      <c r="J4447">
        <v>-6.2726269783370103</v>
      </c>
      <c r="K4447">
        <v>12.490624205281099</v>
      </c>
      <c r="L4447">
        <v>11.773623332306199</v>
      </c>
      <c r="M4447">
        <v>55.438481580117298</v>
      </c>
      <c r="N4447">
        <v>0.78362053516314101</v>
      </c>
      <c r="O4447">
        <v>14.924242424242401</v>
      </c>
      <c r="P4447">
        <v>38.509968520461697</v>
      </c>
      <c r="Q4447">
        <v>0.10069079328593999</v>
      </c>
    </row>
    <row r="4448" spans="1:17" hidden="1" x14ac:dyDescent="0.3">
      <c r="A4448" t="s">
        <v>9053</v>
      </c>
      <c r="B4448" t="s">
        <v>9054</v>
      </c>
      <c r="C4448" t="str">
        <f>IFERROR(VLOOKUP(Table1[[#This Row],[Ticker]],[1]!Table1[[Symbol]:[Industry]],2,FALSE),"-")</f>
        <v>-</v>
      </c>
      <c r="D4448" t="s">
        <v>257</v>
      </c>
      <c r="E4448">
        <v>8.1291010000000004</v>
      </c>
      <c r="F4448">
        <v>20.69</v>
      </c>
      <c r="G4448">
        <v>29.4025805464854</v>
      </c>
      <c r="H4448">
        <v>-27.690620499240701</v>
      </c>
      <c r="I4448">
        <v>-30.8300502561355</v>
      </c>
      <c r="J4448">
        <v>-19.990839303458401</v>
      </c>
      <c r="K4448">
        <v>23.4686521638844</v>
      </c>
      <c r="L4448">
        <v>21.065911508623799</v>
      </c>
      <c r="M4448">
        <v>36.0953338023307</v>
      </c>
      <c r="N4448">
        <v>0.59982473922040602</v>
      </c>
      <c r="O4448">
        <v>62.348960850652396</v>
      </c>
      <c r="P4448">
        <v>88.949771689497695</v>
      </c>
    </row>
    <row r="4449" spans="1:17" hidden="1" x14ac:dyDescent="0.3">
      <c r="A4449" t="s">
        <v>9055</v>
      </c>
      <c r="B4449" t="s">
        <v>9056</v>
      </c>
      <c r="C4449" t="str">
        <f>IFERROR(VLOOKUP(Table1[[#This Row],[Ticker]],[1]!Table1[[Symbol]:[Industry]],2,FALSE),"-")</f>
        <v>-</v>
      </c>
      <c r="E4449">
        <v>8.0987764000000002</v>
      </c>
      <c r="F4449">
        <v>22</v>
      </c>
      <c r="G4449">
        <v>-34.857043377218098</v>
      </c>
      <c r="H4449">
        <v>-16.993645389270199</v>
      </c>
      <c r="I4449">
        <v>-10.242137830022999</v>
      </c>
      <c r="J4449">
        <v>-13.711660311398701</v>
      </c>
      <c r="K4449">
        <v>24.4249589830549</v>
      </c>
      <c r="L4449">
        <v>21.6372013046422</v>
      </c>
      <c r="M4449">
        <v>3.7284540002658102</v>
      </c>
      <c r="N4449">
        <v>1.3023818882163301</v>
      </c>
      <c r="O4449">
        <v>24.090909090909001</v>
      </c>
      <c r="P4449">
        <v>51.202749140893403</v>
      </c>
    </row>
    <row r="4450" spans="1:17" hidden="1" x14ac:dyDescent="0.3">
      <c r="A4450" t="s">
        <v>9057</v>
      </c>
      <c r="B4450" t="s">
        <v>9058</v>
      </c>
      <c r="C4450" t="str">
        <f>IFERROR(VLOOKUP(Table1[[#This Row],[Ticker]],[1]!Table1[[Symbol]:[Industry]],2,FALSE),"-")</f>
        <v>-</v>
      </c>
      <c r="E4450">
        <v>8.0972707859999993</v>
      </c>
      <c r="F4450">
        <v>54.03</v>
      </c>
      <c r="G4450">
        <v>-69.156387097343199</v>
      </c>
      <c r="H4450">
        <v>14.8968235708615</v>
      </c>
      <c r="I4450">
        <v>-15.777291629969699</v>
      </c>
      <c r="J4450">
        <v>2.6762688207695602</v>
      </c>
      <c r="K4450">
        <v>48.6835548907655</v>
      </c>
      <c r="L4450">
        <v>50.6684469850779</v>
      </c>
      <c r="M4450">
        <v>59.355426214517301</v>
      </c>
      <c r="N4450">
        <v>3.1836734693877502</v>
      </c>
      <c r="O4450">
        <v>86.081806403849697</v>
      </c>
      <c r="P4450">
        <v>39.720713731574797</v>
      </c>
    </row>
    <row r="4451" spans="1:17" hidden="1" x14ac:dyDescent="0.3">
      <c r="A4451" t="s">
        <v>9059</v>
      </c>
      <c r="B4451" t="s">
        <v>9060</v>
      </c>
      <c r="C4451" t="str">
        <f>IFERROR(VLOOKUP(Table1[[#This Row],[Ticker]],[1]!Table1[[Symbol]:[Industry]],2,FALSE),"-")</f>
        <v>-</v>
      </c>
      <c r="D4451" t="s">
        <v>627</v>
      </c>
      <c r="E4451">
        <v>8.0670112930000002</v>
      </c>
      <c r="F4451">
        <v>8.81</v>
      </c>
      <c r="G4451">
        <v>34.8948954806865</v>
      </c>
      <c r="H4451">
        <v>2.1029854579394902</v>
      </c>
      <c r="I4451">
        <v>37.130623510430702</v>
      </c>
      <c r="J4451">
        <v>3.5058356757601499</v>
      </c>
      <c r="K4451">
        <v>7.2089285749970804</v>
      </c>
      <c r="L4451">
        <v>6.61437600851725</v>
      </c>
      <c r="M4451">
        <v>83.065780128814396</v>
      </c>
      <c r="N4451">
        <v>0.37830732896992803</v>
      </c>
      <c r="O4451">
        <v>8.6265607264472006</v>
      </c>
      <c r="P4451">
        <v>109.26365795724401</v>
      </c>
      <c r="Q4451">
        <v>5.4503500445364998E-2</v>
      </c>
    </row>
    <row r="4452" spans="1:17" hidden="1" x14ac:dyDescent="0.3">
      <c r="A4452" t="s">
        <v>9061</v>
      </c>
      <c r="B4452" t="s">
        <v>9062</v>
      </c>
      <c r="C4452" t="str">
        <f>IFERROR(VLOOKUP(Table1[[#This Row],[Ticker]],[1]!Table1[[Symbol]:[Industry]],2,FALSE),"-")</f>
        <v>-</v>
      </c>
      <c r="E4452">
        <v>8.0560130000000001</v>
      </c>
      <c r="F4452">
        <v>23.45</v>
      </c>
      <c r="G4452">
        <v>-8.9700404500187805</v>
      </c>
      <c r="H4452">
        <v>-9.7568011332722797</v>
      </c>
      <c r="I4452">
        <v>-56.502549751349697</v>
      </c>
      <c r="J4452">
        <v>-4.2043394701947996</v>
      </c>
      <c r="K4452">
        <v>24.644059884123902</v>
      </c>
      <c r="L4452">
        <v>23.351128314449099</v>
      </c>
      <c r="M4452">
        <v>45.495519253049601</v>
      </c>
      <c r="N4452">
        <v>0.81277650312977101</v>
      </c>
      <c r="O4452">
        <v>90.405117270788907</v>
      </c>
      <c r="P4452">
        <v>33.999999999999901</v>
      </c>
    </row>
    <row r="4453" spans="1:17" hidden="1" x14ac:dyDescent="0.3">
      <c r="A4453" t="s">
        <v>9063</v>
      </c>
      <c r="B4453" t="s">
        <v>8550</v>
      </c>
      <c r="C4453" t="str">
        <f>IFERROR(VLOOKUP(Table1[[#This Row],[Ticker]],[1]!Table1[[Symbol]:[Industry]],2,FALSE),"-")</f>
        <v>-</v>
      </c>
      <c r="D4453" t="s">
        <v>917</v>
      </c>
      <c r="E4453">
        <v>8.0173400000000008</v>
      </c>
      <c r="F4453">
        <v>9.1999999999999993</v>
      </c>
      <c r="G4453">
        <v>71.002503719442302</v>
      </c>
      <c r="H4453">
        <v>9.3278109939282192</v>
      </c>
      <c r="I4453">
        <v>47.564882394116196</v>
      </c>
      <c r="J4453">
        <v>8.7713859149946103</v>
      </c>
      <c r="K4453">
        <v>9.6449683973476095</v>
      </c>
      <c r="L4453">
        <v>7.81896399365381</v>
      </c>
      <c r="M4453">
        <v>59.300608774342102</v>
      </c>
      <c r="N4453">
        <v>1.74811900012467</v>
      </c>
      <c r="O4453">
        <v>70.760869565217405</v>
      </c>
      <c r="P4453">
        <v>96.581196581196494</v>
      </c>
    </row>
    <row r="4454" spans="1:17" hidden="1" x14ac:dyDescent="0.3">
      <c r="A4454" t="s">
        <v>9064</v>
      </c>
      <c r="B4454" t="s">
        <v>3181</v>
      </c>
      <c r="C4454" t="str">
        <f>IFERROR(VLOOKUP(Table1[[#This Row],[Ticker]],[1]!Table1[[Symbol]:[Industry]],2,FALSE),"-")</f>
        <v>-</v>
      </c>
      <c r="D4454" t="s">
        <v>122</v>
      </c>
      <c r="E4454">
        <v>8.0035500000000006</v>
      </c>
      <c r="F4454">
        <v>6.87</v>
      </c>
      <c r="G4454">
        <v>-19.886385169446498</v>
      </c>
      <c r="H4454">
        <v>-10.7663454805427</v>
      </c>
      <c r="I4454">
        <v>-27.365697818740699</v>
      </c>
      <c r="J4454">
        <v>-3.2236725209611499</v>
      </c>
      <c r="K4454">
        <v>7.4107932413323701</v>
      </c>
      <c r="L4454">
        <v>7.3634395072662802</v>
      </c>
      <c r="M4454">
        <v>31.822073242414302</v>
      </c>
      <c r="N4454">
        <v>0.66372485932173197</v>
      </c>
      <c r="O4454">
        <v>34.934497816593797</v>
      </c>
      <c r="P4454">
        <v>16.047297297297298</v>
      </c>
      <c r="Q4454">
        <v>8.6905570520833003E-2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Row],[Ticker]],[1]!Table1[[Symbol]:[Industry]],2,FALSE),"-")</f>
        <v>-</v>
      </c>
      <c r="D4455" t="s">
        <v>72</v>
      </c>
      <c r="E4455">
        <v>8.0005734989999997</v>
      </c>
      <c r="F4455">
        <v>3.69</v>
      </c>
      <c r="G4455">
        <v>-1.7531895060495399</v>
      </c>
      <c r="H4455">
        <v>-20.4345204428353</v>
      </c>
      <c r="I4455">
        <v>-28.732155570005599</v>
      </c>
      <c r="J4455">
        <v>-12.920530119964299</v>
      </c>
      <c r="K4455">
        <v>4.1396153878295401</v>
      </c>
      <c r="L4455">
        <v>3.93632862907321</v>
      </c>
      <c r="M4455">
        <v>18.568140119707198</v>
      </c>
      <c r="N4455">
        <v>0.58763897541230403</v>
      </c>
      <c r="O4455">
        <v>36.856368563685599</v>
      </c>
      <c r="P4455">
        <v>36.162361623616199</v>
      </c>
      <c r="Q4455">
        <v>3.3753477826697E-2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Row],[Ticker]],[1]!Table1[[Symbol]:[Industry]],2,FALSE),"-")</f>
        <v>-</v>
      </c>
      <c r="D4456" t="s">
        <v>508</v>
      </c>
      <c r="E4456">
        <v>7.9956240000000003</v>
      </c>
      <c r="F4456">
        <v>7.8</v>
      </c>
      <c r="G4456">
        <v>8.6725980160426701</v>
      </c>
      <c r="H4456">
        <v>-13.7252234761854</v>
      </c>
      <c r="I4456">
        <v>-32.133225088722099</v>
      </c>
      <c r="J4456">
        <v>-6.4627633580562502</v>
      </c>
      <c r="K4456">
        <v>8.2687352679833293</v>
      </c>
      <c r="L4456">
        <v>8.2003325798043605</v>
      </c>
      <c r="M4456">
        <v>28.445305777525601</v>
      </c>
      <c r="N4456">
        <v>0.48577627772420401</v>
      </c>
      <c r="O4456">
        <v>94.615384615384599</v>
      </c>
      <c r="P4456">
        <v>51.456310679611597</v>
      </c>
      <c r="Q4456">
        <v>3.7588533493360998E-2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Row],[Ticker]],[1]!Table1[[Symbol]:[Industry]],2,FALSE),"-")</f>
        <v>-</v>
      </c>
      <c r="D4457" t="s">
        <v>407</v>
      </c>
      <c r="E4457">
        <v>7.9885000000000002</v>
      </c>
      <c r="F4457">
        <v>24.58</v>
      </c>
      <c r="G4457">
        <v>318.10361760755899</v>
      </c>
      <c r="H4457">
        <v>37.711307838481503</v>
      </c>
      <c r="I4457">
        <v>171.59384772851001</v>
      </c>
      <c r="J4457">
        <v>-4.3306129223706797</v>
      </c>
      <c r="K4457">
        <v>19.043053469071999</v>
      </c>
      <c r="L4457">
        <v>13.0295068390359</v>
      </c>
      <c r="M4457">
        <v>55.226082834239698</v>
      </c>
      <c r="N4457">
        <v>2.0033883767930201</v>
      </c>
      <c r="O4457">
        <v>21.521562245728202</v>
      </c>
      <c r="P4457">
        <v>462.471395881006</v>
      </c>
      <c r="Q4457">
        <v>0.12623168704125201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Row],[Ticker]],[1]!Table1[[Symbol]:[Industry]],2,FALSE),"-")</f>
        <v>-</v>
      </c>
      <c r="D4458" t="s">
        <v>220</v>
      </c>
      <c r="E4458">
        <v>7.9778402879999897</v>
      </c>
      <c r="F4458">
        <v>12.98</v>
      </c>
      <c r="G4458">
        <v>174.19036025602799</v>
      </c>
      <c r="H4458">
        <v>-14.1082661904325</v>
      </c>
      <c r="I4458">
        <v>92.124315018229694</v>
      </c>
      <c r="J4458">
        <v>6.2380713776665804</v>
      </c>
      <c r="K4458">
        <v>13.1462934594443</v>
      </c>
      <c r="L4458">
        <v>10.1234519361506</v>
      </c>
      <c r="M4458">
        <v>55.625170223774703</v>
      </c>
      <c r="N4458">
        <v>1.0024974866395</v>
      </c>
      <c r="O4458">
        <v>42.218798151001501</v>
      </c>
      <c r="P4458">
        <v>266.666666666666</v>
      </c>
      <c r="Q4458">
        <v>0.117429194310846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Row],[Ticker]],[1]!Table1[[Symbol]:[Industry]],2,FALSE),"-")</f>
        <v>-</v>
      </c>
      <c r="E4459">
        <v>7.9154629999999999</v>
      </c>
      <c r="F4459">
        <v>21.17</v>
      </c>
      <c r="G4459">
        <v>26.1775795396794</v>
      </c>
      <c r="H4459">
        <v>-4.5625433126727399</v>
      </c>
      <c r="I4459">
        <v>33.005718527001598</v>
      </c>
      <c r="J4459">
        <v>-6.9762110028753801</v>
      </c>
      <c r="K4459">
        <v>21.853263683760499</v>
      </c>
      <c r="L4459">
        <v>18.621090772681001</v>
      </c>
      <c r="M4459">
        <v>29.440722855142599</v>
      </c>
      <c r="N4459">
        <v>0.875</v>
      </c>
      <c r="O4459">
        <v>34.057628719886601</v>
      </c>
      <c r="P4459">
        <v>88.177777777777806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Row],[Ticker]],[1]!Table1[[Symbol]:[Industry]],2,FALSE),"-")</f>
        <v>-</v>
      </c>
      <c r="D4460" t="s">
        <v>711</v>
      </c>
      <c r="E4460">
        <v>7.8703070319999897</v>
      </c>
      <c r="F4460">
        <v>92.83</v>
      </c>
      <c r="G4460">
        <v>-3.96202837858903</v>
      </c>
      <c r="H4460">
        <v>-2.5603180927715599</v>
      </c>
      <c r="I4460">
        <v>12.680259209416301</v>
      </c>
      <c r="J4460">
        <v>-1.6273897827080099</v>
      </c>
      <c r="K4460">
        <v>89.485826555796507</v>
      </c>
      <c r="L4460">
        <v>80.951580691718206</v>
      </c>
      <c r="M4460">
        <v>56.3654480897074</v>
      </c>
      <c r="N4460">
        <v>0.91290039779514098</v>
      </c>
      <c r="O4460">
        <v>4.9014327264892801</v>
      </c>
      <c r="P4460">
        <v>34.536231884057898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Row],[Ticker]],[1]!Table1[[Symbol]:[Industry]],2,FALSE),"-")</f>
        <v>-</v>
      </c>
      <c r="D4461" t="s">
        <v>4438</v>
      </c>
      <c r="E4461">
        <v>7.8170999999999999</v>
      </c>
      <c r="F4461">
        <v>3.67</v>
      </c>
      <c r="G4461">
        <v>112.73299544993399</v>
      </c>
      <c r="H4461">
        <v>-31.746737637405399</v>
      </c>
      <c r="I4461">
        <v>8.0133385872532408</v>
      </c>
      <c r="J4461">
        <v>-7.9081428188635003</v>
      </c>
      <c r="K4461">
        <v>3.7718459887888298</v>
      </c>
      <c r="L4461">
        <v>3.0155917167575002</v>
      </c>
      <c r="M4461">
        <v>41.6662005713792</v>
      </c>
      <c r="N4461">
        <v>1.5202371532303101</v>
      </c>
      <c r="O4461">
        <v>48.228882833787402</v>
      </c>
      <c r="P4461">
        <v>149.659863945578</v>
      </c>
      <c r="Q4461">
        <v>5.0181735185260999E-2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72</v>
      </c>
      <c r="E4462">
        <v>7.8127094599999998</v>
      </c>
      <c r="F4462">
        <v>1.1499999999999999</v>
      </c>
      <c r="G4462">
        <v>76.175693103157997</v>
      </c>
      <c r="H4462">
        <v>-1.35458077466039</v>
      </c>
      <c r="I4462">
        <v>-11.0102304363157</v>
      </c>
      <c r="J4462">
        <v>-3.8460161760916902</v>
      </c>
      <c r="K4462">
        <v>1.0620898681437601</v>
      </c>
      <c r="L4462">
        <v>0.98396801016139102</v>
      </c>
      <c r="M4462">
        <v>58.654505446138899</v>
      </c>
      <c r="N4462">
        <v>1.1769778461860301</v>
      </c>
      <c r="O4462">
        <v>6.9565217391304301</v>
      </c>
      <c r="P4462">
        <v>109.09090909090899</v>
      </c>
      <c r="Q4462">
        <v>-6.9154306925326994E-2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E4463">
        <v>7.8089000000000004</v>
      </c>
      <c r="F4463">
        <v>4.58</v>
      </c>
      <c r="G4463">
        <v>-11.078692861754201</v>
      </c>
      <c r="H4463">
        <v>-5.9269086212003197</v>
      </c>
      <c r="I4463">
        <v>-43.543106365418097</v>
      </c>
      <c r="J4463">
        <v>2.0967447666692398</v>
      </c>
      <c r="K4463">
        <v>4.7442942144157003</v>
      </c>
      <c r="L4463">
        <v>4.9149760429945699</v>
      </c>
      <c r="M4463">
        <v>53.979783649979602</v>
      </c>
      <c r="N4463">
        <v>1.2246913580246901</v>
      </c>
      <c r="O4463">
        <v>65.938864628820895</v>
      </c>
      <c r="P4463">
        <v>47.741935483870897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D4464" t="s">
        <v>553</v>
      </c>
      <c r="E4464">
        <v>7.7570303999999997</v>
      </c>
      <c r="F4464">
        <v>24.56</v>
      </c>
      <c r="G4464">
        <v>5.4079738049124204</v>
      </c>
      <c r="H4464">
        <v>12.2238505978886</v>
      </c>
      <c r="I4464">
        <v>-8.3067766848270796</v>
      </c>
      <c r="J4464">
        <v>-8.8074303660566997</v>
      </c>
      <c r="K4464">
        <v>23.347184054156902</v>
      </c>
      <c r="L4464">
        <v>21.033008084063901</v>
      </c>
      <c r="M4464">
        <v>45.400544938583302</v>
      </c>
      <c r="N4464">
        <v>1.21126617976715</v>
      </c>
      <c r="O4464">
        <v>15.431596091205201</v>
      </c>
      <c r="P4464">
        <v>70.083102493074705</v>
      </c>
      <c r="Q4464">
        <v>9.6209540771875005E-2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553</v>
      </c>
      <c r="E4465">
        <v>7.7544599999999999</v>
      </c>
      <c r="F4465">
        <v>7.77</v>
      </c>
      <c r="G4465">
        <v>-25.578692861754199</v>
      </c>
      <c r="H4465">
        <v>-5.2761494021113799</v>
      </c>
      <c r="I4465">
        <v>-15.5556849817703</v>
      </c>
      <c r="J4465">
        <v>-1.9941643242398399</v>
      </c>
      <c r="K4465">
        <v>7.7699989240538603</v>
      </c>
      <c r="L4465">
        <v>7.7514254615491698</v>
      </c>
      <c r="M4465">
        <v>100</v>
      </c>
      <c r="O4465">
        <v>0</v>
      </c>
      <c r="P4465">
        <v>0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1429</v>
      </c>
      <c r="E4466">
        <v>7.7063187949999996</v>
      </c>
      <c r="F4466">
        <v>25.01</v>
      </c>
      <c r="G4466">
        <v>-36.827805707744297</v>
      </c>
      <c r="H4466">
        <v>-2.43159812006009</v>
      </c>
      <c r="I4466">
        <v>-16.151869401484099</v>
      </c>
      <c r="J4466">
        <v>-13.3240434261396</v>
      </c>
      <c r="K4466">
        <v>25.6834987665402</v>
      </c>
      <c r="L4466">
        <v>24.457202540646001</v>
      </c>
      <c r="M4466">
        <v>34.001832238904001</v>
      </c>
      <c r="N4466">
        <v>1.5692119232339701</v>
      </c>
      <c r="O4466">
        <v>27.628948420631701</v>
      </c>
      <c r="P4466">
        <v>53.907692307692301</v>
      </c>
      <c r="Q4466">
        <v>7.9198673159318E-2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627</v>
      </c>
      <c r="E4467">
        <v>7.7002680000000003</v>
      </c>
      <c r="F4467">
        <v>25.8</v>
      </c>
      <c r="G4467">
        <v>26.007676115919001</v>
      </c>
      <c r="H4467">
        <v>-7.0765407915438603</v>
      </c>
      <c r="I4467">
        <v>-16.629304613672101</v>
      </c>
      <c r="J4467">
        <v>-11.742365763088699</v>
      </c>
      <c r="K4467">
        <v>26.246381272949399</v>
      </c>
      <c r="L4467">
        <v>24.8812372129184</v>
      </c>
      <c r="M4467">
        <v>48.587701203505603</v>
      </c>
      <c r="N4467">
        <v>2.1729055103827299</v>
      </c>
      <c r="O4467">
        <v>30.3488372093023</v>
      </c>
      <c r="P4467">
        <v>60.7476635514018</v>
      </c>
      <c r="Q4467">
        <v>8.4506143477367998E-2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643</v>
      </c>
      <c r="E4468">
        <v>7.6700249999999999</v>
      </c>
      <c r="F4468">
        <v>8.25</v>
      </c>
      <c r="G4468">
        <v>22.270769503837101</v>
      </c>
      <c r="H4468">
        <v>12.564930058158399</v>
      </c>
      <c r="I4468">
        <v>47.166208509353901</v>
      </c>
      <c r="J4468">
        <v>-16.559381715544099</v>
      </c>
      <c r="K4468">
        <v>7.3066754649116596</v>
      </c>
      <c r="L4468">
        <v>6.0793940323788904</v>
      </c>
      <c r="M4468">
        <v>49.369830053031301</v>
      </c>
      <c r="N4468">
        <v>1.0437710437710399</v>
      </c>
      <c r="O4468">
        <v>21.090909090909001</v>
      </c>
      <c r="P4468">
        <v>135.04273504273499</v>
      </c>
      <c r="Q4468">
        <v>9.2185551661129999E-3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D4469" t="s">
        <v>407</v>
      </c>
      <c r="E4469">
        <v>7.6422639999999999</v>
      </c>
      <c r="F4469">
        <v>19.12</v>
      </c>
      <c r="G4469">
        <v>-0.77451531606232704</v>
      </c>
      <c r="H4469">
        <v>-5.2761494021113799</v>
      </c>
      <c r="I4469">
        <v>3.9443150182296902</v>
      </c>
      <c r="J4469">
        <v>-1.9941643242398399</v>
      </c>
      <c r="K4469">
        <v>17.380548077632898</v>
      </c>
      <c r="L4469">
        <v>15.346956322518601</v>
      </c>
      <c r="M4469">
        <v>99.923677733536394</v>
      </c>
      <c r="N4469">
        <v>0</v>
      </c>
      <c r="O4469">
        <v>0</v>
      </c>
      <c r="P4469">
        <v>27.466666666666601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3329</v>
      </c>
      <c r="E4470">
        <v>7.5857374999999996</v>
      </c>
      <c r="F4470">
        <v>9.4600000000000009</v>
      </c>
      <c r="G4470">
        <v>201.75694727665399</v>
      </c>
      <c r="H4470">
        <v>-36.602368914306503</v>
      </c>
      <c r="I4470">
        <v>32.026218294360703</v>
      </c>
      <c r="J4470">
        <v>-8.8193970026265998</v>
      </c>
      <c r="K4470">
        <v>10.9580603452769</v>
      </c>
      <c r="L4470">
        <v>8.7652222079399298</v>
      </c>
      <c r="M4470">
        <v>43.931959084480901</v>
      </c>
      <c r="N4470">
        <v>2.4324248958952999</v>
      </c>
      <c r="O4470">
        <v>54.122621564482003</v>
      </c>
      <c r="P4470">
        <v>265.25096525096501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72</v>
      </c>
      <c r="E4471">
        <v>7.5763800000000003</v>
      </c>
      <c r="F4471">
        <v>25.77</v>
      </c>
      <c r="G4471">
        <v>-20.609242759921202</v>
      </c>
      <c r="H4471">
        <v>-5.2761494021113799</v>
      </c>
      <c r="I4471">
        <v>-15.5556849817703</v>
      </c>
      <c r="J4471">
        <v>-1.9941643242398399</v>
      </c>
      <c r="K4471">
        <v>25.7692527184543</v>
      </c>
      <c r="L4471">
        <v>25.509059049884399</v>
      </c>
      <c r="M4471">
        <v>100</v>
      </c>
      <c r="O4471">
        <v>0</v>
      </c>
      <c r="P4471">
        <v>4.9694501018329804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529</v>
      </c>
      <c r="E4472">
        <v>7.5649597039999996</v>
      </c>
      <c r="F4472">
        <v>4.72</v>
      </c>
      <c r="G4472">
        <v>-63.473429703859502</v>
      </c>
      <c r="H4472">
        <v>-10.876149402111301</v>
      </c>
      <c r="I4472">
        <v>-50.452236705908199</v>
      </c>
      <c r="J4472">
        <v>2.89472456464904</v>
      </c>
      <c r="K4472">
        <v>6.5958523689021602</v>
      </c>
      <c r="L4472">
        <v>13.4977402333729</v>
      </c>
      <c r="M4472">
        <v>55.631671931304297</v>
      </c>
      <c r="N4472">
        <v>0.89123509406345502</v>
      </c>
      <c r="O4472">
        <v>73.728813559322006</v>
      </c>
      <c r="P4472">
        <v>10.538641686182601</v>
      </c>
      <c r="Q4472">
        <v>-0.22469576217654699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553</v>
      </c>
      <c r="E4473">
        <v>7.5596152500000002</v>
      </c>
      <c r="F4473">
        <v>3.74</v>
      </c>
      <c r="G4473">
        <v>17.716326295333801</v>
      </c>
      <c r="H4473">
        <v>14.9161582901963</v>
      </c>
      <c r="I4473">
        <v>-15.8223516484369</v>
      </c>
      <c r="J4473">
        <v>13.390451060375501</v>
      </c>
      <c r="K4473">
        <v>3.4426920593245698</v>
      </c>
      <c r="L4473">
        <v>3.4220606490325198</v>
      </c>
      <c r="M4473">
        <v>65.508129841002997</v>
      </c>
      <c r="N4473">
        <v>0.65835745095310905</v>
      </c>
      <c r="O4473">
        <v>24.5989304812834</v>
      </c>
      <c r="P4473">
        <v>64.035087719298204</v>
      </c>
      <c r="Q4473">
        <v>7.1377949198868001E-2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E4474">
        <v>7.5251479999999997</v>
      </c>
      <c r="F4474">
        <v>7.1</v>
      </c>
      <c r="G4474">
        <v>-42.049281097048301</v>
      </c>
      <c r="H4474">
        <v>-22.813896208150801</v>
      </c>
      <c r="I4474">
        <v>-40.818842876507098</v>
      </c>
      <c r="J4474">
        <v>-1.9941643242398399</v>
      </c>
      <c r="K4474">
        <v>7.32403853816776</v>
      </c>
      <c r="L4474">
        <v>7.7827221428116902</v>
      </c>
      <c r="M4474">
        <v>36.066857404224898</v>
      </c>
      <c r="N4474">
        <v>0.61764705882352899</v>
      </c>
      <c r="O4474">
        <v>46.338028169014002</v>
      </c>
      <c r="P4474">
        <v>14.516129032258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E4475">
        <v>7.4483639999999998</v>
      </c>
      <c r="F4475">
        <v>16.8</v>
      </c>
      <c r="G4475">
        <v>-19.182239410202602</v>
      </c>
      <c r="H4475">
        <v>3.4195027718016502</v>
      </c>
      <c r="I4475">
        <v>-1.6573798970245399</v>
      </c>
      <c r="J4475">
        <v>-3.2287322254744</v>
      </c>
      <c r="K4475">
        <v>15.6401453587509</v>
      </c>
      <c r="L4475">
        <v>15.401441620373101</v>
      </c>
      <c r="M4475">
        <v>66.293917023086806</v>
      </c>
      <c r="N4475">
        <v>0.52712550607287401</v>
      </c>
      <c r="O4475">
        <v>20.8333333333333</v>
      </c>
      <c r="P4475">
        <v>40.5857740585774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D4476" t="s">
        <v>173</v>
      </c>
      <c r="E4476">
        <v>7.445816217</v>
      </c>
      <c r="F4476">
        <v>14.13</v>
      </c>
      <c r="G4476">
        <v>-28.130416999685199</v>
      </c>
      <c r="H4476">
        <v>-19.8985058975796</v>
      </c>
      <c r="I4476">
        <v>-39.587943046286398</v>
      </c>
      <c r="J4476">
        <v>-8.1071211348710701</v>
      </c>
      <c r="K4476">
        <v>15.513242696051799</v>
      </c>
      <c r="L4476">
        <v>16.1607063541163</v>
      </c>
      <c r="M4476">
        <v>29.251873473849798</v>
      </c>
      <c r="N4476">
        <v>0.23867455672738</v>
      </c>
      <c r="O4476">
        <v>54.989384288747303</v>
      </c>
      <c r="P4476">
        <v>14.412955465587</v>
      </c>
      <c r="Q4476">
        <v>1.3934686120499999E-4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7.443308</v>
      </c>
      <c r="F4477">
        <v>191.05</v>
      </c>
      <c r="G4477">
        <v>12.115000831939399</v>
      </c>
      <c r="H4477">
        <v>10.1270520476016</v>
      </c>
      <c r="I4477">
        <v>45.940511129810403</v>
      </c>
      <c r="J4477">
        <v>-1.9941643242398399</v>
      </c>
      <c r="K4477">
        <v>163.20861279676501</v>
      </c>
      <c r="L4477">
        <v>142.64495122039301</v>
      </c>
      <c r="M4477">
        <v>74.717535136480294</v>
      </c>
      <c r="N4477">
        <v>0</v>
      </c>
      <c r="O4477">
        <v>5.2604030358544804</v>
      </c>
      <c r="P4477">
        <v>70.276292335115798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4438</v>
      </c>
      <c r="E4478">
        <v>7.44</v>
      </c>
      <c r="F4478">
        <v>6.2</v>
      </c>
      <c r="G4478">
        <v>19.281120222357899</v>
      </c>
      <c r="H4478">
        <v>-25.5375873106081</v>
      </c>
      <c r="I4478">
        <v>-30.0384436024599</v>
      </c>
      <c r="J4478">
        <v>-7.27366742982991</v>
      </c>
      <c r="K4478">
        <v>6.7561765708150903</v>
      </c>
      <c r="L4478">
        <v>6.1403454757159199</v>
      </c>
      <c r="M4478">
        <v>32.864831849741797</v>
      </c>
      <c r="N4478">
        <v>0.60070785731492005</v>
      </c>
      <c r="O4478">
        <v>29.354838709677399</v>
      </c>
      <c r="P4478">
        <v>72.2222222222222</v>
      </c>
      <c r="Q4478">
        <v>1.3533749861989E-2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400</v>
      </c>
      <c r="E4479">
        <v>7.4002112000000002</v>
      </c>
      <c r="F4479">
        <v>14.44</v>
      </c>
      <c r="G4479">
        <v>-2.6850758404776398</v>
      </c>
      <c r="H4479">
        <v>16.068388413014599</v>
      </c>
      <c r="I4479">
        <v>-45.628324206951902</v>
      </c>
      <c r="J4479">
        <v>8.1507632119920395</v>
      </c>
      <c r="K4479">
        <v>12.7245150871723</v>
      </c>
      <c r="L4479">
        <v>14.860690830880699</v>
      </c>
      <c r="M4479">
        <v>99.307865535813306</v>
      </c>
      <c r="N4479">
        <v>2.5074626865671599</v>
      </c>
      <c r="O4479">
        <v>75.969529085872495</v>
      </c>
      <c r="P4479">
        <v>35.586854460093797</v>
      </c>
      <c r="Q4479">
        <v>-2.680558577391E-3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410</v>
      </c>
      <c r="E4480">
        <v>7.3958700000000004</v>
      </c>
      <c r="F4480">
        <v>87</v>
      </c>
      <c r="G4480">
        <v>20.664373199768701</v>
      </c>
      <c r="H4480">
        <v>35.0099604271456</v>
      </c>
      <c r="I4480">
        <v>5.6142314527700803</v>
      </c>
      <c r="J4480">
        <v>-10.4003107538873</v>
      </c>
      <c r="K4480">
        <v>75.237749462656794</v>
      </c>
      <c r="L4480">
        <v>67.645939523404394</v>
      </c>
      <c r="M4480">
        <v>53.4599215178566</v>
      </c>
      <c r="N4480">
        <v>3.65170938360516</v>
      </c>
      <c r="O4480">
        <v>20.678160919540201</v>
      </c>
      <c r="P4480">
        <v>100.83102493074701</v>
      </c>
      <c r="Q4480">
        <v>0.17137867342701299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72</v>
      </c>
      <c r="E4481">
        <v>7.3896030000000001</v>
      </c>
      <c r="F4481">
        <v>3.9</v>
      </c>
      <c r="G4481">
        <v>3.5603799859278702</v>
      </c>
      <c r="H4481">
        <v>13.8727867681013</v>
      </c>
      <c r="I4481">
        <v>-35.8010837547764</v>
      </c>
      <c r="J4481">
        <v>-3.0042653343408499</v>
      </c>
      <c r="K4481">
        <v>3.73276319876198</v>
      </c>
      <c r="L4481">
        <v>3.7827761146521</v>
      </c>
      <c r="M4481">
        <v>57.756463723452697</v>
      </c>
      <c r="N4481">
        <v>0.26048844279307498</v>
      </c>
      <c r="O4481">
        <v>56.153846153846096</v>
      </c>
      <c r="P4481">
        <v>43.3823529411764</v>
      </c>
      <c r="Q4481">
        <v>3.2145983257198002E-2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1148</v>
      </c>
      <c r="E4482">
        <v>7.3889370000000003</v>
      </c>
      <c r="F4482">
        <v>3.7</v>
      </c>
      <c r="G4482">
        <v>105.671307138245</v>
      </c>
      <c r="H4482">
        <v>-12.776149402111299</v>
      </c>
      <c r="I4482">
        <v>-8.6192687967992008</v>
      </c>
      <c r="J4482">
        <v>0.21578042714137499</v>
      </c>
      <c r="K4482">
        <v>3.8729029555980201</v>
      </c>
      <c r="L4482">
        <v>3.5521189767163701</v>
      </c>
      <c r="M4482">
        <v>40.544502374011898</v>
      </c>
      <c r="N4482">
        <v>0.79354924227843904</v>
      </c>
      <c r="O4482">
        <v>3931.0810810810799</v>
      </c>
      <c r="P4482">
        <v>151.700680272108</v>
      </c>
      <c r="Q4482">
        <v>5.4956544269259999E-2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1429</v>
      </c>
      <c r="E4483">
        <v>7.3151999999999999</v>
      </c>
      <c r="F4483">
        <v>12</v>
      </c>
      <c r="G4483">
        <v>61.921307138245702</v>
      </c>
      <c r="H4483">
        <v>-1.0189817218333499</v>
      </c>
      <c r="I4483">
        <v>-20.0142837078849</v>
      </c>
      <c r="J4483">
        <v>5.9195047405083603</v>
      </c>
      <c r="K4483">
        <v>11.631434225768</v>
      </c>
      <c r="L4483">
        <v>10.967501048194499</v>
      </c>
      <c r="M4483">
        <v>58.814783092549703</v>
      </c>
      <c r="N4483">
        <v>1.123151248921</v>
      </c>
      <c r="O4483">
        <v>18.75</v>
      </c>
      <c r="P4483">
        <v>87.5</v>
      </c>
      <c r="Q4483">
        <v>0.102663189712356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E4484">
        <v>7.2561720000000003</v>
      </c>
      <c r="F4484">
        <v>9.24</v>
      </c>
      <c r="G4484">
        <v>-5.57869286175423</v>
      </c>
      <c r="H4484">
        <v>-14.927073426752001</v>
      </c>
      <c r="I4484">
        <v>-26.709531135616398</v>
      </c>
      <c r="J4484">
        <v>-6.8590291891046897</v>
      </c>
      <c r="K4484">
        <v>9.2870165847094999</v>
      </c>
      <c r="L4484">
        <v>9.0633967690894401</v>
      </c>
      <c r="M4484">
        <v>46.342779348579398</v>
      </c>
      <c r="N4484">
        <v>0.29508196721311403</v>
      </c>
      <c r="O4484">
        <v>33.658008658008598</v>
      </c>
      <c r="P4484">
        <v>25.714285714285701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D4485" t="s">
        <v>410</v>
      </c>
      <c r="E4485">
        <v>7.2539999999999996</v>
      </c>
      <c r="F4485">
        <v>9.36</v>
      </c>
      <c r="G4485">
        <v>65.441715301510996</v>
      </c>
      <c r="H4485">
        <v>-6.95858893944051</v>
      </c>
      <c r="I4485">
        <v>-17.029369192296599</v>
      </c>
      <c r="J4485">
        <v>2.9441072806984199</v>
      </c>
      <c r="K4485">
        <v>9.5062192844118805</v>
      </c>
      <c r="L4485">
        <v>9.2748759297365595</v>
      </c>
      <c r="M4485">
        <v>63.362408882970698</v>
      </c>
      <c r="N4485">
        <v>1.82926829268292</v>
      </c>
      <c r="O4485">
        <v>29.1666666666666</v>
      </c>
      <c r="P4485">
        <v>100.858369098712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72</v>
      </c>
      <c r="E4486">
        <v>7.25</v>
      </c>
      <c r="F4486">
        <v>5</v>
      </c>
      <c r="G4486">
        <v>-17.5873321706095</v>
      </c>
      <c r="H4486">
        <v>-4.8761494021113796</v>
      </c>
      <c r="I4486">
        <v>-32.222351648436899</v>
      </c>
      <c r="J4486">
        <v>-13.923988885643301</v>
      </c>
      <c r="K4486">
        <v>5.20883228586393</v>
      </c>
      <c r="L4486">
        <v>5.5401114029682299</v>
      </c>
      <c r="M4486">
        <v>45.2972902875456</v>
      </c>
      <c r="N4486">
        <v>0.81686792433851496</v>
      </c>
      <c r="O4486">
        <v>59.8</v>
      </c>
      <c r="P4486">
        <v>13.378684807256199</v>
      </c>
      <c r="Q4486">
        <v>3.1766889507225997E-2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E4487">
        <v>7.2367236000000004</v>
      </c>
      <c r="F4487">
        <v>24.12</v>
      </c>
      <c r="G4487">
        <v>14.8171162185717</v>
      </c>
      <c r="H4487">
        <v>-18.4836965719227</v>
      </c>
      <c r="I4487">
        <v>12.742187358655199</v>
      </c>
      <c r="J4487">
        <v>-9.9941643242398399</v>
      </c>
      <c r="K4487">
        <v>24.043272008158699</v>
      </c>
      <c r="L4487">
        <v>21.021131575825301</v>
      </c>
      <c r="M4487">
        <v>40.8430785367091</v>
      </c>
      <c r="N4487">
        <v>1.55709994336788</v>
      </c>
      <c r="O4487">
        <v>15.3399668325041</v>
      </c>
      <c r="P4487">
        <v>64.866712235133207</v>
      </c>
      <c r="Q4487">
        <v>1.3621157509809001E-2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E4488">
        <v>7.2326449999999998</v>
      </c>
      <c r="F4488">
        <v>11.14</v>
      </c>
      <c r="G4488">
        <v>2.46728414974003</v>
      </c>
      <c r="H4488">
        <v>26.091775126190502</v>
      </c>
      <c r="I4488">
        <v>-23.2607388342972</v>
      </c>
      <c r="J4488">
        <v>-1.9941643242398399</v>
      </c>
      <c r="K4488">
        <v>9.5899997456884201</v>
      </c>
      <c r="L4488">
        <v>9.4621078090871293</v>
      </c>
      <c r="M4488">
        <v>74.015420579939899</v>
      </c>
      <c r="N4488">
        <v>2.4545454545454501</v>
      </c>
      <c r="O4488">
        <v>22.621184919209998</v>
      </c>
      <c r="P4488">
        <v>64.792899408284001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553</v>
      </c>
      <c r="E4489">
        <v>7.2314400000000001</v>
      </c>
      <c r="F4489">
        <v>24</v>
      </c>
      <c r="G4489">
        <v>16.014227492227999</v>
      </c>
      <c r="H4489">
        <v>2.7238505978886098</v>
      </c>
      <c r="I4489">
        <v>9.1844397583544399</v>
      </c>
      <c r="J4489">
        <v>-0.60640922219902604</v>
      </c>
      <c r="K4489">
        <v>23.4045481712532</v>
      </c>
      <c r="L4489">
        <v>21.146267102055901</v>
      </c>
      <c r="M4489">
        <v>48.374506745227798</v>
      </c>
      <c r="N4489">
        <v>0.94113794590598199</v>
      </c>
      <c r="O4489">
        <v>12.5</v>
      </c>
      <c r="P4489">
        <v>74.672489082969406</v>
      </c>
      <c r="Q4489">
        <v>9.9877864303466998E-2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627</v>
      </c>
      <c r="E4490">
        <v>7.2059699999999998</v>
      </c>
      <c r="F4490">
        <v>17.97</v>
      </c>
      <c r="G4490">
        <v>189.68446503298199</v>
      </c>
      <c r="H4490">
        <v>9.2863505978885996</v>
      </c>
      <c r="I4490">
        <v>222.226269905447</v>
      </c>
      <c r="J4490">
        <v>-5.1637364320053001</v>
      </c>
      <c r="K4490">
        <v>18.3008623052208</v>
      </c>
      <c r="L4490">
        <v>13.2678719486143</v>
      </c>
      <c r="M4490">
        <v>31.6692904117265</v>
      </c>
      <c r="N4490">
        <v>0.29673671982257799</v>
      </c>
      <c r="O4490">
        <v>41.402337228714501</v>
      </c>
      <c r="P4490">
        <v>245.57692307692301</v>
      </c>
      <c r="Q4490">
        <v>0.13129987890446701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D4491" t="s">
        <v>1387</v>
      </c>
      <c r="E4491">
        <v>7.20038</v>
      </c>
      <c r="F4491">
        <v>23</v>
      </c>
      <c r="G4491">
        <v>-24.701499879298101</v>
      </c>
      <c r="H4491">
        <v>-5.2761494021113799</v>
      </c>
      <c r="I4491">
        <v>-9.2218893275863003</v>
      </c>
      <c r="J4491">
        <v>-1.9941643242398399</v>
      </c>
      <c r="K4491">
        <v>22.835843321837402</v>
      </c>
      <c r="L4491">
        <v>22.452583343844299</v>
      </c>
      <c r="M4491">
        <v>93.779490490814496</v>
      </c>
      <c r="N4491">
        <v>5.2318072289156596</v>
      </c>
      <c r="O4491">
        <v>1.1304347826087</v>
      </c>
      <c r="P4491">
        <v>6.3337956541840104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D4492" t="s">
        <v>1387</v>
      </c>
      <c r="E4492">
        <v>7.1469228999999999</v>
      </c>
      <c r="F4492">
        <v>14.17</v>
      </c>
      <c r="G4492">
        <v>0.48892279660875099</v>
      </c>
      <c r="H4492">
        <v>0.866172695266898</v>
      </c>
      <c r="I4492">
        <v>-17.152907203992498</v>
      </c>
      <c r="J4492">
        <v>-20.557382715044401</v>
      </c>
      <c r="K4492">
        <v>13.7910306272958</v>
      </c>
      <c r="L4492">
        <v>12.6082536973332</v>
      </c>
      <c r="M4492">
        <v>38.802637910054798</v>
      </c>
      <c r="N4492">
        <v>2.1606319771624798</v>
      </c>
      <c r="O4492">
        <v>25.970359915313999</v>
      </c>
      <c r="P4492">
        <v>61.9428571428571</v>
      </c>
      <c r="Q4492">
        <v>6.6212170454095998E-2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627</v>
      </c>
      <c r="E4493">
        <v>7.1314320000000002</v>
      </c>
      <c r="F4493">
        <v>11.55</v>
      </c>
      <c r="G4493">
        <v>-32.056425655276499</v>
      </c>
      <c r="H4493">
        <v>7.8482384529326898</v>
      </c>
      <c r="I4493">
        <v>-40.652961246361698</v>
      </c>
      <c r="J4493">
        <v>7.7967102004749904</v>
      </c>
      <c r="K4493">
        <v>11.637345709921799</v>
      </c>
      <c r="L4493">
        <v>12.5845662707111</v>
      </c>
      <c r="M4493">
        <v>77.518715945291902</v>
      </c>
      <c r="N4493">
        <v>0.18980866062436999</v>
      </c>
      <c r="O4493">
        <v>64.935064935064901</v>
      </c>
      <c r="P4493">
        <v>44.194756554307098</v>
      </c>
      <c r="Q4493">
        <v>3.9924872941574999E-2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227</v>
      </c>
      <c r="E4494">
        <v>7.0848679529999998</v>
      </c>
      <c r="F4494">
        <v>5.01</v>
      </c>
      <c r="G4494">
        <v>124.921307138245</v>
      </c>
      <c r="H4494">
        <v>0.34885059788862799</v>
      </c>
      <c r="I4494">
        <v>57.202935707884798</v>
      </c>
      <c r="J4494">
        <v>-6.33378696574926</v>
      </c>
      <c r="K4494">
        <v>4.8713218637611604</v>
      </c>
      <c r="L4494">
        <v>3.8168840751912998</v>
      </c>
      <c r="M4494">
        <v>44.430081305236897</v>
      </c>
      <c r="N4494">
        <v>0.890409677413459</v>
      </c>
      <c r="O4494">
        <v>41.516966067864203</v>
      </c>
      <c r="P4494">
        <v>203.636363636363</v>
      </c>
      <c r="Q4494">
        <v>0.120888033690901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E4495">
        <v>7.0647069019999904</v>
      </c>
      <c r="F4495">
        <v>7.06</v>
      </c>
      <c r="G4495">
        <v>-12.6186928617542</v>
      </c>
      <c r="H4495">
        <v>18.765662444578499</v>
      </c>
      <c r="I4495">
        <v>-20.150279576364898</v>
      </c>
      <c r="J4495">
        <v>3.02058493829702</v>
      </c>
      <c r="K4495">
        <v>6.6993869582145997</v>
      </c>
      <c r="L4495">
        <v>6.7334366837233004</v>
      </c>
      <c r="M4495">
        <v>60.096237794986799</v>
      </c>
      <c r="N4495">
        <v>1.2476496852380801</v>
      </c>
      <c r="O4495">
        <v>20.3966005665722</v>
      </c>
      <c r="P4495">
        <v>29.0676416819012</v>
      </c>
      <c r="Q4495">
        <v>-4.1989070054567E-2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553</v>
      </c>
      <c r="E4496">
        <v>7.0349999999999904</v>
      </c>
      <c r="F4496">
        <v>35</v>
      </c>
      <c r="G4496">
        <v>91.812611486071802</v>
      </c>
      <c r="H4496">
        <v>32.4191630978886</v>
      </c>
      <c r="I4496">
        <v>113.352097882847</v>
      </c>
      <c r="J4496">
        <v>-6.8524639193815302</v>
      </c>
      <c r="K4496">
        <v>29.953629004630798</v>
      </c>
      <c r="L4496">
        <v>25.327635138212099</v>
      </c>
      <c r="M4496">
        <v>59.069059695734197</v>
      </c>
      <c r="N4496">
        <v>3.4830376053391001</v>
      </c>
      <c r="O4496">
        <v>15.1714285714285</v>
      </c>
      <c r="P4496">
        <v>185.71428571428501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285</v>
      </c>
      <c r="E4497">
        <v>7.0032199999999998</v>
      </c>
      <c r="F4497">
        <v>7</v>
      </c>
      <c r="G4497">
        <v>-28.221251971628998</v>
      </c>
      <c r="H4497">
        <v>-11.440532963755199</v>
      </c>
      <c r="I4497">
        <v>-44.848614274699599</v>
      </c>
      <c r="J4497">
        <v>2.2676317183780998</v>
      </c>
      <c r="K4497">
        <v>6.9280883949881504</v>
      </c>
      <c r="M4497">
        <v>53.758218886804798</v>
      </c>
      <c r="N4497">
        <v>0.82853794371990197</v>
      </c>
      <c r="O4497">
        <v>111.714285714285</v>
      </c>
      <c r="P4497">
        <v>15.1315789473684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E4498">
        <v>6.9850124999999998</v>
      </c>
      <c r="F4498">
        <v>13.05</v>
      </c>
      <c r="G4498">
        <v>-58.151306969638</v>
      </c>
      <c r="H4498">
        <v>1.60909649952796</v>
      </c>
      <c r="I4498">
        <v>-57.348726908621302</v>
      </c>
      <c r="J4498">
        <v>-5.7580019626162304</v>
      </c>
      <c r="K4498">
        <v>13.310857468357</v>
      </c>
      <c r="L4498">
        <v>16.421768193320901</v>
      </c>
      <c r="M4498">
        <v>47.924160141642297</v>
      </c>
      <c r="N4498">
        <v>0.78087958152950898</v>
      </c>
      <c r="O4498">
        <v>161.685823754789</v>
      </c>
      <c r="P4498">
        <v>18.099547511312199</v>
      </c>
      <c r="Q4498">
        <v>8.0065434817786996E-2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220</v>
      </c>
      <c r="E4499">
        <v>6.9496513999999996</v>
      </c>
      <c r="F4499">
        <v>0.86</v>
      </c>
      <c r="G4499">
        <v>15.404913695622801</v>
      </c>
      <c r="H4499">
        <v>8.6127394867774996</v>
      </c>
      <c r="I4499">
        <v>32.720177087195196</v>
      </c>
      <c r="J4499">
        <v>3.1340408039652701</v>
      </c>
      <c r="K4499">
        <v>0.75273605675277799</v>
      </c>
      <c r="L4499">
        <v>0.69012072968419302</v>
      </c>
      <c r="M4499">
        <v>77.899686771135705</v>
      </c>
      <c r="N4499">
        <v>1.5498090077496101</v>
      </c>
      <c r="O4499">
        <v>23.2558139534883</v>
      </c>
      <c r="P4499">
        <v>68.627450980392098</v>
      </c>
      <c r="Q4499">
        <v>4.1761485446992E-2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62</v>
      </c>
      <c r="E4500">
        <v>6.9000482999999999</v>
      </c>
      <c r="F4500">
        <v>23</v>
      </c>
      <c r="G4500">
        <v>-21.033238316299599</v>
      </c>
      <c r="H4500">
        <v>-5.2761494021113799</v>
      </c>
      <c r="I4500">
        <v>-5.5604673825354904</v>
      </c>
      <c r="J4500">
        <v>-1.9941643242398399</v>
      </c>
      <c r="K4500">
        <v>22.995138685496801</v>
      </c>
      <c r="L4500">
        <v>22.4321192315962</v>
      </c>
      <c r="M4500">
        <v>10.6643431554632</v>
      </c>
      <c r="N4500">
        <v>0</v>
      </c>
      <c r="O4500">
        <v>5.4347826086956497</v>
      </c>
      <c r="P4500">
        <v>12.1951219512195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111</v>
      </c>
      <c r="E4501">
        <v>6.8802500000000002</v>
      </c>
      <c r="F4501">
        <v>1.46</v>
      </c>
      <c r="G4501">
        <v>77.199084916023494</v>
      </c>
      <c r="H4501">
        <v>-36.045380171342103</v>
      </c>
      <c r="I4501">
        <v>18.389269146669999</v>
      </c>
      <c r="J4501">
        <v>-8.7014813974105607</v>
      </c>
      <c r="K4501">
        <v>1.7494154506302599</v>
      </c>
      <c r="L4501">
        <v>1.29426019629218</v>
      </c>
      <c r="M4501">
        <v>3.47302031367134</v>
      </c>
      <c r="N4501">
        <v>0.85442192672626205</v>
      </c>
      <c r="O4501">
        <v>73.972602739726</v>
      </c>
      <c r="P4501">
        <v>124.615384615384</v>
      </c>
      <c r="Q4501">
        <v>2.1772912654847001E-2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E4502">
        <v>6.8576199999999998</v>
      </c>
      <c r="F4502">
        <v>13.42</v>
      </c>
      <c r="G4502">
        <v>-25.578692861754199</v>
      </c>
      <c r="H4502">
        <v>-5.2761494021113799</v>
      </c>
      <c r="I4502">
        <v>-15.5556849817703</v>
      </c>
      <c r="J4502">
        <v>-1.9941643242398399</v>
      </c>
      <c r="K4502">
        <v>13.4199999999999</v>
      </c>
      <c r="M4502">
        <v>50</v>
      </c>
      <c r="N4502">
        <v>0</v>
      </c>
      <c r="O4502">
        <v>0</v>
      </c>
      <c r="P4502">
        <v>0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 t="s">
        <v>627</v>
      </c>
      <c r="E4503">
        <v>6.8488875</v>
      </c>
      <c r="F4503">
        <v>19.5</v>
      </c>
      <c r="G4503">
        <v>91.570527628223402</v>
      </c>
      <c r="H4503">
        <v>10.3822135872124</v>
      </c>
      <c r="I4503">
        <v>24.833083916717801</v>
      </c>
      <c r="J4503">
        <v>8.1753272011838902</v>
      </c>
      <c r="K4503">
        <v>17.0498862538632</v>
      </c>
      <c r="L4503">
        <v>14.633648508359199</v>
      </c>
      <c r="M4503">
        <v>100</v>
      </c>
      <c r="N4503">
        <v>5.8829268292682899</v>
      </c>
      <c r="O4503">
        <v>0</v>
      </c>
      <c r="P4503">
        <v>117.149220489977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553</v>
      </c>
      <c r="E4504">
        <v>6.84</v>
      </c>
      <c r="F4504">
        <v>22.8</v>
      </c>
      <c r="G4504">
        <v>146.49767945328099</v>
      </c>
      <c r="H4504">
        <v>3.6461563622996498</v>
      </c>
      <c r="I4504">
        <v>-15.3799380573414</v>
      </c>
      <c r="J4504">
        <v>-7.5159034546746204</v>
      </c>
      <c r="K4504">
        <v>20.774248018631098</v>
      </c>
      <c r="L4504">
        <v>19.823971348427101</v>
      </c>
      <c r="M4504">
        <v>68.920875381569402</v>
      </c>
      <c r="N4504">
        <v>3.43259700742309</v>
      </c>
      <c r="O4504">
        <v>33.771929824561397</v>
      </c>
      <c r="P4504">
        <v>172.076372315035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>
        <v>0</v>
      </c>
      <c r="E4505">
        <v>6.8351499999999996</v>
      </c>
      <c r="F4505">
        <v>6.78</v>
      </c>
      <c r="G4505">
        <v>59.667208777589998</v>
      </c>
      <c r="H4505">
        <v>14.2700984163877</v>
      </c>
      <c r="I4505">
        <v>-14.361655131023999</v>
      </c>
      <c r="J4505">
        <v>-1.9941643242398399</v>
      </c>
      <c r="K4505">
        <v>5.7924712985748599</v>
      </c>
      <c r="L4505">
        <v>6.0029403496035902</v>
      </c>
      <c r="M4505">
        <v>33.054303584157999</v>
      </c>
      <c r="N4505">
        <v>3.3356623018303799</v>
      </c>
      <c r="O4505">
        <v>21.828908554572202</v>
      </c>
      <c r="P4505">
        <v>90.449438202247194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1654</v>
      </c>
      <c r="E4506">
        <v>6.7895019999999997</v>
      </c>
      <c r="F4506">
        <v>18.739999999999998</v>
      </c>
      <c r="G4506">
        <v>111.037468754407</v>
      </c>
      <c r="H4506">
        <v>-10.2282260794276</v>
      </c>
      <c r="I4506">
        <v>33.174473748388401</v>
      </c>
      <c r="J4506">
        <v>1.7849054432020299</v>
      </c>
      <c r="K4506">
        <v>18.9066560389739</v>
      </c>
      <c r="L4506">
        <v>15.3940639034141</v>
      </c>
      <c r="M4506">
        <v>56.198183168433097</v>
      </c>
      <c r="N4506">
        <v>0.27939002522123202</v>
      </c>
      <c r="O4506">
        <v>52.508004268943402</v>
      </c>
      <c r="P4506">
        <v>174.780058651026</v>
      </c>
      <c r="Q4506">
        <v>0.123473423742153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72</v>
      </c>
      <c r="E4507">
        <v>6.7822509019999897</v>
      </c>
      <c r="F4507">
        <v>20.51</v>
      </c>
      <c r="G4507">
        <v>-56.170909443818502</v>
      </c>
      <c r="H4507">
        <v>-26.3915340174959</v>
      </c>
      <c r="I4507">
        <v>-51.160080586165897</v>
      </c>
      <c r="J4507">
        <v>-15.672615502691</v>
      </c>
      <c r="K4507">
        <v>24.0510463756777</v>
      </c>
      <c r="L4507">
        <v>27.178383012548899</v>
      </c>
      <c r="M4507">
        <v>30.543735081909301</v>
      </c>
      <c r="N4507">
        <v>1.25580985915492</v>
      </c>
      <c r="O4507">
        <v>70.599707459775701</v>
      </c>
      <c r="P4507">
        <v>4.8780487804878002E-2</v>
      </c>
      <c r="Q4507">
        <v>-2.7584519310800001E-4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288</v>
      </c>
      <c r="E4508">
        <v>6.7623484739999897</v>
      </c>
      <c r="F4508">
        <v>9.0299999999999994</v>
      </c>
      <c r="G4508">
        <v>186.87805454309</v>
      </c>
      <c r="H4508">
        <v>-10.9204518515256</v>
      </c>
      <c r="I4508">
        <v>-33.983869263613101</v>
      </c>
      <c r="J4508">
        <v>-5.4800031041962702</v>
      </c>
      <c r="K4508">
        <v>9.2262413388311195</v>
      </c>
      <c r="L4508">
        <v>8.0696055413924199</v>
      </c>
      <c r="M4508">
        <v>33.965352848654199</v>
      </c>
      <c r="N4508">
        <v>0.59981151818261902</v>
      </c>
      <c r="O4508">
        <v>64.008859357696494</v>
      </c>
      <c r="P4508">
        <v>240.75471698113199</v>
      </c>
      <c r="Q4508">
        <v>0.10767139588173399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711</v>
      </c>
      <c r="E4509">
        <v>6.7584707650000002</v>
      </c>
      <c r="F4509">
        <v>36.15</v>
      </c>
      <c r="G4509">
        <v>41.112088409836403</v>
      </c>
      <c r="H4509">
        <v>-4.9514740774360604</v>
      </c>
      <c r="I4509">
        <v>14.2468284832207</v>
      </c>
      <c r="J4509">
        <v>-1.3426985261942499</v>
      </c>
      <c r="K4509">
        <v>35.058783447196397</v>
      </c>
      <c r="L4509">
        <v>30.3107288921437</v>
      </c>
      <c r="M4509">
        <v>51.4778037811056</v>
      </c>
      <c r="N4509">
        <v>0.91706345313670101</v>
      </c>
      <c r="O4509">
        <v>4.48132780082988</v>
      </c>
      <c r="P4509">
        <v>68.540310686165896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407</v>
      </c>
      <c r="E4510">
        <v>6.7533839999999996</v>
      </c>
      <c r="F4510">
        <v>1.32</v>
      </c>
      <c r="G4510">
        <v>52.799685516624102</v>
      </c>
      <c r="H4510">
        <v>14.7238505978886</v>
      </c>
      <c r="I4510">
        <v>7.8088009995380903</v>
      </c>
      <c r="J4510">
        <v>-14.0960751522653</v>
      </c>
      <c r="K4510">
        <v>1.18339380575963</v>
      </c>
      <c r="L4510">
        <v>1.0364161499081099</v>
      </c>
      <c r="M4510">
        <v>44.868466091227099</v>
      </c>
      <c r="N4510">
        <v>2.1107603722056698</v>
      </c>
      <c r="O4510">
        <v>21.2121212121212</v>
      </c>
      <c r="P4510">
        <v>131.57894736842101</v>
      </c>
      <c r="Q4510">
        <v>8.1056188836619997E-2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72</v>
      </c>
      <c r="E4511">
        <v>6.7528654399999999</v>
      </c>
      <c r="F4511">
        <v>6.68</v>
      </c>
      <c r="G4511">
        <v>0.93645865339726297</v>
      </c>
      <c r="H4511">
        <v>-13.9780038956919</v>
      </c>
      <c r="I4511">
        <v>-23.034909358501601</v>
      </c>
      <c r="J4511">
        <v>-8.9709085102863408</v>
      </c>
      <c r="K4511">
        <v>6.9650033792413204</v>
      </c>
      <c r="L4511">
        <v>6.6755636280505204</v>
      </c>
      <c r="M4511">
        <v>41.457899952229297</v>
      </c>
      <c r="N4511">
        <v>0.62692260033652003</v>
      </c>
      <c r="O4511">
        <v>63.173652694610702</v>
      </c>
      <c r="P4511">
        <v>76.253298153034294</v>
      </c>
      <c r="Q4511">
        <v>-9.3501550636500008E-3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E4512">
        <v>6.7420125000000004</v>
      </c>
      <c r="F4512">
        <v>11.25</v>
      </c>
      <c r="G4512">
        <v>-79.186940284434598</v>
      </c>
      <c r="H4512">
        <v>-14.531228408883299</v>
      </c>
      <c r="I4512">
        <v>-53.5722139073901</v>
      </c>
      <c r="J4512">
        <v>17.8865513815255</v>
      </c>
      <c r="K4512">
        <v>12.5562152740935</v>
      </c>
      <c r="L4512">
        <v>16.873857846796501</v>
      </c>
      <c r="M4512">
        <v>51.577519933372599</v>
      </c>
      <c r="N4512">
        <v>1.0781395348837199</v>
      </c>
      <c r="O4512">
        <v>147.111111111111</v>
      </c>
      <c r="P4512">
        <v>29.608294930875498</v>
      </c>
      <c r="Q4512">
        <v>-5.0698995492587003E-2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168</v>
      </c>
      <c r="E4513">
        <v>6.7003608000000003</v>
      </c>
      <c r="F4513">
        <v>22.89</v>
      </c>
      <c r="G4513">
        <v>-25.578692861754199</v>
      </c>
      <c r="H4513">
        <v>-5.2761494021113799</v>
      </c>
      <c r="I4513">
        <v>-15.5556849817703</v>
      </c>
      <c r="J4513">
        <v>-1.9941643242398399</v>
      </c>
      <c r="K4513">
        <v>22.89</v>
      </c>
      <c r="M4513">
        <v>50</v>
      </c>
      <c r="O4513">
        <v>0</v>
      </c>
      <c r="P4513">
        <v>0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135</v>
      </c>
      <c r="E4514">
        <v>6.7001340000000003</v>
      </c>
      <c r="F4514">
        <v>0.64</v>
      </c>
      <c r="G4514">
        <v>-39.702463827630403</v>
      </c>
      <c r="H4514">
        <v>-1.9974608775212099</v>
      </c>
      <c r="I4514">
        <v>-50.249562532790698</v>
      </c>
      <c r="J4514">
        <v>3.0058356757601601</v>
      </c>
      <c r="K4514">
        <v>0.62554301214484898</v>
      </c>
      <c r="L4514">
        <v>0.75075838527393102</v>
      </c>
      <c r="M4514">
        <v>55.5895390345283</v>
      </c>
      <c r="N4514">
        <v>0.16631227333382201</v>
      </c>
      <c r="O4514">
        <v>112.5</v>
      </c>
      <c r="P4514">
        <v>36.170212765957402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E4515">
        <v>6.6985875000000004</v>
      </c>
      <c r="F4515">
        <v>2.75</v>
      </c>
      <c r="G4515">
        <v>5.3736880906267004</v>
      </c>
      <c r="H4515">
        <v>8.9530996097463298</v>
      </c>
      <c r="I4515">
        <v>-66.623300640133294</v>
      </c>
      <c r="J4515">
        <v>-15.982259562335001</v>
      </c>
      <c r="K4515">
        <v>2.6461803237797201</v>
      </c>
      <c r="L4515">
        <v>2.6620074015661901</v>
      </c>
      <c r="M4515">
        <v>43.957541978035501</v>
      </c>
      <c r="N4515">
        <v>0.90586826347305305</v>
      </c>
      <c r="O4515">
        <v>136</v>
      </c>
      <c r="P4515">
        <v>77.419354838709594</v>
      </c>
      <c r="Q4515">
        <v>7.0904287093251001E-2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72</v>
      </c>
      <c r="E4516">
        <v>6.6643499999999998</v>
      </c>
      <c r="F4516">
        <v>5.77</v>
      </c>
      <c r="G4516">
        <v>-14.6171544002157</v>
      </c>
      <c r="H4516">
        <v>3.5917751261905</v>
      </c>
      <c r="I4516">
        <v>0.54089449509085297</v>
      </c>
      <c r="J4516">
        <v>-2.3395874675904502</v>
      </c>
      <c r="K4516">
        <v>5.3383495692760796</v>
      </c>
      <c r="L4516">
        <v>5.0104284716717</v>
      </c>
      <c r="M4516">
        <v>57.305243151218001</v>
      </c>
      <c r="N4516">
        <v>0.94409724295966102</v>
      </c>
      <c r="O4516">
        <v>9.5320623916811105</v>
      </c>
      <c r="P4516">
        <v>54.6916890080428</v>
      </c>
      <c r="Q4516">
        <v>3.0840723667355002E-2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977</v>
      </c>
      <c r="E4517">
        <v>6.6419594000000002</v>
      </c>
      <c r="F4517">
        <v>5.14</v>
      </c>
      <c r="G4517">
        <v>-4.3522777674146296</v>
      </c>
      <c r="H4517">
        <v>-5.2761494021113799</v>
      </c>
      <c r="I4517">
        <v>-10.6577257980968</v>
      </c>
      <c r="J4517">
        <v>-1.9941643242398399</v>
      </c>
      <c r="K4517">
        <v>5.0850959018498596</v>
      </c>
      <c r="L4517">
        <v>4.7946236387854002</v>
      </c>
      <c r="M4517">
        <v>100</v>
      </c>
      <c r="N4517">
        <v>0</v>
      </c>
      <c r="O4517">
        <v>0</v>
      </c>
      <c r="P4517">
        <v>21.2264150943396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257</v>
      </c>
      <c r="E4518">
        <v>6.630650202</v>
      </c>
      <c r="F4518">
        <v>6.06</v>
      </c>
      <c r="G4518">
        <v>-0.63023925350681498</v>
      </c>
      <c r="H4518">
        <v>26.177212853853799</v>
      </c>
      <c r="I4518">
        <v>-17.813749497899298</v>
      </c>
      <c r="K4518">
        <v>4.8234780845904002</v>
      </c>
      <c r="L4518">
        <v>4.9471255444088698</v>
      </c>
      <c r="M4518">
        <v>90.318544293920198</v>
      </c>
      <c r="N4518">
        <v>0.73230868184437203</v>
      </c>
      <c r="O4518">
        <v>13.861386138613801</v>
      </c>
      <c r="P4518">
        <v>63.783783783783697</v>
      </c>
      <c r="Q4518">
        <v>2.7379458504613E-2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257</v>
      </c>
      <c r="E4519">
        <v>6.620463</v>
      </c>
      <c r="F4519">
        <v>15.3</v>
      </c>
      <c r="G4519">
        <v>-0.68073367808076302</v>
      </c>
      <c r="H4519">
        <v>-36.045380171342103</v>
      </c>
      <c r="I4519">
        <v>-7.4284765012049299</v>
      </c>
      <c r="J4519">
        <v>-7.7762702280742797</v>
      </c>
      <c r="K4519">
        <v>16.861191791603702</v>
      </c>
      <c r="L4519">
        <v>15.6787196218992</v>
      </c>
      <c r="M4519">
        <v>33.395656846098397</v>
      </c>
      <c r="N4519">
        <v>0.62977173708863199</v>
      </c>
      <c r="O4519">
        <v>61.830065359477103</v>
      </c>
      <c r="P4519">
        <v>31.443298969072099</v>
      </c>
      <c r="Q4519">
        <v>6.6023690044009001E-2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553</v>
      </c>
      <c r="E4520">
        <v>6.5974500000000003</v>
      </c>
      <c r="F4520">
        <v>162.9</v>
      </c>
      <c r="G4520">
        <v>324.91909474886501</v>
      </c>
      <c r="H4520">
        <v>-10.0526343990495</v>
      </c>
      <c r="I4520">
        <v>200.75499462988</v>
      </c>
      <c r="J4520">
        <v>3.4653134648412101</v>
      </c>
      <c r="K4520">
        <v>154.73275426891001</v>
      </c>
      <c r="L4520">
        <v>106.944396911064</v>
      </c>
      <c r="M4520">
        <v>55.985784384406102</v>
      </c>
      <c r="N4520">
        <v>0.21981763017095099</v>
      </c>
      <c r="O4520">
        <v>22.498465316144799</v>
      </c>
      <c r="P4520">
        <v>407.47663551401803</v>
      </c>
      <c r="Q4520">
        <v>0.173873480126368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E4521">
        <v>6.5763499999999997</v>
      </c>
      <c r="F4521">
        <v>10.87</v>
      </c>
      <c r="G4521">
        <v>-3.4438614010800901</v>
      </c>
      <c r="H4521">
        <v>14.933274681658199</v>
      </c>
      <c r="I4521">
        <v>-6.3094538259914099</v>
      </c>
      <c r="J4521">
        <v>26.273992100341101</v>
      </c>
      <c r="K4521">
        <v>10.1276958467302</v>
      </c>
      <c r="L4521">
        <v>10.688417229457899</v>
      </c>
      <c r="M4521">
        <v>66.964467797488794</v>
      </c>
      <c r="N4521">
        <v>1.54174067495559</v>
      </c>
      <c r="O4521">
        <v>44.066237350505901</v>
      </c>
      <c r="P4521">
        <v>57.994186046511601</v>
      </c>
      <c r="Q4521">
        <v>-0.122790540579619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135</v>
      </c>
      <c r="E4522">
        <v>6.5410451600000004</v>
      </c>
      <c r="F4522">
        <v>15.8</v>
      </c>
      <c r="G4522">
        <v>-18.095699664475301</v>
      </c>
      <c r="H4522">
        <v>-0.62041169719334199</v>
      </c>
      <c r="I4522">
        <v>-35.271132136241803</v>
      </c>
      <c r="J4522">
        <v>-1.04539772082427</v>
      </c>
      <c r="K4522">
        <v>14.901592890635399</v>
      </c>
      <c r="L4522">
        <v>15.5576633708176</v>
      </c>
      <c r="M4522">
        <v>52.970795453922001</v>
      </c>
      <c r="N4522">
        <v>1.8980051894822001</v>
      </c>
      <c r="O4522">
        <v>51.518987341772103</v>
      </c>
      <c r="P4522">
        <v>90.821256038647306</v>
      </c>
      <c r="Q4522">
        <v>7.1305302186427E-2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285</v>
      </c>
      <c r="E4523">
        <v>6.5191540000000003</v>
      </c>
      <c r="F4523">
        <v>3.86</v>
      </c>
      <c r="G4523">
        <v>87.680975646533</v>
      </c>
      <c r="H4523">
        <v>22.2406291213785</v>
      </c>
      <c r="I4523">
        <v>-4.6361447518852597</v>
      </c>
      <c r="J4523">
        <v>5.9603811303056</v>
      </c>
      <c r="K4523">
        <v>3.2020347021977802</v>
      </c>
      <c r="L4523">
        <v>3.4244292018324001</v>
      </c>
      <c r="M4523">
        <v>83.340827347135402</v>
      </c>
      <c r="N4523">
        <v>2.48775071016613</v>
      </c>
      <c r="O4523">
        <v>39.119170984455899</v>
      </c>
      <c r="P4523">
        <v>113.25966850828701</v>
      </c>
      <c r="Q4523">
        <v>7.775968765404E-3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E4524">
        <v>6.5170000000000003</v>
      </c>
      <c r="F4524">
        <v>9.8000000000000007</v>
      </c>
      <c r="G4524">
        <v>20.037949040177399</v>
      </c>
      <c r="H4524">
        <v>12.5725503614819</v>
      </c>
      <c r="I4524">
        <v>5.2827860416575696</v>
      </c>
      <c r="J4524">
        <v>4.4092508305093698</v>
      </c>
      <c r="K4524">
        <v>8.8219717991344897</v>
      </c>
      <c r="L4524">
        <v>7.9448715629605502</v>
      </c>
      <c r="M4524">
        <v>57.363333973873701</v>
      </c>
      <c r="N4524">
        <v>0.57706097107754195</v>
      </c>
      <c r="O4524">
        <v>7.5510204081632404</v>
      </c>
      <c r="P4524">
        <v>64.154103852596293</v>
      </c>
      <c r="Q4524">
        <v>-1.2312921509129999E-3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285</v>
      </c>
      <c r="E4525">
        <v>6.5086909019999997</v>
      </c>
      <c r="F4525">
        <v>3.78</v>
      </c>
      <c r="G4525">
        <v>-34.053269132940599</v>
      </c>
      <c r="H4525">
        <v>-9.2761494021113808</v>
      </c>
      <c r="I4525">
        <v>-14.486166265192701</v>
      </c>
      <c r="J4525">
        <v>12.6327013474019</v>
      </c>
      <c r="K4525">
        <v>3.8857557751346201</v>
      </c>
      <c r="L4525">
        <v>3.8216541471051402</v>
      </c>
      <c r="M4525">
        <v>47.477679244601198</v>
      </c>
      <c r="N4525">
        <v>2.1928319364799198</v>
      </c>
      <c r="O4525">
        <v>79.629629629629605</v>
      </c>
      <c r="P4525">
        <v>29.8969072164948</v>
      </c>
      <c r="Q4525">
        <v>4.4445743934301001E-2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49</v>
      </c>
      <c r="E4526">
        <v>6.4964605000000004</v>
      </c>
      <c r="F4526">
        <v>5.9</v>
      </c>
      <c r="G4526">
        <v>16.589981837040899</v>
      </c>
      <c r="H4526">
        <v>-24.410227614401801</v>
      </c>
      <c r="I4526">
        <v>-19.6207256321768</v>
      </c>
      <c r="J4526">
        <v>-14.133769787062199</v>
      </c>
      <c r="K4526">
        <v>6.0208720697902303</v>
      </c>
      <c r="L4526">
        <v>5.5425603066706604</v>
      </c>
      <c r="M4526">
        <v>41.5079421130011</v>
      </c>
      <c r="N4526">
        <v>0.40004847303839403</v>
      </c>
      <c r="O4526">
        <v>35.593220338983002</v>
      </c>
      <c r="P4526">
        <v>61.643835616438302</v>
      </c>
      <c r="Q4526">
        <v>7.8109323267141997E-2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627</v>
      </c>
      <c r="E4527">
        <v>6.4928499999999998</v>
      </c>
      <c r="F4527">
        <v>71.349999999999994</v>
      </c>
      <c r="G4527">
        <v>-20.652222273518898</v>
      </c>
      <c r="H4527">
        <v>-0.70902653574201402</v>
      </c>
      <c r="I4527">
        <v>-32.590568702700502</v>
      </c>
      <c r="J4527">
        <v>-1.5510328619060201</v>
      </c>
      <c r="K4527">
        <v>69.307155232211997</v>
      </c>
      <c r="L4527">
        <v>72.735271222785897</v>
      </c>
      <c r="M4527">
        <v>54.676754447485798</v>
      </c>
      <c r="N4527">
        <v>0.62953660436137004</v>
      </c>
      <c r="O4527">
        <v>35.1086194814295</v>
      </c>
      <c r="P4527">
        <v>29.023508137432099</v>
      </c>
      <c r="Q4527">
        <v>0.13319397312892101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257</v>
      </c>
      <c r="E4528">
        <v>6.4830502548256703</v>
      </c>
      <c r="F4528">
        <v>4.2699999999999996</v>
      </c>
      <c r="G4528">
        <v>77.754640471578995</v>
      </c>
      <c r="H4528">
        <v>-5.2761494021113799</v>
      </c>
      <c r="I4528">
        <v>23.986798678360302</v>
      </c>
      <c r="J4528">
        <v>-1.9941643242398399</v>
      </c>
      <c r="K4528">
        <v>4.1704362708726004</v>
      </c>
      <c r="L4528">
        <v>3.63948837280779</v>
      </c>
      <c r="M4528">
        <v>99.999999999997897</v>
      </c>
      <c r="N4528">
        <v>0</v>
      </c>
      <c r="O4528">
        <v>0</v>
      </c>
      <c r="P4528">
        <v>103.333333333333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627</v>
      </c>
      <c r="E4529">
        <v>6.4740000000000002</v>
      </c>
      <c r="F4529">
        <v>21.58</v>
      </c>
      <c r="G4529">
        <v>-84.991895795739495</v>
      </c>
      <c r="H4529">
        <v>-19.680812183127198</v>
      </c>
      <c r="I4529">
        <v>-2.7485757292873001</v>
      </c>
      <c r="J4529">
        <v>-6.4551308669907703</v>
      </c>
      <c r="K4529">
        <v>24.152833722702798</v>
      </c>
      <c r="L4529">
        <v>26.8071453369115</v>
      </c>
      <c r="M4529">
        <v>41.757787685817803</v>
      </c>
      <c r="N4529">
        <v>2.32116788321167</v>
      </c>
      <c r="O4529">
        <v>146.38554216867399</v>
      </c>
      <c r="P4529">
        <v>61.769115442278803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627</v>
      </c>
      <c r="E4530">
        <v>6.4524096770000003</v>
      </c>
      <c r="F4530">
        <v>13.01</v>
      </c>
      <c r="G4530">
        <v>-52.6526838931443</v>
      </c>
      <c r="H4530">
        <v>-7.4739515999135797</v>
      </c>
      <c r="I4530">
        <v>-34.243184981770298</v>
      </c>
      <c r="J4530">
        <v>-0.93436114483031196</v>
      </c>
      <c r="K4530">
        <v>13.779273146870301</v>
      </c>
      <c r="L4530">
        <v>14.684777904781299</v>
      </c>
      <c r="M4530">
        <v>37.573135710730398</v>
      </c>
      <c r="N4530">
        <v>0.75590822615001796</v>
      </c>
      <c r="O4530">
        <v>53.651037663335799</v>
      </c>
      <c r="P4530">
        <v>11.196581196581199</v>
      </c>
      <c r="Q4530">
        <v>6.7193520881802998E-2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917</v>
      </c>
      <c r="E4531">
        <v>6.4492032000000004</v>
      </c>
      <c r="F4531">
        <v>4.84</v>
      </c>
      <c r="G4531">
        <v>-55.838058855990496</v>
      </c>
      <c r="H4531">
        <v>7.7989111305762702</v>
      </c>
      <c r="I4531">
        <v>-36.856497989900397</v>
      </c>
      <c r="J4531">
        <v>-6.1009405049379897</v>
      </c>
      <c r="K4531">
        <v>4.7515415403717904</v>
      </c>
      <c r="L4531">
        <v>5.6869750503969003</v>
      </c>
      <c r="M4531">
        <v>49.905407888811702</v>
      </c>
      <c r="N4531">
        <v>1.3055006768516699</v>
      </c>
      <c r="O4531">
        <v>88.016528925619795</v>
      </c>
      <c r="P4531">
        <v>21.914357682619599</v>
      </c>
      <c r="Q4531">
        <v>-5.9637325399530001E-3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21</v>
      </c>
      <c r="E4532">
        <v>6.4274125499999997</v>
      </c>
      <c r="F4532">
        <v>4.5</v>
      </c>
      <c r="G4532">
        <v>88.707021423960001</v>
      </c>
      <c r="H4532">
        <v>-15.276149402111299</v>
      </c>
      <c r="I4532">
        <v>-38.6326080586933</v>
      </c>
      <c r="J4532">
        <v>-1.9941643242398399</v>
      </c>
      <c r="K4532">
        <v>4.8613552085828999</v>
      </c>
      <c r="L4532">
        <v>4.23323177226845</v>
      </c>
      <c r="M4532">
        <v>0.96015718982717202</v>
      </c>
      <c r="N4532">
        <v>1.91183147972526</v>
      </c>
      <c r="O4532">
        <v>39.999999999999901</v>
      </c>
      <c r="Q4532">
        <v>4.3625877989439003E-2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E4533">
        <v>6.4157999999999999</v>
      </c>
      <c r="F4533">
        <v>12.58</v>
      </c>
      <c r="G4533">
        <v>-25.578692861754199</v>
      </c>
      <c r="H4533">
        <v>-5.2761494021113799</v>
      </c>
      <c r="I4533">
        <v>-15.5556849817703</v>
      </c>
      <c r="K4533">
        <v>12.58</v>
      </c>
      <c r="L4533">
        <v>12.579999999999901</v>
      </c>
      <c r="M4533">
        <v>50</v>
      </c>
      <c r="O4533">
        <v>0</v>
      </c>
      <c r="P4533">
        <v>0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711</v>
      </c>
      <c r="E4534">
        <v>6.3247861439999999</v>
      </c>
      <c r="F4534">
        <v>95.47</v>
      </c>
      <c r="G4534">
        <v>34.203733916488403</v>
      </c>
      <c r="H4534">
        <v>-1.7158947899633601</v>
      </c>
      <c r="I4534">
        <v>8.2223520984838103</v>
      </c>
      <c r="J4534">
        <v>-1.13254826876018</v>
      </c>
      <c r="K4534">
        <v>91.177189515249395</v>
      </c>
      <c r="L4534">
        <v>80.847124974836305</v>
      </c>
      <c r="M4534">
        <v>63.753004305415402</v>
      </c>
      <c r="N4534">
        <v>1.33362113185167</v>
      </c>
      <c r="O4534">
        <v>1.27788834188751</v>
      </c>
      <c r="P4534">
        <v>63.029371584699398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220</v>
      </c>
      <c r="E4535">
        <v>6.3066559499999997</v>
      </c>
      <c r="F4535">
        <v>6.6</v>
      </c>
      <c r="G4535">
        <v>-56.828692861754199</v>
      </c>
      <c r="I4535">
        <v>-15.5556849817703</v>
      </c>
      <c r="K4535">
        <v>7.8976443621726604</v>
      </c>
      <c r="M4535">
        <v>24.8553728216223</v>
      </c>
      <c r="N4535">
        <v>1</v>
      </c>
      <c r="O4535">
        <v>45.454545454545404</v>
      </c>
      <c r="P4535">
        <v>4.7619047619047601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49</v>
      </c>
      <c r="E4536">
        <v>6.2958955999999997</v>
      </c>
      <c r="F4536">
        <v>17.170000000000002</v>
      </c>
      <c r="G4536">
        <v>46.9841212085975</v>
      </c>
      <c r="H4536">
        <v>-8.2417484531196799</v>
      </c>
      <c r="I4536">
        <v>-33.676810399033002</v>
      </c>
      <c r="J4536">
        <v>-7.86297905381406</v>
      </c>
      <c r="K4536">
        <v>16.8251438931633</v>
      </c>
      <c r="L4536">
        <v>15.477937095317101</v>
      </c>
      <c r="M4536">
        <v>52.815875449300499</v>
      </c>
      <c r="N4536">
        <v>2.5249569309094602</v>
      </c>
      <c r="O4536">
        <v>65.637740244612601</v>
      </c>
      <c r="P4536">
        <v>100.81871345029199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21</v>
      </c>
      <c r="E4537">
        <v>6.2831999999999999</v>
      </c>
      <c r="F4537">
        <v>28.56</v>
      </c>
      <c r="G4537">
        <v>86.133686678646001</v>
      </c>
      <c r="H4537">
        <v>-2.1073947963633999</v>
      </c>
      <c r="I4537">
        <v>51.461858877878797</v>
      </c>
      <c r="J4537">
        <v>10.0058356757601</v>
      </c>
      <c r="K4537">
        <v>27.670824036643101</v>
      </c>
      <c r="L4537">
        <v>23.299596625874099</v>
      </c>
      <c r="M4537">
        <v>78.415910901606296</v>
      </c>
      <c r="N4537">
        <v>0.45219919731345698</v>
      </c>
      <c r="O4537">
        <v>34.1736694677871</v>
      </c>
      <c r="P4537">
        <v>185.6</v>
      </c>
      <c r="Q4537">
        <v>0.120271626047943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49</v>
      </c>
      <c r="E4538">
        <v>6.26</v>
      </c>
      <c r="F4538">
        <v>6.26</v>
      </c>
      <c r="G4538">
        <v>68.229356673849395</v>
      </c>
      <c r="H4538">
        <v>-14.9147036189788</v>
      </c>
      <c r="I4538">
        <v>-1.7375031635884901</v>
      </c>
      <c r="J4538">
        <v>-8.2441643242398399</v>
      </c>
      <c r="K4538">
        <v>5.9740563822718498</v>
      </c>
      <c r="L4538">
        <v>5.2728240245510198</v>
      </c>
      <c r="M4538">
        <v>48.210461182381799</v>
      </c>
      <c r="N4538">
        <v>0.72280923632336902</v>
      </c>
      <c r="O4538">
        <v>25.718849840255501</v>
      </c>
      <c r="P4538">
        <v>108.666666666666</v>
      </c>
      <c r="Q4538">
        <v>3.2920421327008002E-2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E4539">
        <v>6.2536117859999996</v>
      </c>
      <c r="F4539">
        <v>5.49</v>
      </c>
      <c r="G4539">
        <v>-15.001769784831099</v>
      </c>
      <c r="H4539">
        <v>-13.678126337860901</v>
      </c>
      <c r="I4539">
        <v>-37.572730436315702</v>
      </c>
      <c r="J4539">
        <v>-8.3914707215462503</v>
      </c>
      <c r="K4539">
        <v>5.7588157657586896</v>
      </c>
      <c r="L4539">
        <v>6.0142863469043801</v>
      </c>
      <c r="M4539">
        <v>40.186920564983197</v>
      </c>
      <c r="N4539">
        <v>1.9055022936830699</v>
      </c>
      <c r="O4539">
        <v>55.737704918032797</v>
      </c>
      <c r="P4539">
        <v>27.972027972027899</v>
      </c>
      <c r="Q4539">
        <v>5.2953139871154999E-2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E4540">
        <v>6.2474999999999996</v>
      </c>
      <c r="F4540">
        <v>29.75</v>
      </c>
      <c r="G4540">
        <v>-20.268958348479899</v>
      </c>
      <c r="H4540">
        <v>4.9090357830737998</v>
      </c>
      <c r="I4540">
        <v>-8.5412964925616794</v>
      </c>
      <c r="J4540">
        <v>-16.2098505987496</v>
      </c>
      <c r="K4540">
        <v>29.5168391166339</v>
      </c>
      <c r="L4540">
        <v>29.4863778415138</v>
      </c>
      <c r="M4540">
        <v>43.622031210660602</v>
      </c>
      <c r="N4540">
        <v>1.3676470588235199</v>
      </c>
      <c r="O4540">
        <v>47.3613445378151</v>
      </c>
      <c r="P4540">
        <v>18.7624750499002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407</v>
      </c>
      <c r="E4541">
        <v>6.2434000000000003</v>
      </c>
      <c r="F4541">
        <v>20.14</v>
      </c>
      <c r="G4541">
        <v>-13.9997454933331</v>
      </c>
      <c r="H4541">
        <v>-11.3904604344551</v>
      </c>
      <c r="I4541">
        <v>-13.8385132645985</v>
      </c>
      <c r="J4541">
        <v>-2.22956922066167</v>
      </c>
      <c r="K4541">
        <v>19.3670499707654</v>
      </c>
      <c r="L4541">
        <v>17.994975878227901</v>
      </c>
      <c r="M4541">
        <v>47.716634653054598</v>
      </c>
      <c r="N4541">
        <v>1.13835828600929</v>
      </c>
      <c r="O4541">
        <v>36.395233366434901</v>
      </c>
      <c r="P4541">
        <v>62.419354838709602</v>
      </c>
      <c r="Q4541">
        <v>2.0902956139566001E-2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410</v>
      </c>
      <c r="E4542">
        <v>6.2428207999999996</v>
      </c>
      <c r="F4542">
        <v>16.420000000000002</v>
      </c>
      <c r="G4542">
        <v>-5.1974611901999701</v>
      </c>
      <c r="H4542">
        <v>-19.217449192467701</v>
      </c>
      <c r="I4542">
        <v>30.140854503589001</v>
      </c>
      <c r="J4542">
        <v>-1.9941643242398399</v>
      </c>
      <c r="K4542">
        <v>14.438520374506099</v>
      </c>
      <c r="L4542">
        <v>11.3069777449113</v>
      </c>
      <c r="M4542">
        <v>95.600391384635898</v>
      </c>
      <c r="N4542">
        <v>0</v>
      </c>
      <c r="O4542">
        <v>16.199756394640598</v>
      </c>
      <c r="P4542">
        <v>116.052631578947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E4543">
        <v>6.2030539999999998</v>
      </c>
      <c r="F4543">
        <v>4.0999999999999996</v>
      </c>
      <c r="G4543">
        <v>-7.4230732652124596</v>
      </c>
      <c r="H4543">
        <v>16.488556480241499</v>
      </c>
      <c r="I4543">
        <v>-33.555684981770298</v>
      </c>
      <c r="J4543">
        <v>10.812375185296901</v>
      </c>
      <c r="K4543">
        <v>3.6253418458745301</v>
      </c>
      <c r="L4543">
        <v>3.8898967940693501</v>
      </c>
      <c r="M4543">
        <v>80.951646138053107</v>
      </c>
      <c r="N4543">
        <v>0.66548594199690003</v>
      </c>
      <c r="O4543">
        <v>34.146341463414601</v>
      </c>
      <c r="P4543">
        <v>43.859649122806999</v>
      </c>
      <c r="Q4543">
        <v>1.6196145704234999E-2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711</v>
      </c>
      <c r="E4544">
        <v>6.1746908559999998</v>
      </c>
      <c r="F4544">
        <v>109.63</v>
      </c>
      <c r="G4544">
        <v>70.926057093434807</v>
      </c>
      <c r="H4544">
        <v>0.30551358820223401</v>
      </c>
      <c r="I4544">
        <v>19.4233842130092</v>
      </c>
      <c r="J4544">
        <v>0.47232860204460098</v>
      </c>
      <c r="K4544">
        <v>103.36158833191899</v>
      </c>
      <c r="L4544">
        <v>88.674553783096897</v>
      </c>
      <c r="M4544">
        <v>67.7882302660921</v>
      </c>
      <c r="N4544">
        <v>1.0568301942571601</v>
      </c>
      <c r="O4544">
        <v>1.2496579403447901</v>
      </c>
      <c r="P4544">
        <v>97.353735373537305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711</v>
      </c>
      <c r="E4545">
        <v>6.1661835759999999</v>
      </c>
      <c r="F4545">
        <v>36.340000000000003</v>
      </c>
      <c r="G4545">
        <v>38.484512555853001</v>
      </c>
      <c r="H4545">
        <v>-4.4818464714074597</v>
      </c>
      <c r="I4545">
        <v>14.6019081414388</v>
      </c>
      <c r="J4545">
        <v>-1.8853503960570299</v>
      </c>
      <c r="K4545">
        <v>35.264298831827404</v>
      </c>
      <c r="L4545">
        <v>30.507639318994201</v>
      </c>
      <c r="M4545">
        <v>46.0553371054271</v>
      </c>
      <c r="N4545">
        <v>1.34629255420264</v>
      </c>
      <c r="O4545">
        <v>4.9532195927352696</v>
      </c>
      <c r="P4545">
        <v>72.636579572446493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E4546">
        <v>6.1646885999999999</v>
      </c>
      <c r="F4546">
        <v>3.78</v>
      </c>
      <c r="G4546">
        <v>19.248893345142299</v>
      </c>
      <c r="H4546">
        <v>3.81475968879771</v>
      </c>
      <c r="I4546">
        <v>-36.641279971331898</v>
      </c>
      <c r="J4546">
        <v>2.0520784503266301</v>
      </c>
      <c r="K4546">
        <v>3.48300334314118</v>
      </c>
      <c r="L4546">
        <v>3.5783969740317199</v>
      </c>
      <c r="M4546">
        <v>67.904613982381406</v>
      </c>
      <c r="N4546">
        <v>0.95276736364025805</v>
      </c>
      <c r="O4546">
        <v>34.3915343915343</v>
      </c>
      <c r="P4546">
        <v>60.169491525423702</v>
      </c>
      <c r="Q4546">
        <v>4.2060367615117E-2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72</v>
      </c>
      <c r="E4547">
        <v>6.1454700000000004</v>
      </c>
      <c r="F4547">
        <v>20.25</v>
      </c>
      <c r="G4547">
        <v>-28.502949812856802</v>
      </c>
      <c r="H4547">
        <v>2.7883667269208701</v>
      </c>
      <c r="I4547">
        <v>-23.174298120456399</v>
      </c>
      <c r="J4547">
        <v>-8.2878706179461208</v>
      </c>
      <c r="K4547">
        <v>20.2668558697751</v>
      </c>
      <c r="L4547">
        <v>19.092510981093699</v>
      </c>
      <c r="M4547">
        <v>38.945698981831299</v>
      </c>
      <c r="N4547">
        <v>0.79758074106793897</v>
      </c>
      <c r="O4547">
        <v>28.345679012345599</v>
      </c>
      <c r="P4547">
        <v>55.769230769230703</v>
      </c>
      <c r="Q4547">
        <v>5.7262619447956999E-2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627</v>
      </c>
      <c r="E4548">
        <v>6.1159796919999998</v>
      </c>
      <c r="F4548">
        <v>14.44</v>
      </c>
      <c r="G4548">
        <v>67.727866709865495</v>
      </c>
      <c r="H4548">
        <v>5.8007736748116896</v>
      </c>
      <c r="I4548">
        <v>8.7128175999852804</v>
      </c>
      <c r="J4548">
        <v>-6.9941643242398399</v>
      </c>
      <c r="K4548">
        <v>14.134217035137899</v>
      </c>
      <c r="L4548">
        <v>12.7443574403281</v>
      </c>
      <c r="M4548">
        <v>36.908094385906203</v>
      </c>
      <c r="N4548">
        <v>0.54336147352263997</v>
      </c>
      <c r="O4548">
        <v>11.1495844875346</v>
      </c>
      <c r="P4548">
        <v>103.38028169014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410</v>
      </c>
      <c r="E4549">
        <v>6.0983999999999998</v>
      </c>
      <c r="F4549">
        <v>15.4</v>
      </c>
      <c r="G4549">
        <v>78.394817072020601</v>
      </c>
      <c r="H4549">
        <v>-1.94281606877804</v>
      </c>
      <c r="I4549">
        <v>-24.1610262280611</v>
      </c>
      <c r="J4549">
        <v>-15.208050102515299</v>
      </c>
      <c r="K4549">
        <v>15.606930182927799</v>
      </c>
      <c r="L4549">
        <v>14.914408687544499</v>
      </c>
      <c r="M4549">
        <v>43.103846868284698</v>
      </c>
      <c r="N4549">
        <v>1.95852971662136</v>
      </c>
      <c r="O4549">
        <v>44.610389610389603</v>
      </c>
      <c r="P4549">
        <v>136.55913978494601</v>
      </c>
      <c r="Q4549">
        <v>4.0635175897825997E-2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410</v>
      </c>
      <c r="E4550">
        <v>6.0740255999999997</v>
      </c>
      <c r="F4550">
        <v>18.96</v>
      </c>
      <c r="G4550">
        <v>116.258041832123</v>
      </c>
      <c r="H4550">
        <v>20.4898673109805</v>
      </c>
      <c r="I4550">
        <v>10.4243814634124</v>
      </c>
      <c r="J4550">
        <v>13.7009029403341</v>
      </c>
      <c r="K4550">
        <v>15.9921385397859</v>
      </c>
      <c r="L4550">
        <v>15.3803025161943</v>
      </c>
      <c r="M4550">
        <v>85.201100643695796</v>
      </c>
      <c r="N4550">
        <v>3.0251759964408098</v>
      </c>
      <c r="O4550">
        <v>10.2320675105485</v>
      </c>
      <c r="P4550">
        <v>155.870445344129</v>
      </c>
      <c r="Q4550">
        <v>0.128695904060767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688</v>
      </c>
      <c r="E4551">
        <v>6.0581873000000002</v>
      </c>
      <c r="F4551">
        <v>11.99</v>
      </c>
      <c r="G4551">
        <v>-24.3972582625981</v>
      </c>
      <c r="H4551">
        <v>-11.5509706888468</v>
      </c>
      <c r="I4551">
        <v>4.9468275810437596</v>
      </c>
      <c r="J4551">
        <v>-3.8244471861366698</v>
      </c>
      <c r="K4551">
        <v>11.9681556307574</v>
      </c>
      <c r="L4551">
        <v>11.2350406392731</v>
      </c>
      <c r="M4551">
        <v>52.462035878433802</v>
      </c>
      <c r="N4551">
        <v>0.62409949086476801</v>
      </c>
      <c r="O4551">
        <v>20.767306088407</v>
      </c>
      <c r="P4551">
        <v>48.207663782447398</v>
      </c>
      <c r="Q4551">
        <v>6.8911110896306998E-2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781</v>
      </c>
      <c r="E4552">
        <v>6.0374999999999996</v>
      </c>
      <c r="F4552">
        <v>5.75</v>
      </c>
      <c r="G4552">
        <v>-10.3482319399105</v>
      </c>
      <c r="H4552">
        <v>-3.7244252641803399</v>
      </c>
      <c r="I4552">
        <v>-30.622154701120301</v>
      </c>
      <c r="J4552">
        <v>-6.06582556202485</v>
      </c>
      <c r="K4552">
        <v>5.9746707553968399</v>
      </c>
      <c r="L4552">
        <v>5.8968343966883703</v>
      </c>
      <c r="M4552">
        <v>28.242862023581299</v>
      </c>
      <c r="N4552">
        <v>0.70610348991553396</v>
      </c>
      <c r="O4552">
        <v>47.478260869565197</v>
      </c>
      <c r="P4552">
        <v>36.904761904761898</v>
      </c>
      <c r="Q4552">
        <v>-5.6804519215013997E-2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407</v>
      </c>
      <c r="E4553">
        <v>6.0304019999999996</v>
      </c>
      <c r="F4553">
        <v>20.100000000000001</v>
      </c>
      <c r="G4553">
        <v>140.64647270115901</v>
      </c>
      <c r="H4553">
        <v>41.805263808333997</v>
      </c>
      <c r="I4553">
        <v>-35.091313484572503</v>
      </c>
      <c r="J4553">
        <v>13.6459322941176</v>
      </c>
      <c r="K4553">
        <v>15.1606594831366</v>
      </c>
      <c r="L4553">
        <v>15.942196014153501</v>
      </c>
      <c r="M4553">
        <v>95.396787620983602</v>
      </c>
      <c r="N4553">
        <v>2.8179495485281598</v>
      </c>
      <c r="O4553">
        <v>33.3333333333333</v>
      </c>
      <c r="P4553">
        <v>166.22516556291299</v>
      </c>
      <c r="Q4553">
        <v>5.1754205675336999E-2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135</v>
      </c>
      <c r="E4554">
        <v>6.0002399999999998</v>
      </c>
      <c r="F4554">
        <v>12</v>
      </c>
      <c r="G4554">
        <v>-9.4121875374560702</v>
      </c>
      <c r="H4554">
        <v>-5.6846461341375303</v>
      </c>
      <c r="I4554">
        <v>-28.599163242639801</v>
      </c>
      <c r="J4554">
        <v>-6.3112757842084504</v>
      </c>
      <c r="K4554">
        <v>12.8204739991073</v>
      </c>
      <c r="L4554">
        <v>12.6199196995988</v>
      </c>
      <c r="M4554">
        <v>19.1215950580651</v>
      </c>
      <c r="N4554">
        <v>0.50453842452570796</v>
      </c>
      <c r="O4554">
        <v>57.1666666666666</v>
      </c>
      <c r="P4554">
        <v>30.293159609120501</v>
      </c>
      <c r="Q4554">
        <v>1.8135281107858E-2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493</v>
      </c>
      <c r="E4555">
        <v>5.9669499999999998</v>
      </c>
      <c r="F4555">
        <v>2.09</v>
      </c>
      <c r="G4555">
        <v>-55.444464673834702</v>
      </c>
      <c r="H4555">
        <v>-14.925272209128901</v>
      </c>
      <c r="I4555">
        <v>-39.831047300610798</v>
      </c>
      <c r="J4555">
        <v>-9.2013715314470499</v>
      </c>
      <c r="K4555">
        <v>2.2144282033379898</v>
      </c>
      <c r="L4555">
        <v>2.5418039545277198</v>
      </c>
      <c r="M4555">
        <v>44.295763502568697</v>
      </c>
      <c r="N4555">
        <v>1.2372131439325</v>
      </c>
      <c r="O4555">
        <v>63.157894736842103</v>
      </c>
      <c r="P4555">
        <v>8.2901554404144893</v>
      </c>
      <c r="Q4555">
        <v>-5.0889574722453999E-2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135</v>
      </c>
      <c r="E4556">
        <v>5.9406156000000001</v>
      </c>
      <c r="F4556">
        <v>10.8</v>
      </c>
      <c r="G4556">
        <v>63.563163530539903</v>
      </c>
      <c r="H4556">
        <v>5.5956454696834896</v>
      </c>
      <c r="I4556">
        <v>-27.7508069329898</v>
      </c>
      <c r="J4556">
        <v>7.7520285691611797</v>
      </c>
      <c r="K4556">
        <v>10.4140447748276</v>
      </c>
      <c r="L4556">
        <v>9.8808092865520898</v>
      </c>
      <c r="M4556">
        <v>62.484834062702497</v>
      </c>
      <c r="N4556">
        <v>1.28714924766165</v>
      </c>
      <c r="O4556">
        <v>33.3333333333333</v>
      </c>
      <c r="P4556">
        <v>131.75965665236001</v>
      </c>
      <c r="Q4556">
        <v>0.10558688820237599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97</v>
      </c>
      <c r="E4557">
        <v>5.9373405000000004</v>
      </c>
      <c r="F4557">
        <v>26.85</v>
      </c>
      <c r="G4557">
        <v>321.92130713824503</v>
      </c>
      <c r="H4557">
        <v>67.266445617547802</v>
      </c>
      <c r="I4557">
        <v>267.46856608812902</v>
      </c>
      <c r="J4557">
        <v>4.0469150152688096</v>
      </c>
      <c r="K4557">
        <v>16.839254998496799</v>
      </c>
      <c r="L4557">
        <v>10.8886139899766</v>
      </c>
      <c r="M4557">
        <v>99.856298030482193</v>
      </c>
      <c r="N4557">
        <v>0.84535271524445998</v>
      </c>
      <c r="O4557">
        <v>0</v>
      </c>
      <c r="P4557">
        <v>371.052631578947</v>
      </c>
      <c r="Q4557">
        <v>0.14093889861370701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627</v>
      </c>
      <c r="E4558">
        <v>5.8948080000000003</v>
      </c>
      <c r="F4558">
        <v>18.399999999999999</v>
      </c>
      <c r="G4558">
        <v>-77.749215346807503</v>
      </c>
      <c r="H4558">
        <v>-9.7413622785392207</v>
      </c>
      <c r="I4558">
        <v>-54.078905830417099</v>
      </c>
      <c r="J4558">
        <v>-6.1608309909065104</v>
      </c>
      <c r="K4558">
        <v>20.1093158648093</v>
      </c>
      <c r="L4558">
        <v>25.2366650221601</v>
      </c>
      <c r="M4558">
        <v>18.188083780511999</v>
      </c>
      <c r="N4558">
        <v>0.32580966777088</v>
      </c>
      <c r="O4558">
        <v>138.53260869565199</v>
      </c>
      <c r="P4558">
        <v>15.8690176322418</v>
      </c>
      <c r="Q4558">
        <v>3.5088701889717001E-2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130</v>
      </c>
      <c r="E4559">
        <v>5.8887609999999997</v>
      </c>
      <c r="F4559">
        <v>11.15</v>
      </c>
      <c r="G4559">
        <v>63.4043579857033</v>
      </c>
      <c r="H4559">
        <v>-13.609482735444701</v>
      </c>
      <c r="I4559">
        <v>-22.406144463808701</v>
      </c>
      <c r="J4559">
        <v>-7.8194070426864402</v>
      </c>
      <c r="K4559">
        <v>11.0001086866096</v>
      </c>
      <c r="L4559">
        <v>10.3593102999794</v>
      </c>
      <c r="M4559">
        <v>53.946156185182197</v>
      </c>
      <c r="N4559">
        <v>0.26080588952158301</v>
      </c>
      <c r="O4559">
        <v>32.286995515694997</v>
      </c>
      <c r="P4559">
        <v>88.983050847457605</v>
      </c>
      <c r="Q4559">
        <v>5.2300565409247997E-2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21</v>
      </c>
      <c r="E4560">
        <v>5.8835599199999997</v>
      </c>
      <c r="F4560">
        <v>1.7</v>
      </c>
      <c r="G4560">
        <v>-2.3902870646527798</v>
      </c>
      <c r="H4560">
        <v>-15.7733869711721</v>
      </c>
      <c r="I4560">
        <v>-10.617413376831999</v>
      </c>
      <c r="J4560">
        <v>-12.491401893300599</v>
      </c>
      <c r="K4560">
        <v>1.7655510911755901</v>
      </c>
      <c r="L4560">
        <v>1.7353811525345</v>
      </c>
      <c r="M4560">
        <v>47.721532065458298</v>
      </c>
      <c r="N4560">
        <v>1.8114188154484301</v>
      </c>
      <c r="O4560">
        <v>50.588235294117602</v>
      </c>
      <c r="P4560">
        <v>100</v>
      </c>
      <c r="Q4560">
        <v>3.7530908328715001E-2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62</v>
      </c>
      <c r="E4561">
        <v>5.8301166359999996</v>
      </c>
      <c r="F4561">
        <v>10.74</v>
      </c>
      <c r="G4561">
        <v>175.26164327269899</v>
      </c>
      <c r="H4561">
        <v>16.229226941974598</v>
      </c>
      <c r="I4561">
        <v>29.383586273290401</v>
      </c>
      <c r="J4561">
        <v>-6.8763192063947196</v>
      </c>
      <c r="K4561">
        <v>11.493301120848599</v>
      </c>
      <c r="L4561">
        <v>9.4816058968946795</v>
      </c>
      <c r="M4561">
        <v>29.444481111489601</v>
      </c>
      <c r="N4561">
        <v>1.728679477027</v>
      </c>
      <c r="O4561">
        <v>36.1266294227188</v>
      </c>
      <c r="P4561">
        <v>221.556886227544</v>
      </c>
      <c r="Q4561">
        <v>9.0796355058497993E-2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1429</v>
      </c>
      <c r="E4562">
        <v>5.8100072000000003</v>
      </c>
      <c r="F4562">
        <v>10.48</v>
      </c>
      <c r="G4562">
        <v>56.682176703463099</v>
      </c>
      <c r="H4562">
        <v>1.3407129244628</v>
      </c>
      <c r="I4562">
        <v>36.328372989244102</v>
      </c>
      <c r="J4562">
        <v>5.8892050062137198</v>
      </c>
      <c r="K4562">
        <v>9.3098816496601504</v>
      </c>
      <c r="L4562">
        <v>7.97389666655463</v>
      </c>
      <c r="M4562">
        <v>58.800226438997399</v>
      </c>
      <c r="N4562">
        <v>1.94871322331741</v>
      </c>
      <c r="O4562">
        <v>15.458015267175499</v>
      </c>
      <c r="P4562">
        <v>112.14574898785401</v>
      </c>
      <c r="Q4562">
        <v>8.0636903736617999E-2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E4563">
        <v>5.8075233839999996</v>
      </c>
      <c r="F4563">
        <v>5.58</v>
      </c>
      <c r="G4563">
        <v>-29.37179631003</v>
      </c>
      <c r="H4563">
        <v>-20.108685287278799</v>
      </c>
      <c r="I4563">
        <v>-50.671964051537699</v>
      </c>
      <c r="J4563">
        <v>-5.9509988566139302</v>
      </c>
      <c r="K4563">
        <v>5.8396867263088899</v>
      </c>
      <c r="L4563">
        <v>6.4895401200486402</v>
      </c>
      <c r="M4563">
        <v>50.3860330219348</v>
      </c>
      <c r="N4563">
        <v>1.2500547269640701</v>
      </c>
      <c r="O4563">
        <v>93.189964157706001</v>
      </c>
      <c r="P4563">
        <v>15.051546391752501</v>
      </c>
      <c r="Q4563">
        <v>-7.4619617279999997E-4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111</v>
      </c>
      <c r="E4564">
        <v>5.8049999999999997</v>
      </c>
      <c r="F4564">
        <v>11.61</v>
      </c>
      <c r="G4564">
        <v>134.15285076240599</v>
      </c>
      <c r="H4564">
        <v>-8.0605567211249003</v>
      </c>
      <c r="I4564">
        <v>60.087280222465601</v>
      </c>
      <c r="J4564">
        <v>-1.91226424233976</v>
      </c>
      <c r="K4564">
        <v>10.919470670536001</v>
      </c>
      <c r="L4564">
        <v>9.1179525432438506</v>
      </c>
      <c r="M4564">
        <v>38.662248387947898</v>
      </c>
      <c r="N4564">
        <v>0.35912927466782801</v>
      </c>
      <c r="O4564">
        <v>28.768303186907801</v>
      </c>
      <c r="P4564">
        <v>229.82954545454501</v>
      </c>
      <c r="Q4564">
        <v>7.9942356012013993E-2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135</v>
      </c>
      <c r="E4565">
        <v>5.7957900000000002</v>
      </c>
      <c r="F4565">
        <v>1.3</v>
      </c>
      <c r="G4565">
        <v>-0.57869286175423795</v>
      </c>
      <c r="H4565">
        <v>14.7238505978886</v>
      </c>
      <c r="I4565">
        <v>-18.540759608635899</v>
      </c>
      <c r="J4565">
        <v>7.09674476666925</v>
      </c>
      <c r="K4565">
        <v>1.09240459988621</v>
      </c>
      <c r="L4565">
        <v>1.01461429895327</v>
      </c>
      <c r="M4565">
        <v>84.236542568927007</v>
      </c>
      <c r="N4565">
        <v>4.1583328241679096</v>
      </c>
      <c r="O4565">
        <v>31.538461538461501</v>
      </c>
      <c r="P4565">
        <v>78.082191780821901</v>
      </c>
      <c r="Q4565">
        <v>1.818903593388E-2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E4566">
        <v>5.7941099999999999</v>
      </c>
      <c r="F4566">
        <v>10.5</v>
      </c>
      <c r="G4566">
        <v>12.943734578879001</v>
      </c>
      <c r="H4566">
        <v>-9.1852403112022802</v>
      </c>
      <c r="I4566">
        <v>-7.0846106016050197</v>
      </c>
      <c r="J4566">
        <v>-5.9905312633860603</v>
      </c>
      <c r="K4566">
        <v>10.5262909091217</v>
      </c>
      <c r="L4566">
        <v>9.3971048818082501</v>
      </c>
      <c r="M4566">
        <v>45.569120675032899</v>
      </c>
      <c r="N4566">
        <v>0.17681432755938001</v>
      </c>
      <c r="O4566">
        <v>23.3333333333333</v>
      </c>
      <c r="P4566">
        <v>66.402535657686201</v>
      </c>
      <c r="Q4566">
        <v>3.4445784695914999E-2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553</v>
      </c>
      <c r="E4567">
        <v>5.7934799999999997</v>
      </c>
      <c r="F4567">
        <v>21.28</v>
      </c>
      <c r="G4567">
        <v>-67.508735034912206</v>
      </c>
      <c r="H4567">
        <v>42.5283831757923</v>
      </c>
      <c r="I4567">
        <v>-57.485727154928298</v>
      </c>
      <c r="J4567">
        <v>4.0525836432398297</v>
      </c>
      <c r="K4567">
        <v>15.1261132187665</v>
      </c>
      <c r="L4567">
        <v>20.9841372470046</v>
      </c>
      <c r="M4567">
        <v>100</v>
      </c>
      <c r="N4567">
        <v>0.92318840579710104</v>
      </c>
      <c r="O4567">
        <v>72.206083390293898</v>
      </c>
      <c r="P4567">
        <v>586.45161290322505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E4568">
        <v>5.7887079999999997</v>
      </c>
      <c r="F4568">
        <v>7.51</v>
      </c>
      <c r="G4568">
        <v>-19.804044974430202</v>
      </c>
      <c r="H4568">
        <v>-4.8475779735399396</v>
      </c>
      <c r="I4568">
        <v>-34.366495792581098</v>
      </c>
      <c r="J4568">
        <v>-12.7809663546966</v>
      </c>
      <c r="K4568">
        <v>7.5488329367743701</v>
      </c>
      <c r="L4568">
        <v>8.0398697589618795</v>
      </c>
      <c r="M4568">
        <v>49.711106019870599</v>
      </c>
      <c r="N4568">
        <v>0.90909090909090895</v>
      </c>
      <c r="O4568">
        <v>88.015978695073201</v>
      </c>
      <c r="P4568">
        <v>15.538461538461499</v>
      </c>
      <c r="Q4568">
        <v>2.4778448954605001E-2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E4569">
        <v>5.7852199999999998</v>
      </c>
      <c r="F4569">
        <v>6.2</v>
      </c>
      <c r="G4569">
        <v>-84.896278163591504</v>
      </c>
      <c r="H4569">
        <v>-6.3716110609533096</v>
      </c>
      <c r="I4569">
        <v>-77.957140409302099</v>
      </c>
      <c r="J4569">
        <v>-7.6658061152846102</v>
      </c>
      <c r="K4569">
        <v>6.9695080825142703</v>
      </c>
      <c r="L4569">
        <v>10.1202102107389</v>
      </c>
      <c r="M4569">
        <v>26.435444567281799</v>
      </c>
      <c r="N4569">
        <v>0.19355568464782899</v>
      </c>
      <c r="O4569">
        <v>190.322580645161</v>
      </c>
      <c r="P4569">
        <v>19.9226305609284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E4570">
        <v>5.7775540000000003</v>
      </c>
      <c r="F4570">
        <v>14.03</v>
      </c>
      <c r="G4570">
        <v>-5.1495083123980203</v>
      </c>
      <c r="H4570">
        <v>-0.41815239164801299</v>
      </c>
      <c r="I4570">
        <v>1.85017275881546</v>
      </c>
      <c r="J4570">
        <v>-2.0653893954649098</v>
      </c>
      <c r="K4570">
        <v>13.875756102262701</v>
      </c>
      <c r="L4570">
        <v>13.674363693990999</v>
      </c>
      <c r="M4570">
        <v>53.2523821198238</v>
      </c>
      <c r="N4570">
        <v>0.35073637103335997</v>
      </c>
      <c r="O4570">
        <v>15.7519600855309</v>
      </c>
      <c r="P4570">
        <v>37.414299706170397</v>
      </c>
      <c r="Q4570">
        <v>-0.126908064829271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285</v>
      </c>
      <c r="E4571">
        <v>5.7381596200000002</v>
      </c>
      <c r="F4571">
        <v>2.14</v>
      </c>
      <c r="G4571">
        <v>88.421307138245695</v>
      </c>
      <c r="H4571">
        <v>-16.109482735444701</v>
      </c>
      <c r="I4571">
        <v>3.3332039071185799</v>
      </c>
      <c r="J4571">
        <v>-1.9941643242398399</v>
      </c>
      <c r="K4571">
        <v>1.88862895501469</v>
      </c>
      <c r="L4571">
        <v>1.31132708438612</v>
      </c>
      <c r="M4571">
        <v>4.5821800047593797</v>
      </c>
      <c r="N4571">
        <v>1.3938036887789</v>
      </c>
      <c r="O4571">
        <v>29.906542056074699</v>
      </c>
      <c r="P4571">
        <v>137.777777777777</v>
      </c>
      <c r="Q4571">
        <v>3.5240942825657998E-2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46</v>
      </c>
      <c r="E4572">
        <v>5.7252799999999997</v>
      </c>
      <c r="F4572">
        <v>8</v>
      </c>
      <c r="G4572">
        <v>-36.689803972865299</v>
      </c>
      <c r="H4572">
        <v>-27.487779526038899</v>
      </c>
      <c r="I4572">
        <v>-52.613120072250197</v>
      </c>
      <c r="J4572">
        <v>-4.03498065077045</v>
      </c>
      <c r="K4572">
        <v>9.02499780730958</v>
      </c>
      <c r="L4572">
        <v>9.1415810470109893</v>
      </c>
      <c r="M4572">
        <v>8.1836621981852193</v>
      </c>
      <c r="N4572">
        <v>0.81348266158315097</v>
      </c>
      <c r="O4572">
        <v>83.749999999999901</v>
      </c>
      <c r="P4572">
        <v>29.449838187702198</v>
      </c>
      <c r="Q4572">
        <v>1.7773008270332999E-2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711</v>
      </c>
      <c r="E4573">
        <v>5.722810688</v>
      </c>
      <c r="F4573">
        <v>211.54</v>
      </c>
      <c r="G4573">
        <v>30.470289138835899</v>
      </c>
      <c r="H4573">
        <v>-0.71459050042847005</v>
      </c>
      <c r="I4573">
        <v>14.502722641961601</v>
      </c>
      <c r="J4573">
        <v>-0.30484579437766601</v>
      </c>
      <c r="K4573">
        <v>198.56151610006</v>
      </c>
      <c r="L4573">
        <v>173.535626624386</v>
      </c>
      <c r="M4573">
        <v>41.480968958534298</v>
      </c>
      <c r="N4573">
        <v>1.41335297221245</v>
      </c>
      <c r="O4573">
        <v>3.9992436418644299</v>
      </c>
      <c r="P4573">
        <v>62.723076923076903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72</v>
      </c>
      <c r="E4574">
        <v>5.7186614000000002</v>
      </c>
      <c r="F4574">
        <v>12.77</v>
      </c>
      <c r="G4574">
        <v>207.84167267349301</v>
      </c>
      <c r="H4574">
        <v>33.8349617089997</v>
      </c>
      <c r="I4574">
        <v>246.200688955906</v>
      </c>
      <c r="J4574">
        <v>4.0176900364714099</v>
      </c>
      <c r="K4574">
        <v>9.2245874683911993</v>
      </c>
      <c r="L4574">
        <v>6.2219300287192896</v>
      </c>
      <c r="M4574">
        <v>99.999999342059695</v>
      </c>
      <c r="N4574">
        <v>3.2390932420872498</v>
      </c>
      <c r="O4574">
        <v>0</v>
      </c>
      <c r="P4574">
        <v>269.07514450867001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130</v>
      </c>
      <c r="E4575">
        <v>5.7138</v>
      </c>
      <c r="F4575">
        <v>10.68</v>
      </c>
      <c r="G4575">
        <v>-4.9007267600593201</v>
      </c>
      <c r="H4575">
        <v>-10.165038291000201</v>
      </c>
      <c r="I4575">
        <v>-13.0604834462616</v>
      </c>
      <c r="J4575">
        <v>2.4980231757601401</v>
      </c>
      <c r="K4575">
        <v>10.445935798520701</v>
      </c>
      <c r="L4575">
        <v>10.1691036136611</v>
      </c>
      <c r="M4575">
        <v>51.7113481982758</v>
      </c>
      <c r="N4575">
        <v>1.0163025508890799</v>
      </c>
      <c r="O4575">
        <v>21.7228464419475</v>
      </c>
      <c r="P4575">
        <v>35.705209656925</v>
      </c>
      <c r="Q4575">
        <v>1.6021159604883001E-2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711</v>
      </c>
      <c r="E4576">
        <v>5.7107817000000001</v>
      </c>
      <c r="F4576">
        <v>38.94</v>
      </c>
      <c r="G4576">
        <v>20.1003194839247</v>
      </c>
      <c r="H4576">
        <v>-0.97248727968420401</v>
      </c>
      <c r="I4576">
        <v>3.2000332250000398</v>
      </c>
      <c r="J4576">
        <v>-1.65988816070165</v>
      </c>
      <c r="K4576">
        <v>37.082151626808198</v>
      </c>
      <c r="L4576">
        <v>33.760782599073899</v>
      </c>
      <c r="M4576">
        <v>46.348393818943599</v>
      </c>
      <c r="N4576">
        <v>0.828865333823815</v>
      </c>
      <c r="O4576">
        <v>1.18130457113507</v>
      </c>
      <c r="P4576">
        <v>49.424405218726001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493</v>
      </c>
      <c r="E4577">
        <v>5.69</v>
      </c>
      <c r="F4577">
        <v>5.69</v>
      </c>
      <c r="G4577">
        <v>33.8050606396463</v>
      </c>
      <c r="H4577">
        <v>-14.933470274385501</v>
      </c>
      <c r="I4577">
        <v>-50.452710153395003</v>
      </c>
      <c r="J4577">
        <v>-6.5994274821345797</v>
      </c>
      <c r="K4577">
        <v>6.37900674574208</v>
      </c>
      <c r="L4577">
        <v>5.82362802371917</v>
      </c>
      <c r="M4577">
        <v>16.6160602850854</v>
      </c>
      <c r="N4577">
        <v>0.51668549945063802</v>
      </c>
      <c r="O4577">
        <v>56.414762741651998</v>
      </c>
      <c r="P4577">
        <v>89.036544850498302</v>
      </c>
      <c r="Q4577">
        <v>0.112332576454977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407</v>
      </c>
      <c r="E4578">
        <v>5.6861370000000004</v>
      </c>
      <c r="F4578">
        <v>18.95</v>
      </c>
      <c r="G4578">
        <v>-25.578692861754199</v>
      </c>
      <c r="H4578">
        <v>-5.2761494021113799</v>
      </c>
      <c r="I4578">
        <v>-15.5556849817703</v>
      </c>
      <c r="J4578">
        <v>-1.9941643242398399</v>
      </c>
      <c r="K4578">
        <v>18.949999963145199</v>
      </c>
      <c r="L4578">
        <v>18.949268820053</v>
      </c>
      <c r="M4578">
        <v>100</v>
      </c>
      <c r="O4578">
        <v>0</v>
      </c>
      <c r="P4578">
        <v>0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21</v>
      </c>
      <c r="E4579">
        <v>5.6543717375791998</v>
      </c>
      <c r="F4579">
        <v>5.62</v>
      </c>
      <c r="G4579">
        <v>-6.0042247766478498</v>
      </c>
      <c r="H4579">
        <v>-35.026149402111301</v>
      </c>
      <c r="I4579">
        <v>88.807951381866005</v>
      </c>
      <c r="J4579">
        <v>-1.9941643242398399</v>
      </c>
      <c r="K4579">
        <v>6.4288396194451396</v>
      </c>
      <c r="L4579">
        <v>5.2407142628036603</v>
      </c>
      <c r="M4579">
        <v>25.473041723212599</v>
      </c>
      <c r="N4579">
        <v>0.974228675136116</v>
      </c>
      <c r="O4579">
        <v>42.348754448398502</v>
      </c>
      <c r="P4579">
        <v>182.41206030150701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711</v>
      </c>
      <c r="E4580">
        <v>5.6472677519999896</v>
      </c>
      <c r="F4580">
        <v>20.07</v>
      </c>
      <c r="G4580">
        <v>9.7405764043619207</v>
      </c>
      <c r="H4580">
        <v>-1.1658476331207299</v>
      </c>
      <c r="I4580">
        <v>0.724732167708243</v>
      </c>
      <c r="J4580">
        <v>-1.3908460738627599</v>
      </c>
      <c r="K4580">
        <v>18.992543906894799</v>
      </c>
      <c r="L4580">
        <v>17.517995662255299</v>
      </c>
      <c r="M4580">
        <v>60.5497023931554</v>
      </c>
      <c r="N4580">
        <v>0.63549599786323996</v>
      </c>
      <c r="O4580">
        <v>3.1390134529147802</v>
      </c>
      <c r="P4580">
        <v>54.384615384615302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553</v>
      </c>
      <c r="E4581">
        <v>5.6161656000000004</v>
      </c>
      <c r="F4581">
        <v>6.06</v>
      </c>
      <c r="G4581">
        <v>23.6823908820881</v>
      </c>
      <c r="H4581">
        <v>-0.79339078142172903</v>
      </c>
      <c r="I4581">
        <v>-22.6108997056966</v>
      </c>
      <c r="J4581">
        <v>-10.0366529433597</v>
      </c>
      <c r="K4581">
        <v>6.4036109667863998</v>
      </c>
      <c r="L4581">
        <v>6.1464933095739402</v>
      </c>
      <c r="M4581">
        <v>40.514438559779499</v>
      </c>
      <c r="N4581">
        <v>1.5566638988836601</v>
      </c>
      <c r="O4581">
        <v>45.3795379537953</v>
      </c>
      <c r="P4581">
        <v>105.42372881355899</v>
      </c>
      <c r="Q4581">
        <v>4.6945173482096002E-2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483</v>
      </c>
      <c r="E4582">
        <v>5.5980749999999997</v>
      </c>
      <c r="F4582">
        <v>15</v>
      </c>
      <c r="G4582">
        <v>64.294724859764699</v>
      </c>
      <c r="H4582">
        <v>-2.5364233747141101</v>
      </c>
      <c r="I4582">
        <v>-14.5455839716693</v>
      </c>
      <c r="J4582">
        <v>1.4541115378291201</v>
      </c>
      <c r="K4582">
        <v>13.8341944208198</v>
      </c>
      <c r="L4582">
        <v>10.866844286115301</v>
      </c>
      <c r="M4582">
        <v>44.048404921381</v>
      </c>
      <c r="N4582">
        <v>0.109895859705976</v>
      </c>
      <c r="O4582">
        <v>19</v>
      </c>
      <c r="P4582">
        <v>160.869565217391</v>
      </c>
      <c r="Q4582">
        <v>9.2763705355564996E-2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135</v>
      </c>
      <c r="E4583">
        <v>5.5949999999999998</v>
      </c>
      <c r="F4583">
        <v>7.46</v>
      </c>
      <c r="G4583">
        <v>-83.856097783454402</v>
      </c>
      <c r="H4583">
        <v>-3.0626077354447099</v>
      </c>
      <c r="I4583">
        <v>-60.500334428264701</v>
      </c>
      <c r="J4583">
        <v>-12.991896750543701</v>
      </c>
      <c r="K4583">
        <v>8.0610799230003494</v>
      </c>
      <c r="L4583">
        <v>11.6442595587604</v>
      </c>
      <c r="M4583">
        <v>46.590253818531302</v>
      </c>
      <c r="N4583">
        <v>1.6595744680850999</v>
      </c>
      <c r="O4583">
        <v>204.825737265415</v>
      </c>
      <c r="P4583">
        <v>18.037974683544199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46</v>
      </c>
      <c r="E4584">
        <v>5.5843999999999996</v>
      </c>
      <c r="F4584">
        <v>18.399999999999999</v>
      </c>
      <c r="G4584">
        <v>-16.702953216783801</v>
      </c>
      <c r="H4584">
        <v>-5.8317049576669397</v>
      </c>
      <c r="I4584">
        <v>-13.333462759548</v>
      </c>
      <c r="J4584">
        <v>-8.2277944971052204</v>
      </c>
      <c r="K4584">
        <v>18.434869783981402</v>
      </c>
      <c r="L4584">
        <v>18.877299305090599</v>
      </c>
      <c r="M4584">
        <v>53.8570362050135</v>
      </c>
      <c r="N4584">
        <v>0.98076808277783301</v>
      </c>
      <c r="O4584">
        <v>36.956521739130402</v>
      </c>
      <c r="P4584">
        <v>41.538461538461497</v>
      </c>
      <c r="Q4584">
        <v>0.13131934187335301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627</v>
      </c>
      <c r="E4585">
        <v>5.5706210450000002</v>
      </c>
      <c r="F4585">
        <v>1.05</v>
      </c>
      <c r="G4585">
        <v>-5.5931859894901201</v>
      </c>
      <c r="H4585">
        <v>-1.87035303188851</v>
      </c>
      <c r="I4585">
        <v>-12.2495918825592</v>
      </c>
      <c r="J4585">
        <v>1.0670674632677399</v>
      </c>
      <c r="K4585">
        <v>0.87095729667658806</v>
      </c>
      <c r="L4585">
        <v>0.71054764949087601</v>
      </c>
      <c r="M4585">
        <v>93.6507375906683</v>
      </c>
      <c r="N4585">
        <v>1</v>
      </c>
      <c r="Q4585">
        <v>2.6574399778243E-2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553</v>
      </c>
      <c r="E4586">
        <v>5.5650734999999996</v>
      </c>
      <c r="F4586">
        <v>8.61</v>
      </c>
      <c r="G4586">
        <v>72.352341621004399</v>
      </c>
      <c r="H4586">
        <v>-0.222957912749667</v>
      </c>
      <c r="I4586">
        <v>-15.439405912002799</v>
      </c>
      <c r="J4586">
        <v>-3.97927598677086</v>
      </c>
      <c r="K4586">
        <v>7.8748857191284998</v>
      </c>
      <c r="L4586">
        <v>7.16871189372175</v>
      </c>
      <c r="M4586">
        <v>63.368936560283998</v>
      </c>
      <c r="N4586">
        <v>3.2349198866495401</v>
      </c>
      <c r="O4586">
        <v>26.364692218350701</v>
      </c>
      <c r="P4586">
        <v>144.60227272727201</v>
      </c>
      <c r="Q4586">
        <v>0.111035759836666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97</v>
      </c>
      <c r="E4587">
        <v>5.5353750000000002</v>
      </c>
      <c r="F4587">
        <v>4.3499999999999996</v>
      </c>
      <c r="G4587">
        <v>-110.732276479501</v>
      </c>
      <c r="I4587">
        <v>-28.555684981770298</v>
      </c>
      <c r="K4587">
        <v>17.265326357059401</v>
      </c>
      <c r="L4587">
        <v>64.568764294626902</v>
      </c>
      <c r="M4587">
        <v>49.458628392849597</v>
      </c>
      <c r="N4587">
        <v>1</v>
      </c>
      <c r="O4587">
        <v>573.56321839080397</v>
      </c>
      <c r="P4587">
        <v>10.126582278480999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72</v>
      </c>
      <c r="E4588">
        <v>5.5351835999999999</v>
      </c>
      <c r="F4588">
        <v>5.48</v>
      </c>
      <c r="G4588">
        <v>-43.665389423787097</v>
      </c>
      <c r="H4588">
        <v>-8.5789016956893693</v>
      </c>
      <c r="I4588">
        <v>-33.149669944176303</v>
      </c>
      <c r="J4588">
        <v>-7.8870214670969796</v>
      </c>
      <c r="K4588">
        <v>5.5289674846015098</v>
      </c>
      <c r="L4588">
        <v>5.9563694173971804</v>
      </c>
      <c r="M4588">
        <v>53.1255397644345</v>
      </c>
      <c r="N4588">
        <v>1.1139713836982199</v>
      </c>
      <c r="O4588">
        <v>32.481751824817401</v>
      </c>
      <c r="P4588">
        <v>11.836734693877499</v>
      </c>
      <c r="Q4588">
        <v>3.5174918963667999E-2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77</v>
      </c>
      <c r="E4589">
        <v>5.5233749999999997</v>
      </c>
      <c r="F4589">
        <v>16.5</v>
      </c>
      <c r="G4589">
        <v>1.3443840613226801</v>
      </c>
      <c r="H4589">
        <v>-10.601593189093601</v>
      </c>
      <c r="I4589">
        <v>22.288926547051702</v>
      </c>
      <c r="J4589">
        <v>-5.3174271641189996</v>
      </c>
      <c r="K4589">
        <v>17.009810930007301</v>
      </c>
      <c r="L4589">
        <v>15.920673689522999</v>
      </c>
      <c r="M4589">
        <v>42.340579059960298</v>
      </c>
      <c r="N4589">
        <v>1.6821358798834301</v>
      </c>
      <c r="O4589">
        <v>32.606060606060502</v>
      </c>
      <c r="P4589">
        <v>52.354570637119103</v>
      </c>
      <c r="Q4589">
        <v>5.0605194188319998E-2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627</v>
      </c>
      <c r="E4590">
        <v>5.5000530000000003</v>
      </c>
      <c r="F4590">
        <v>22.62</v>
      </c>
      <c r="G4590">
        <v>-54.3345983735652</v>
      </c>
      <c r="H4590">
        <v>9.8413719654099907</v>
      </c>
      <c r="I4590">
        <v>-51.567000399026298</v>
      </c>
      <c r="J4590">
        <v>13.679480334912</v>
      </c>
      <c r="K4590">
        <v>21.800109787579199</v>
      </c>
      <c r="L4590">
        <v>25.337458105565702</v>
      </c>
      <c r="M4590">
        <v>92.806854229752204</v>
      </c>
      <c r="N4590">
        <v>3.0545596512346598</v>
      </c>
      <c r="O4590">
        <v>93.501326259946893</v>
      </c>
      <c r="P4590">
        <v>50.499001996007898</v>
      </c>
      <c r="Q4590">
        <v>-0.13590501495797699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688</v>
      </c>
      <c r="E4591">
        <v>5.4966780000000002</v>
      </c>
      <c r="F4591">
        <v>7.65</v>
      </c>
      <c r="G4591">
        <v>143.78750432134399</v>
      </c>
      <c r="H4591">
        <v>-14.9147036189788</v>
      </c>
      <c r="I4591">
        <v>-15.9463099817703</v>
      </c>
      <c r="J4591">
        <v>-6.0862359354930398</v>
      </c>
      <c r="K4591">
        <v>7.56344379253051</v>
      </c>
      <c r="L4591">
        <v>6.7860642437033798</v>
      </c>
      <c r="M4591">
        <v>46.3482136789967</v>
      </c>
      <c r="N4591">
        <v>0.97240846366145295</v>
      </c>
      <c r="O4591">
        <v>20.653594771241799</v>
      </c>
      <c r="P4591">
        <v>169.366197183098</v>
      </c>
      <c r="Q4591">
        <v>8.1192121680234999E-2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550</v>
      </c>
      <c r="E4592">
        <v>5.4927999999999999</v>
      </c>
      <c r="F4592">
        <v>16</v>
      </c>
      <c r="G4592">
        <v>475.92506653674099</v>
      </c>
      <c r="H4592">
        <v>25.355941359639001</v>
      </c>
      <c r="I4592">
        <v>74.920505494420098</v>
      </c>
      <c r="J4592">
        <v>-3.6415102668877899</v>
      </c>
      <c r="K4592">
        <v>12.948989569289299</v>
      </c>
      <c r="L4592">
        <v>9.2805587676160304</v>
      </c>
      <c r="M4592">
        <v>75.451010649784095</v>
      </c>
      <c r="N4592">
        <v>1.33594800244852</v>
      </c>
      <c r="O4592">
        <v>4.4375</v>
      </c>
      <c r="P4592">
        <v>501.50375939849602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553</v>
      </c>
      <c r="E4593">
        <v>5.4878999999999998</v>
      </c>
      <c r="F4593">
        <v>16.63</v>
      </c>
      <c r="G4593">
        <v>-35.296391015934397</v>
      </c>
      <c r="H4593">
        <v>-5.2761494021113799</v>
      </c>
      <c r="I4593">
        <v>-15.5556849817703</v>
      </c>
      <c r="J4593">
        <v>-1.9941643242398399</v>
      </c>
      <c r="K4593">
        <v>16.635454428425199</v>
      </c>
      <c r="L4593">
        <v>16.735589285059799</v>
      </c>
      <c r="M4593">
        <v>2.3131596830000001E-6</v>
      </c>
      <c r="O4593">
        <v>16.295850871918201</v>
      </c>
      <c r="P4593">
        <v>0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E4594">
        <v>5.4695999999999998</v>
      </c>
      <c r="F4594">
        <v>12</v>
      </c>
      <c r="G4594">
        <v>30.265462982401601</v>
      </c>
      <c r="H4594">
        <v>-5.2761494021113799</v>
      </c>
      <c r="I4594">
        <v>-29.841399267484501</v>
      </c>
      <c r="J4594">
        <v>-1.9941643242398399</v>
      </c>
      <c r="K4594">
        <v>11.4143331710296</v>
      </c>
      <c r="L4594">
        <v>11.0078072992559</v>
      </c>
      <c r="M4594">
        <v>66.943267162723302</v>
      </c>
      <c r="N4594">
        <v>0</v>
      </c>
      <c r="O4594">
        <v>33.3333333333333</v>
      </c>
      <c r="P4594">
        <v>55.8441558441558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1148</v>
      </c>
      <c r="E4595">
        <v>5.4412799999999999</v>
      </c>
      <c r="F4595">
        <v>1.56</v>
      </c>
      <c r="G4595">
        <v>-5.57869286175423</v>
      </c>
      <c r="H4595">
        <v>-18.789662915624799</v>
      </c>
      <c r="I4595">
        <v>-38.708394341376199</v>
      </c>
      <c r="J4595">
        <v>-7.3196081112220801</v>
      </c>
      <c r="K4595">
        <v>1.70770260134621</v>
      </c>
      <c r="L4595">
        <v>1.6980298525755999</v>
      </c>
      <c r="M4595">
        <v>35.022675111839398</v>
      </c>
      <c r="N4595">
        <v>0.57761855836779796</v>
      </c>
      <c r="O4595">
        <v>44.871794871794798</v>
      </c>
      <c r="P4595">
        <v>36.842105263157897</v>
      </c>
      <c r="Q4595">
        <v>-1.3491421607276E-2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711</v>
      </c>
      <c r="E4596">
        <v>5.4082145400000003</v>
      </c>
      <c r="F4596">
        <v>31.32</v>
      </c>
      <c r="G4596">
        <v>14.681047397985999</v>
      </c>
      <c r="H4596">
        <v>-3.5992709757972898</v>
      </c>
      <c r="I4596">
        <v>14.026441621456801</v>
      </c>
      <c r="J4596">
        <v>-2.84322092801342</v>
      </c>
      <c r="K4596">
        <v>30.0721241582091</v>
      </c>
      <c r="L4596">
        <v>26.534698348816001</v>
      </c>
      <c r="M4596">
        <v>52.608347411978002</v>
      </c>
      <c r="N4596">
        <v>1.15336278349909</v>
      </c>
      <c r="O4596">
        <v>4.59770114942528</v>
      </c>
      <c r="P4596">
        <v>46.150256649556603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72</v>
      </c>
      <c r="E4597">
        <v>5.3901250000000003</v>
      </c>
      <c r="F4597">
        <v>5.35</v>
      </c>
      <c r="G4597">
        <v>-36.412026195087499</v>
      </c>
      <c r="H4597">
        <v>-20.358116615226098</v>
      </c>
      <c r="I4597">
        <v>-39.127113553198797</v>
      </c>
      <c r="J4597">
        <v>-7.2958096624482502</v>
      </c>
      <c r="K4597">
        <v>5.6968145442201497</v>
      </c>
      <c r="L4597">
        <v>5.9066514722199104</v>
      </c>
      <c r="M4597">
        <v>44.140165243427298</v>
      </c>
      <c r="N4597">
        <v>0.80163227840523599</v>
      </c>
      <c r="O4597">
        <v>45.607476635513997</v>
      </c>
      <c r="P4597">
        <v>18.8888888888888</v>
      </c>
      <c r="Q4597">
        <v>3.3344993872985999E-2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269</v>
      </c>
      <c r="E4598">
        <v>5.3857495999999996</v>
      </c>
      <c r="F4598">
        <v>7.48</v>
      </c>
      <c r="G4598">
        <v>-46.841850756490999</v>
      </c>
      <c r="H4598">
        <v>-13.94525807122</v>
      </c>
      <c r="I4598">
        <v>-18.789837633775399</v>
      </c>
      <c r="J4598">
        <v>-6.94969164317249</v>
      </c>
      <c r="K4598">
        <v>8.0313849700976494</v>
      </c>
      <c r="L4598">
        <v>8.0522689079387604</v>
      </c>
      <c r="M4598">
        <v>3.3807551966831801</v>
      </c>
      <c r="N4598">
        <v>0.69230769230769196</v>
      </c>
      <c r="O4598">
        <v>28.342245989304701</v>
      </c>
      <c r="P4598">
        <v>18.354430379746798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407</v>
      </c>
      <c r="E4599">
        <v>5.3747999999999996</v>
      </c>
      <c r="F4599">
        <v>14.93</v>
      </c>
      <c r="G4599">
        <v>-29.873564656626002</v>
      </c>
      <c r="H4599">
        <v>-12.1084475387573</v>
      </c>
      <c r="I4599">
        <v>-34.502481941596599</v>
      </c>
      <c r="J4599">
        <v>-6.7560690861446</v>
      </c>
      <c r="K4599">
        <v>15.990320048550499</v>
      </c>
      <c r="L4599">
        <v>17.103961812409398</v>
      </c>
      <c r="M4599">
        <v>39.671362341858803</v>
      </c>
      <c r="N4599">
        <v>1.2490313961255799</v>
      </c>
      <c r="O4599">
        <v>38.312123241795</v>
      </c>
      <c r="P4599">
        <v>4.6984572230013901</v>
      </c>
      <c r="Q4599">
        <v>2.5923330000595001E-2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400</v>
      </c>
      <c r="E4600">
        <v>5.3707500000000001</v>
      </c>
      <c r="F4600">
        <v>10.85</v>
      </c>
      <c r="G4600">
        <v>93.171307138245695</v>
      </c>
      <c r="H4600">
        <v>-17.806269884039001</v>
      </c>
      <c r="I4600">
        <v>29.497790954058502</v>
      </c>
      <c r="J4600">
        <v>-4.58808203443661</v>
      </c>
      <c r="K4600">
        <v>11.744966955514</v>
      </c>
      <c r="L4600">
        <v>10.636964501599399</v>
      </c>
      <c r="M4600">
        <v>21.3471402170386</v>
      </c>
      <c r="N4600">
        <v>0.47178367923048697</v>
      </c>
      <c r="O4600">
        <v>93.456221198156598</v>
      </c>
      <c r="P4600">
        <v>140.57649667405701</v>
      </c>
      <c r="Q4600">
        <v>3.5539479276990998E-2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711</v>
      </c>
      <c r="E4601">
        <v>5.3691015169999998</v>
      </c>
      <c r="F4601">
        <v>116.39</v>
      </c>
      <c r="G4601">
        <v>11.5281512895003</v>
      </c>
      <c r="H4601">
        <v>-3.2456029202538699</v>
      </c>
      <c r="I4601">
        <v>5.7344359019312297</v>
      </c>
      <c r="J4601">
        <v>-1.4110485714112999</v>
      </c>
      <c r="K4601">
        <v>110.861416556964</v>
      </c>
      <c r="L4601">
        <v>100.520096627195</v>
      </c>
      <c r="M4601">
        <v>48.897049978633802</v>
      </c>
      <c r="N4601">
        <v>1.04455237419415</v>
      </c>
      <c r="O4601">
        <v>1.7183606839066199E-2</v>
      </c>
      <c r="P4601">
        <v>41.939024390243901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407</v>
      </c>
      <c r="E4602">
        <v>5.3186071649999898</v>
      </c>
      <c r="F4602">
        <v>2.89</v>
      </c>
      <c r="G4602">
        <v>-7.13606991093455</v>
      </c>
      <c r="H4602">
        <v>-14.799958925920899</v>
      </c>
      <c r="I4602">
        <v>-29.028738873985802</v>
      </c>
      <c r="J4602">
        <v>5.8072541154764696</v>
      </c>
      <c r="K4602">
        <v>2.97797853494423</v>
      </c>
      <c r="L4602">
        <v>2.8343153176339002</v>
      </c>
      <c r="M4602">
        <v>44.720553064214201</v>
      </c>
      <c r="N4602">
        <v>1.4263172576891201</v>
      </c>
      <c r="O4602">
        <v>39.792387543252502</v>
      </c>
      <c r="P4602">
        <v>45.959595959595902</v>
      </c>
      <c r="Q4602">
        <v>7.2330901477222001E-2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E4603">
        <v>5.3101770000000004</v>
      </c>
      <c r="F4603">
        <v>0.59</v>
      </c>
      <c r="G4603">
        <v>-25.578692861754199</v>
      </c>
      <c r="H4603">
        <v>-11.526149402111299</v>
      </c>
      <c r="I4603">
        <v>-46.143920275887901</v>
      </c>
      <c r="J4603">
        <v>1.4541115378291201</v>
      </c>
      <c r="K4603">
        <v>0.60948622565031596</v>
      </c>
      <c r="L4603">
        <v>0.68407048874270704</v>
      </c>
      <c r="M4603">
        <v>45.461898016081797</v>
      </c>
      <c r="N4603">
        <v>1.8495305294137001</v>
      </c>
      <c r="O4603">
        <v>62.711864406779597</v>
      </c>
      <c r="P4603">
        <v>11.320754716981099</v>
      </c>
      <c r="Q4603">
        <v>2.2511054036661999E-2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711</v>
      </c>
      <c r="E4604">
        <v>5.3081630099999897</v>
      </c>
      <c r="F4604">
        <v>22.31</v>
      </c>
      <c r="G4604">
        <v>12.052399056814499</v>
      </c>
      <c r="H4604">
        <v>0.50036574940376499</v>
      </c>
      <c r="I4604">
        <v>3.4309816848963401</v>
      </c>
      <c r="J4604">
        <v>-0.448709778785296</v>
      </c>
      <c r="K4604">
        <v>20.8396756553967</v>
      </c>
      <c r="L4604">
        <v>18.9642514857203</v>
      </c>
      <c r="M4604">
        <v>49.829539143146199</v>
      </c>
      <c r="N4604">
        <v>0.81857868870692796</v>
      </c>
      <c r="O4604">
        <v>6.6786194531600103</v>
      </c>
      <c r="P4604">
        <v>43.935483870967701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627</v>
      </c>
      <c r="E4605">
        <v>5.29789478</v>
      </c>
      <c r="F4605">
        <v>15.14</v>
      </c>
      <c r="G4605">
        <v>48.6445522475668</v>
      </c>
      <c r="H4605">
        <v>-12.114292438497801</v>
      </c>
      <c r="I4605">
        <v>-1.11879911631301</v>
      </c>
      <c r="J4605">
        <v>3.6997858536960901</v>
      </c>
      <c r="K4605">
        <v>15.794071338459601</v>
      </c>
      <c r="L4605">
        <v>15.8345977596551</v>
      </c>
      <c r="M4605">
        <v>72.750783127457794</v>
      </c>
      <c r="N4605">
        <v>0.45049969963409903</v>
      </c>
      <c r="O4605">
        <v>114.39894319682899</v>
      </c>
      <c r="P4605">
        <v>92.866242038216498</v>
      </c>
      <c r="Q4605">
        <v>0.124124061979101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21</v>
      </c>
      <c r="E4606">
        <v>5.2915987399999898</v>
      </c>
      <c r="F4606">
        <v>3.34</v>
      </c>
      <c r="G4606">
        <v>37.348136406538401</v>
      </c>
      <c r="H4606">
        <v>10.2947848539439</v>
      </c>
      <c r="I4606">
        <v>-18.744090778871701</v>
      </c>
      <c r="J4606">
        <v>-2.5894024194779299</v>
      </c>
      <c r="K4606">
        <v>3.2208209797173701</v>
      </c>
      <c r="M4606">
        <v>81.752412358214201</v>
      </c>
      <c r="N4606">
        <v>1.8323109636217101</v>
      </c>
      <c r="O4606">
        <v>40.718562874251496</v>
      </c>
      <c r="P4606">
        <v>71.282051282051199</v>
      </c>
      <c r="Q4606">
        <v>4.7466807860445E-2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E4607">
        <v>5.2832736000000002</v>
      </c>
      <c r="F4607">
        <v>8.16</v>
      </c>
      <c r="G4607">
        <v>176.643529360467</v>
      </c>
      <c r="H4607">
        <v>10.7629022017937</v>
      </c>
      <c r="I4607">
        <v>89.985876731076004</v>
      </c>
      <c r="J4607">
        <v>-9.44688957451792</v>
      </c>
      <c r="K4607">
        <v>7.4331911853381403</v>
      </c>
      <c r="L4607">
        <v>5.5455224118394497</v>
      </c>
      <c r="M4607">
        <v>35.904072591246198</v>
      </c>
      <c r="N4607">
        <v>0.40653705339018897</v>
      </c>
      <c r="O4607">
        <v>12.622549019607799</v>
      </c>
      <c r="P4607">
        <v>237.19008264462801</v>
      </c>
      <c r="Q4607">
        <v>5.7650091130179999E-2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E4608">
        <v>5.2829739519999999</v>
      </c>
      <c r="F4608">
        <v>6.32</v>
      </c>
      <c r="G4608">
        <v>41.617074334012898</v>
      </c>
      <c r="H4608">
        <v>-19.580273113451501</v>
      </c>
      <c r="I4608">
        <v>-41.1151667249976</v>
      </c>
      <c r="J4608">
        <v>-7.3995697296452398</v>
      </c>
      <c r="K4608">
        <v>7.2300685136321903</v>
      </c>
      <c r="L4608">
        <v>6.1967557495493697</v>
      </c>
      <c r="M4608">
        <v>3.7593389870754401</v>
      </c>
      <c r="N4608">
        <v>1.1548015738087101</v>
      </c>
      <c r="O4608">
        <v>34.335443037974599</v>
      </c>
      <c r="P4608">
        <v>68.085106382978694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97</v>
      </c>
      <c r="E4609">
        <v>5.2824264000000003</v>
      </c>
      <c r="F4609">
        <v>9.91</v>
      </c>
      <c r="G4609">
        <v>6.7310534666836697</v>
      </c>
      <c r="H4609">
        <v>2.5826205295514999</v>
      </c>
      <c r="I4609">
        <v>11.6586924251616</v>
      </c>
      <c r="J4609">
        <v>-3.8594492983331001</v>
      </c>
      <c r="K4609">
        <v>9.1802254691810603</v>
      </c>
      <c r="L4609">
        <v>8.5298372094571207</v>
      </c>
      <c r="M4609">
        <v>53.777083688397298</v>
      </c>
      <c r="N4609">
        <v>2.1032445439765701</v>
      </c>
      <c r="O4609">
        <v>26.135216952573099</v>
      </c>
      <c r="P4609">
        <v>53.643410852713103</v>
      </c>
      <c r="Q4609">
        <v>7.1301579939096998E-2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688</v>
      </c>
      <c r="E4610">
        <v>5.2321905500000003</v>
      </c>
      <c r="F4610">
        <v>1743.25</v>
      </c>
      <c r="G4610">
        <v>17.369236617540501</v>
      </c>
      <c r="H4610">
        <v>-0.42200237774064597</v>
      </c>
      <c r="I4610">
        <v>19.0374280509659</v>
      </c>
      <c r="J4610">
        <v>5.6304691068452</v>
      </c>
      <c r="K4610">
        <v>1794.3441466572301</v>
      </c>
      <c r="L4610">
        <v>1679.1787171032399</v>
      </c>
      <c r="M4610">
        <v>45.585183017380501</v>
      </c>
      <c r="N4610">
        <v>1.8817056396148499</v>
      </c>
      <c r="O4610">
        <v>19.6558152875376</v>
      </c>
      <c r="P4610">
        <v>101.29907621247099</v>
      </c>
      <c r="Q4610">
        <v>9.7733328652144E-2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E4611">
        <v>5.2144440400000001</v>
      </c>
      <c r="F4611">
        <v>5.2</v>
      </c>
      <c r="G4611">
        <v>14.961847678786301</v>
      </c>
      <c r="H4611">
        <v>-7.1453082806160397</v>
      </c>
      <c r="I4611">
        <v>-24.327614806331699</v>
      </c>
      <c r="J4611">
        <v>-1.03262586270138</v>
      </c>
      <c r="K4611">
        <v>5.1036100556584003</v>
      </c>
      <c r="L4611">
        <v>4.8962404925720904</v>
      </c>
      <c r="M4611">
        <v>53.428274727457499</v>
      </c>
      <c r="N4611">
        <v>2.5539452495974202</v>
      </c>
      <c r="O4611">
        <v>21.346153846153801</v>
      </c>
      <c r="P4611">
        <v>58.054711246200597</v>
      </c>
      <c r="Q4611">
        <v>-4.2440681581294E-2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1148</v>
      </c>
      <c r="E4612">
        <v>5.2128978999999998</v>
      </c>
      <c r="F4612">
        <v>5.23</v>
      </c>
      <c r="G4612">
        <v>94.169206297909597</v>
      </c>
      <c r="H4612">
        <v>117.491707740745</v>
      </c>
      <c r="I4612">
        <v>140.81686403783701</v>
      </c>
      <c r="J4612">
        <v>13.2483299020881</v>
      </c>
      <c r="K4612">
        <v>2.9571470200940002</v>
      </c>
      <c r="L4612">
        <v>1.9524247843591001</v>
      </c>
      <c r="M4612">
        <v>99.999825622834507</v>
      </c>
      <c r="N4612">
        <v>1.9885939350695601</v>
      </c>
      <c r="O4612">
        <v>0</v>
      </c>
      <c r="P4612">
        <v>169.58762886597901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135</v>
      </c>
      <c r="E4613">
        <v>5.1946016000000004</v>
      </c>
      <c r="F4613">
        <v>6.97</v>
      </c>
      <c r="G4613">
        <v>-4.5717484173097898</v>
      </c>
      <c r="H4613">
        <v>-18.372844628549501</v>
      </c>
      <c r="I4613">
        <v>-8.6538444909727605</v>
      </c>
      <c r="J4613">
        <v>-1.9941643242398399</v>
      </c>
      <c r="K4613">
        <v>7.7071371424534103</v>
      </c>
      <c r="L4613">
        <v>7.2875749569458499</v>
      </c>
      <c r="M4613">
        <v>18.237872717973001</v>
      </c>
      <c r="N4613">
        <v>1.78796733286822</v>
      </c>
      <c r="O4613">
        <v>60.832137733141998</v>
      </c>
      <c r="P4613">
        <v>78.717948717948701</v>
      </c>
      <c r="Q4613">
        <v>7.1277913825944006E-2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819</v>
      </c>
      <c r="E4614">
        <v>5.1505925000000001</v>
      </c>
      <c r="F4614">
        <v>6.55</v>
      </c>
      <c r="G4614">
        <v>42.801769863181399</v>
      </c>
      <c r="H4614">
        <v>-23.401149402111301</v>
      </c>
      <c r="I4614">
        <v>-20.0746354190881</v>
      </c>
      <c r="J4614">
        <v>-6.92885227779571</v>
      </c>
      <c r="K4614">
        <v>7.9500850987716998</v>
      </c>
      <c r="L4614">
        <v>7.1049510420271096</v>
      </c>
      <c r="M4614">
        <v>17.9160078544712</v>
      </c>
      <c r="N4614">
        <v>0.50567375886524801</v>
      </c>
      <c r="O4614">
        <v>63.9694656488549</v>
      </c>
      <c r="P4614">
        <v>115.460526315789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553</v>
      </c>
      <c r="E4615">
        <v>5.1172599999999999</v>
      </c>
      <c r="F4615">
        <v>16.55</v>
      </c>
      <c r="G4615">
        <v>-25.578692861754199</v>
      </c>
      <c r="H4615">
        <v>-5.2761494021113799</v>
      </c>
      <c r="I4615">
        <v>-15.5556849817703</v>
      </c>
      <c r="J4615">
        <v>-1.9941643242398399</v>
      </c>
      <c r="K4615">
        <v>16.549999999999901</v>
      </c>
      <c r="L4615">
        <v>16.55</v>
      </c>
      <c r="M4615">
        <v>100</v>
      </c>
      <c r="O4615">
        <v>0</v>
      </c>
      <c r="P4615">
        <v>0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553</v>
      </c>
      <c r="E4616">
        <v>5.1172029999999999</v>
      </c>
      <c r="F4616">
        <v>6.89</v>
      </c>
      <c r="G4616">
        <v>30.303660079422201</v>
      </c>
      <c r="H4616">
        <v>18.644713907241101</v>
      </c>
      <c r="I4616">
        <v>17.9714468011754</v>
      </c>
      <c r="J4616">
        <v>-2.1390918604717299</v>
      </c>
      <c r="K4616">
        <v>6.2823936741125701</v>
      </c>
      <c r="L4616">
        <v>5.8475736521741704</v>
      </c>
      <c r="M4616">
        <v>61.688719501030299</v>
      </c>
      <c r="N4616">
        <v>1.7521739130434699</v>
      </c>
      <c r="O4616">
        <v>43.396226415094297</v>
      </c>
      <c r="P4616">
        <v>112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285</v>
      </c>
      <c r="E4617">
        <v>5.1064352749999999</v>
      </c>
      <c r="F4617">
        <v>175.05</v>
      </c>
      <c r="G4617">
        <v>21.6458655907268</v>
      </c>
      <c r="H4617">
        <v>-5.2761494021113799</v>
      </c>
      <c r="I4617">
        <v>31.979081137066601</v>
      </c>
      <c r="J4617">
        <v>-1.9941643242398399</v>
      </c>
      <c r="K4617">
        <v>164.822301874331</v>
      </c>
      <c r="L4617">
        <v>139.14403914735399</v>
      </c>
      <c r="M4617">
        <v>99.999999999866205</v>
      </c>
      <c r="N4617">
        <v>0</v>
      </c>
      <c r="O4617">
        <v>0</v>
      </c>
      <c r="P4617">
        <v>47.534766118836899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553</v>
      </c>
      <c r="E4618">
        <v>5.1029999999999998</v>
      </c>
      <c r="F4618">
        <v>17.010000000000002</v>
      </c>
      <c r="G4618">
        <v>17.9656109357141</v>
      </c>
      <c r="H4618">
        <v>-2.1852403112022798</v>
      </c>
      <c r="I4618">
        <v>-1.8524764256205699</v>
      </c>
      <c r="J4618">
        <v>1.03430327115688</v>
      </c>
      <c r="K4618">
        <v>16.302231150270099</v>
      </c>
      <c r="L4618">
        <v>14.818283235593</v>
      </c>
      <c r="M4618">
        <v>52.972878696681803</v>
      </c>
      <c r="N4618">
        <v>0.67551677145245603</v>
      </c>
      <c r="O4618">
        <v>16.108171663727099</v>
      </c>
      <c r="P4618">
        <v>74.282786885245898</v>
      </c>
      <c r="Q4618">
        <v>4.3926969187190003E-2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21</v>
      </c>
      <c r="E4619">
        <v>5.0947369</v>
      </c>
      <c r="F4619">
        <v>2.2000000000000002</v>
      </c>
      <c r="G4619">
        <v>-3.3564706395320001</v>
      </c>
      <c r="H4619">
        <v>-0.51424464020661398</v>
      </c>
      <c r="I4619">
        <v>-16.008173669553099</v>
      </c>
      <c r="J4619">
        <v>2.7677404376649202</v>
      </c>
      <c r="K4619">
        <v>2.07525017551374</v>
      </c>
      <c r="L4619">
        <v>1.8879232140320299</v>
      </c>
      <c r="M4619">
        <v>99.988573876911602</v>
      </c>
      <c r="N4619">
        <v>1.0909090909090899</v>
      </c>
      <c r="O4619">
        <v>0.45454545454543999</v>
      </c>
      <c r="P4619">
        <v>25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49</v>
      </c>
      <c r="E4620">
        <v>5.0940000000000003</v>
      </c>
      <c r="F4620">
        <v>56.6</v>
      </c>
      <c r="G4620">
        <v>-7.6620261950875701</v>
      </c>
      <c r="H4620">
        <v>16.9436735303006</v>
      </c>
      <c r="I4620">
        <v>2.3609816848963501</v>
      </c>
      <c r="J4620">
        <v>-6.0619609344093304</v>
      </c>
      <c r="K4620">
        <v>59.235794796704504</v>
      </c>
      <c r="L4620">
        <v>57.6723150360868</v>
      </c>
      <c r="M4620">
        <v>35.794578057212</v>
      </c>
      <c r="N4620">
        <v>1.23901224733645</v>
      </c>
      <c r="O4620">
        <v>31.713780918727799</v>
      </c>
      <c r="P4620">
        <v>35.7639721755816</v>
      </c>
      <c r="Q4620">
        <v>0.112405782281219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407</v>
      </c>
      <c r="E4621">
        <v>5.0876799999999998</v>
      </c>
      <c r="F4621">
        <v>12.23</v>
      </c>
      <c r="G4621">
        <v>26.1582798429604</v>
      </c>
      <c r="H4621">
        <v>-9.15403719089025</v>
      </c>
      <c r="I4621">
        <v>-50.846690272775596</v>
      </c>
      <c r="J4621">
        <v>-4.6675143660109297</v>
      </c>
      <c r="K4621">
        <v>12.8413384046468</v>
      </c>
      <c r="L4621">
        <v>13.9099741652766</v>
      </c>
      <c r="M4621">
        <v>55.4215800494663</v>
      </c>
      <c r="N4621">
        <v>2.9711135311734198</v>
      </c>
      <c r="O4621">
        <v>91.087489779231404</v>
      </c>
      <c r="P4621">
        <v>59.869281045751599</v>
      </c>
      <c r="Q4621">
        <v>6.5258422684682002E-2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E4622">
        <v>5.0789999999999997</v>
      </c>
      <c r="F4622">
        <v>33.86</v>
      </c>
      <c r="G4622">
        <v>-14.0503661160361</v>
      </c>
      <c r="H4622">
        <v>-13.656612127047101</v>
      </c>
      <c r="I4622">
        <v>-45.014018315103598</v>
      </c>
      <c r="J4622">
        <v>-19.855422678699298</v>
      </c>
      <c r="K4622">
        <v>38.985462216875703</v>
      </c>
      <c r="L4622">
        <v>37.203815702845901</v>
      </c>
      <c r="M4622">
        <v>23.665731402276599</v>
      </c>
      <c r="N4622">
        <v>1.5401835336693801</v>
      </c>
      <c r="O4622">
        <v>50.620200826934401</v>
      </c>
      <c r="P4622">
        <v>62.788461538461497</v>
      </c>
      <c r="Q4622">
        <v>4.1510128679300998E-2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1387</v>
      </c>
      <c r="E4623">
        <v>5.0762711999999999</v>
      </c>
      <c r="F4623">
        <v>10.01</v>
      </c>
      <c r="G4623">
        <v>-16.892482221146199</v>
      </c>
      <c r="H4623">
        <v>-6.1260077590518804</v>
      </c>
      <c r="I4623">
        <v>-25.940644695288601</v>
      </c>
      <c r="J4623">
        <v>-14.421186843005399</v>
      </c>
      <c r="K4623">
        <v>10.2544548629179</v>
      </c>
      <c r="L4623">
        <v>10.4262171436673</v>
      </c>
      <c r="M4623">
        <v>42.996716601984701</v>
      </c>
      <c r="N4623">
        <v>1.64189304306672</v>
      </c>
      <c r="O4623">
        <v>25.874125874125799</v>
      </c>
      <c r="P4623">
        <v>17.764705882352899</v>
      </c>
      <c r="Q4623">
        <v>6.5046074933609005E-2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285</v>
      </c>
      <c r="E4624">
        <v>5.0760940000000003</v>
      </c>
      <c r="F4624">
        <v>4.7</v>
      </c>
      <c r="G4624">
        <v>198.55923817272799</v>
      </c>
      <c r="H4624">
        <v>108.057183931221</v>
      </c>
      <c r="I4624">
        <v>154.559257546965</v>
      </c>
      <c r="J4624">
        <v>13.469753201533299</v>
      </c>
      <c r="K4624">
        <v>2.4929038226720501</v>
      </c>
      <c r="L4624">
        <v>1.4459545914266601</v>
      </c>
      <c r="M4624">
        <v>100</v>
      </c>
      <c r="N4624">
        <v>1.5116238321850799</v>
      </c>
      <c r="O4624">
        <v>0</v>
      </c>
      <c r="P4624">
        <v>224.13793103448199</v>
      </c>
      <c r="Q4624">
        <v>0.23591452036611299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130</v>
      </c>
      <c r="E4625">
        <v>5.0652321599999999</v>
      </c>
      <c r="F4625">
        <v>0.3</v>
      </c>
      <c r="G4625">
        <v>-5.5931859894901201</v>
      </c>
      <c r="H4625">
        <v>-1.87035303188851</v>
      </c>
      <c r="I4625">
        <v>-12.2495918825592</v>
      </c>
      <c r="J4625">
        <v>1.0670674632677399</v>
      </c>
      <c r="K4625">
        <v>0.38104149371468099</v>
      </c>
      <c r="L4625">
        <v>0.316837459592406</v>
      </c>
      <c r="M4625">
        <v>38.332852816306797</v>
      </c>
      <c r="N4625">
        <v>1</v>
      </c>
      <c r="Q4625">
        <v>5.2048647419290002E-2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643</v>
      </c>
      <c r="E4626">
        <v>5.0563715311606101</v>
      </c>
      <c r="F4626">
        <v>16.86</v>
      </c>
      <c r="G4626">
        <v>-25.221550004611299</v>
      </c>
      <c r="H4626">
        <v>-0.29482935229817497</v>
      </c>
      <c r="I4626">
        <v>-26.818842876507102</v>
      </c>
      <c r="J4626">
        <v>-1.9941643242398399</v>
      </c>
      <c r="K4626">
        <v>16.6327592281568</v>
      </c>
      <c r="L4626">
        <v>19.160410522673899</v>
      </c>
      <c r="M4626">
        <v>98.301476099178998</v>
      </c>
      <c r="N4626">
        <v>2.10523129086946E-3</v>
      </c>
      <c r="O4626">
        <v>36.832740213523103</v>
      </c>
      <c r="P4626">
        <v>10.848126232741601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135</v>
      </c>
      <c r="E4627">
        <v>5.055555</v>
      </c>
      <c r="F4627">
        <v>4.8499999999999996</v>
      </c>
      <c r="G4627">
        <v>-5.5931859894901201</v>
      </c>
      <c r="H4627">
        <v>-1.87035303188851</v>
      </c>
      <c r="I4627">
        <v>-12.2495918825592</v>
      </c>
      <c r="J4627">
        <v>1.0670674632677399</v>
      </c>
      <c r="K4627">
        <v>5.1230840222052203</v>
      </c>
      <c r="M4627">
        <v>99.999956885964906</v>
      </c>
      <c r="N4627">
        <v>1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E4628">
        <v>5.0116699999999996</v>
      </c>
      <c r="F4628">
        <v>1.67</v>
      </c>
      <c r="G4628">
        <v>-5.4348079696678999</v>
      </c>
      <c r="H4628">
        <v>-22.667453749937401</v>
      </c>
      <c r="I4628">
        <v>-30.784111377709401</v>
      </c>
      <c r="J4628">
        <v>-6.9941643242398399</v>
      </c>
      <c r="K4628">
        <v>1.55806281789893</v>
      </c>
      <c r="L4628">
        <v>1.64101203990769</v>
      </c>
      <c r="M4628">
        <v>54.100059678432501</v>
      </c>
      <c r="N4628">
        <v>1.1225176253842</v>
      </c>
      <c r="O4628">
        <v>37.724550898203503</v>
      </c>
      <c r="P4628">
        <v>49.107142857142797</v>
      </c>
      <c r="Q4628">
        <v>-0.130302733849472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407</v>
      </c>
      <c r="E4629">
        <v>5.0041668000000001</v>
      </c>
      <c r="F4629">
        <v>16.68</v>
      </c>
      <c r="G4629">
        <v>108.69097005959399</v>
      </c>
      <c r="H4629">
        <v>-15.508216912659901</v>
      </c>
      <c r="I4629">
        <v>16.720286469458799</v>
      </c>
      <c r="J4629">
        <v>-7.8049003508032104</v>
      </c>
      <c r="K4629">
        <v>17.8188194746185</v>
      </c>
      <c r="L4629">
        <v>15.374707159376999</v>
      </c>
      <c r="M4629">
        <v>33.129406131287297</v>
      </c>
      <c r="N4629">
        <v>0.35019113149847098</v>
      </c>
      <c r="O4629">
        <v>72.961630695443603</v>
      </c>
      <c r="P4629">
        <v>134.26966292134799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1148</v>
      </c>
      <c r="E4630">
        <v>4.9980000000000002</v>
      </c>
      <c r="F4630">
        <v>2.94</v>
      </c>
      <c r="G4630">
        <v>31.6405584751441</v>
      </c>
      <c r="H4630">
        <v>-11.316417858487201</v>
      </c>
      <c r="I4630">
        <v>-27.531732885961901</v>
      </c>
      <c r="J4630">
        <v>-8.0344327806156794</v>
      </c>
      <c r="K4630">
        <v>2.9731372296876502</v>
      </c>
      <c r="L4630">
        <v>2.9971718332514801</v>
      </c>
      <c r="M4630">
        <v>52.137795124156803</v>
      </c>
      <c r="N4630">
        <v>0.59441197565669401</v>
      </c>
      <c r="O4630">
        <v>51.360544217687</v>
      </c>
      <c r="P4630">
        <v>71.929824561403507</v>
      </c>
      <c r="Q4630">
        <v>5.0046065333899997E-3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553</v>
      </c>
      <c r="E4631">
        <v>4.9897600000000004</v>
      </c>
      <c r="F4631">
        <v>9.92</v>
      </c>
      <c r="G4631">
        <v>115.19800616737101</v>
      </c>
      <c r="H4631">
        <v>9.7238505978885996</v>
      </c>
      <c r="I4631">
        <v>85.6613535577834</v>
      </c>
      <c r="J4631">
        <v>-3.9321488203638801</v>
      </c>
      <c r="K4631">
        <v>10.178781994451199</v>
      </c>
      <c r="L4631">
        <v>8.1822051600220895</v>
      </c>
      <c r="M4631">
        <v>21.825223399085299</v>
      </c>
      <c r="N4631">
        <v>0.27090996514004001</v>
      </c>
      <c r="O4631">
        <v>18.447580645161299</v>
      </c>
      <c r="P4631">
        <v>205.230769230769</v>
      </c>
      <c r="Q4631">
        <v>0.12630044857900599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E4632">
        <v>4.9749999999999996</v>
      </c>
      <c r="F4632">
        <v>9.9499999999999993</v>
      </c>
      <c r="G4632">
        <v>-20.620886954581199</v>
      </c>
      <c r="H4632">
        <v>-0.31834349493839698</v>
      </c>
      <c r="I4632">
        <v>-10.5978790745973</v>
      </c>
      <c r="J4632">
        <v>-1.9941643242398399</v>
      </c>
      <c r="K4632">
        <v>9.6815553017228293</v>
      </c>
      <c r="L4632">
        <v>9.7028235049592997</v>
      </c>
      <c r="M4632">
        <v>100</v>
      </c>
      <c r="N4632">
        <v>0</v>
      </c>
      <c r="O4632">
        <v>0</v>
      </c>
      <c r="P4632">
        <v>10.432852386237499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111</v>
      </c>
      <c r="E4633">
        <v>4.95</v>
      </c>
      <c r="F4633">
        <v>10</v>
      </c>
      <c r="G4633">
        <v>4.2914370083756204</v>
      </c>
      <c r="H4633">
        <v>-5.6725815131123598</v>
      </c>
      <c r="I4633">
        <v>-13.201539638883901</v>
      </c>
      <c r="J4633">
        <v>6.30324946886362</v>
      </c>
      <c r="K4633">
        <v>9.4592054060256796</v>
      </c>
      <c r="L4633">
        <v>9.61121923225428</v>
      </c>
      <c r="M4633">
        <v>66.738144042723306</v>
      </c>
      <c r="N4633">
        <v>1.42199395770392</v>
      </c>
      <c r="O4633">
        <v>59.9</v>
      </c>
      <c r="P4633">
        <v>42.450142450142401</v>
      </c>
      <c r="Q4633">
        <v>1.8851943738375999E-2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444</v>
      </c>
      <c r="E4634">
        <v>4.8929999999999998</v>
      </c>
      <c r="F4634">
        <v>4.66</v>
      </c>
      <c r="G4634">
        <v>158.56764860166001</v>
      </c>
      <c r="H4634">
        <v>5.1716117919184903</v>
      </c>
      <c r="I4634">
        <v>-5.3902003482005796</v>
      </c>
      <c r="J4634">
        <v>13.6308356757601</v>
      </c>
      <c r="K4634">
        <v>3.85563713444578</v>
      </c>
      <c r="L4634">
        <v>3.1120934603165602</v>
      </c>
      <c r="M4634">
        <v>86.636771881511194</v>
      </c>
      <c r="N4634">
        <v>3.6923076923076898</v>
      </c>
      <c r="O4634">
        <v>0</v>
      </c>
      <c r="P4634">
        <v>219.17808219177999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553</v>
      </c>
      <c r="E4635">
        <v>4.8787925999999997</v>
      </c>
      <c r="F4635">
        <v>14.74</v>
      </c>
      <c r="G4635">
        <v>182.14573302551</v>
      </c>
      <c r="H4635">
        <v>-6.3499749054670804</v>
      </c>
      <c r="I4635">
        <v>-9.1296922019869093</v>
      </c>
      <c r="J4635">
        <v>-14.878325080741</v>
      </c>
      <c r="K4635">
        <v>14.8109452313009</v>
      </c>
      <c r="L4635">
        <v>13.1548569859225</v>
      </c>
      <c r="M4635">
        <v>39.562711908169298</v>
      </c>
      <c r="N4635">
        <v>2.7884211613258501</v>
      </c>
      <c r="O4635">
        <v>35.345997286295699</v>
      </c>
      <c r="P4635">
        <v>222.53829321663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E4636">
        <v>4.8529530000000003</v>
      </c>
      <c r="F4636">
        <v>9.51</v>
      </c>
      <c r="G4636">
        <v>15.3101960271346</v>
      </c>
      <c r="H4636">
        <v>51.238764255659397</v>
      </c>
      <c r="I4636">
        <v>1.2747818486964999</v>
      </c>
      <c r="J4636">
        <v>-11.6043184493531</v>
      </c>
      <c r="K4636">
        <v>8.2631787806278005</v>
      </c>
      <c r="L4636">
        <v>7.7281663020324602</v>
      </c>
      <c r="M4636">
        <v>48.0658551494137</v>
      </c>
      <c r="N4636">
        <v>3.9240631794347101</v>
      </c>
      <c r="O4636">
        <v>21.766561514195502</v>
      </c>
      <c r="P4636">
        <v>66.842105263157805</v>
      </c>
      <c r="Q4636">
        <v>3.8068346835194999E-2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407</v>
      </c>
      <c r="E4637">
        <v>4.851</v>
      </c>
      <c r="F4637">
        <v>14.7</v>
      </c>
      <c r="G4637">
        <v>-12.501769784831099</v>
      </c>
      <c r="H4637">
        <v>-37.8758742989476</v>
      </c>
      <c r="I4637">
        <v>-50.4249805068035</v>
      </c>
      <c r="J4637">
        <v>-11.5326258627013</v>
      </c>
      <c r="K4637">
        <v>18.0062826853624</v>
      </c>
      <c r="L4637">
        <v>17.908203428385701</v>
      </c>
      <c r="M4637">
        <v>19.642347575830701</v>
      </c>
      <c r="N4637">
        <v>0.43009905365099199</v>
      </c>
      <c r="O4637">
        <v>71.428571428571402</v>
      </c>
      <c r="P4637">
        <v>49.238578680202998</v>
      </c>
      <c r="Q4637">
        <v>8.4664459617887003E-2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1778</v>
      </c>
      <c r="E4638">
        <v>4.8381585210000004</v>
      </c>
      <c r="F4638">
        <v>1.47</v>
      </c>
      <c r="G4638">
        <v>37.754640471579002</v>
      </c>
      <c r="H4638">
        <v>-26.243891337595201</v>
      </c>
      <c r="I4638">
        <v>31.444315018229599</v>
      </c>
      <c r="J4638">
        <v>-1.9941643242398399</v>
      </c>
      <c r="K4638">
        <v>1.3387586442150301</v>
      </c>
      <c r="L4638">
        <v>1.1234960278058099</v>
      </c>
      <c r="M4638">
        <v>11.9323689406223</v>
      </c>
      <c r="N4638">
        <v>0.106170908201076</v>
      </c>
      <c r="O4638">
        <v>32.653061224489697</v>
      </c>
      <c r="P4638">
        <v>83.749999999999901</v>
      </c>
      <c r="Q4638">
        <v>6.9304629959877004E-2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163</v>
      </c>
      <c r="E4639">
        <v>4.8364752799999904</v>
      </c>
      <c r="F4639">
        <v>5.6</v>
      </c>
      <c r="G4639">
        <v>27.8459646724923</v>
      </c>
      <c r="K4639">
        <v>5.4856592989664099</v>
      </c>
      <c r="L4639">
        <v>5.3129273959650396</v>
      </c>
      <c r="M4639">
        <v>11.3707014279082</v>
      </c>
      <c r="N4639">
        <v>1</v>
      </c>
      <c r="O4639">
        <v>29.464285714285701</v>
      </c>
      <c r="P4639">
        <v>62.318840579710098</v>
      </c>
      <c r="Q4639">
        <v>-8.5879446318412003E-2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553</v>
      </c>
      <c r="E4640">
        <v>4.7939999999999996</v>
      </c>
      <c r="F4640">
        <v>7.99</v>
      </c>
      <c r="G4640">
        <v>46.619583000314698</v>
      </c>
      <c r="H4640">
        <v>33.8463368867369</v>
      </c>
      <c r="I4640">
        <v>14.152107226021799</v>
      </c>
      <c r="J4640">
        <v>6.7201213900458701</v>
      </c>
      <c r="K4640">
        <v>6.0133056661675397</v>
      </c>
      <c r="L4640">
        <v>5.7928932766832304</v>
      </c>
      <c r="M4640">
        <v>85.649790342687695</v>
      </c>
      <c r="N4640">
        <v>4.5082121108226803</v>
      </c>
      <c r="O4640">
        <v>0</v>
      </c>
      <c r="P4640">
        <v>95.354523227383794</v>
      </c>
      <c r="Q4640">
        <v>4.5918532374011001E-2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72</v>
      </c>
      <c r="E4641">
        <v>4.7861190000000002</v>
      </c>
      <c r="F4641">
        <v>11.7</v>
      </c>
      <c r="G4641">
        <v>-41.947527743812799</v>
      </c>
      <c r="H4641">
        <v>3.2423691164071302</v>
      </c>
      <c r="I4641">
        <v>-15.9812168966639</v>
      </c>
      <c r="J4641">
        <v>-5.1346601920084201</v>
      </c>
      <c r="K4641">
        <v>11.7091818942259</v>
      </c>
      <c r="L4641">
        <v>12.0927259530543</v>
      </c>
      <c r="M4641">
        <v>32.3649034195873</v>
      </c>
      <c r="N4641">
        <v>0.95403554390221301</v>
      </c>
      <c r="O4641">
        <v>23.4188034188034</v>
      </c>
      <c r="P4641">
        <v>23.8095238095238</v>
      </c>
      <c r="Q4641">
        <v>-8.6895051480772006E-2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E4642">
        <v>4.7641999999999998</v>
      </c>
      <c r="F4642">
        <v>8.1999999999999993</v>
      </c>
      <c r="G4642">
        <v>48.889392244628702</v>
      </c>
      <c r="H4642">
        <v>4.0571839312219398</v>
      </c>
      <c r="I4642">
        <v>3.28489472837459</v>
      </c>
      <c r="J4642">
        <v>-1.9941643242398399</v>
      </c>
      <c r="K4642">
        <v>7.3281915527641903</v>
      </c>
      <c r="L4642">
        <v>6.3947838906870604</v>
      </c>
      <c r="M4642">
        <v>68.168583308143994</v>
      </c>
      <c r="N4642">
        <v>0.65976957441805695</v>
      </c>
      <c r="O4642">
        <v>6.0975609756097597</v>
      </c>
      <c r="P4642">
        <v>98.547215496367997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E4643">
        <v>4.7628893000000003</v>
      </c>
      <c r="F4643">
        <v>8.7100000000000009</v>
      </c>
      <c r="G4643">
        <v>50.7370966119299</v>
      </c>
      <c r="H4643">
        <v>-15.0966351465675</v>
      </c>
      <c r="I4643">
        <v>6.0923597109671199</v>
      </c>
      <c r="J4643">
        <v>-3.8332447840099499</v>
      </c>
      <c r="K4643">
        <v>9.03961967272779</v>
      </c>
      <c r="L4643">
        <v>7.7891145707071399</v>
      </c>
      <c r="M4643">
        <v>42.1553696537406</v>
      </c>
      <c r="N4643">
        <v>0.14192733017377501</v>
      </c>
      <c r="O4643">
        <v>42.250287026406397</v>
      </c>
      <c r="P4643">
        <v>131.64893617021201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407</v>
      </c>
      <c r="E4644">
        <v>4.7396177460000004</v>
      </c>
      <c r="F4644">
        <v>30.62</v>
      </c>
      <c r="G4644">
        <v>223.96468613367901</v>
      </c>
      <c r="H4644">
        <v>22.254046349658701</v>
      </c>
      <c r="I4644">
        <v>233.987694013663</v>
      </c>
      <c r="J4644">
        <v>8.1893549272894894</v>
      </c>
      <c r="K4644">
        <v>23.3666435652014</v>
      </c>
      <c r="M4644">
        <v>100</v>
      </c>
      <c r="N4644">
        <v>5.1709735040190496</v>
      </c>
      <c r="O4644">
        <v>0</v>
      </c>
      <c r="P4644">
        <v>249.54337899543299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382</v>
      </c>
      <c r="E4645">
        <v>4.6519104000000002</v>
      </c>
      <c r="F4645">
        <v>3.2</v>
      </c>
      <c r="G4645">
        <v>-86.790814073875396</v>
      </c>
      <c r="H4645">
        <v>-20.276149402111301</v>
      </c>
      <c r="I4645">
        <v>-58.918516840177297</v>
      </c>
      <c r="J4645">
        <v>-12.5204801137135</v>
      </c>
      <c r="K4645">
        <v>3.9511873612941999</v>
      </c>
      <c r="L4645">
        <v>5.1091682106930403</v>
      </c>
      <c r="M4645">
        <v>24.980833431732599</v>
      </c>
      <c r="N4645">
        <v>2.27895699908508</v>
      </c>
      <c r="O4645">
        <v>165.625</v>
      </c>
      <c r="P4645">
        <v>0</v>
      </c>
      <c r="Q4645">
        <v>2.5404277571360002E-3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72</v>
      </c>
      <c r="E4646">
        <v>4.5730000000000004</v>
      </c>
      <c r="F4646">
        <v>2.69</v>
      </c>
      <c r="G4646">
        <v>-37.956543024620601</v>
      </c>
      <c r="H4646">
        <v>3.6307331889817198</v>
      </c>
      <c r="I4646">
        <v>-7.0879430462864397</v>
      </c>
      <c r="J4646">
        <v>-5.9227357528112599</v>
      </c>
      <c r="K4646">
        <v>2.5553980287406799</v>
      </c>
      <c r="L4646">
        <v>2.4896377712486002</v>
      </c>
      <c r="M4646">
        <v>46.863624792151498</v>
      </c>
      <c r="N4646">
        <v>1.3143361190024601</v>
      </c>
      <c r="O4646">
        <v>17.472118959107799</v>
      </c>
      <c r="P4646">
        <v>34.5</v>
      </c>
      <c r="Q4646">
        <v>3.8654342461537997E-2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E4647">
        <v>4.5587609999999996</v>
      </c>
      <c r="F4647">
        <v>0.69</v>
      </c>
      <c r="G4647">
        <v>-25.578692861754199</v>
      </c>
      <c r="H4647">
        <v>9.2399796301466708</v>
      </c>
      <c r="I4647">
        <v>-31.409343518355598</v>
      </c>
      <c r="J4647">
        <v>-6.0482183782938996</v>
      </c>
      <c r="K4647">
        <v>0.67287167871662601</v>
      </c>
      <c r="L4647">
        <v>0.68591091146236705</v>
      </c>
      <c r="M4647">
        <v>43.554166406161201</v>
      </c>
      <c r="N4647">
        <v>1.6730220473264701</v>
      </c>
      <c r="O4647">
        <v>34.782608695652101</v>
      </c>
      <c r="P4647">
        <v>27.7777777777777</v>
      </c>
      <c r="Q4647">
        <v>-6.0557527803725003E-2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235</v>
      </c>
      <c r="E4648">
        <v>4.5449751000000003</v>
      </c>
      <c r="F4648">
        <v>11.91</v>
      </c>
      <c r="G4648">
        <v>45.788213613065899</v>
      </c>
      <c r="H4648">
        <v>8.2238505978886103</v>
      </c>
      <c r="I4648">
        <v>17.964494390426999</v>
      </c>
      <c r="J4648">
        <v>4.6787680065872097</v>
      </c>
      <c r="K4648">
        <v>11.1224043871037</v>
      </c>
      <c r="L4648">
        <v>10.657484046352099</v>
      </c>
      <c r="M4648">
        <v>57.326969908156201</v>
      </c>
      <c r="N4648">
        <v>1.44996086463552</v>
      </c>
      <c r="O4648">
        <v>64.231738035264399</v>
      </c>
      <c r="P4648">
        <v>116.54545454545401</v>
      </c>
      <c r="Q4648">
        <v>4.2231457335153003E-2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553</v>
      </c>
      <c r="E4649">
        <v>4.5357000000000003</v>
      </c>
      <c r="F4649">
        <v>23.26</v>
      </c>
      <c r="G4649">
        <v>-1.7894432609027</v>
      </c>
      <c r="H4649">
        <v>-4.10172573964942</v>
      </c>
      <c r="I4649">
        <v>-9.0538534799388</v>
      </c>
      <c r="J4649">
        <v>5.3927239490750303</v>
      </c>
      <c r="K4649">
        <v>21.285956860528199</v>
      </c>
      <c r="L4649">
        <v>20.898775241030201</v>
      </c>
      <c r="M4649">
        <v>68.922527934636506</v>
      </c>
      <c r="N4649">
        <v>1.55898435496281</v>
      </c>
      <c r="O4649">
        <v>19.6044711951848</v>
      </c>
      <c r="P4649">
        <v>51.530944625407102</v>
      </c>
      <c r="Q4649">
        <v>0.12880872559577999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18</v>
      </c>
      <c r="E4650">
        <v>4.5279289</v>
      </c>
      <c r="F4650">
        <v>13.31</v>
      </c>
      <c r="G4650">
        <v>149.421307138245</v>
      </c>
      <c r="H4650">
        <v>-5.3549516085731597</v>
      </c>
      <c r="I4650">
        <v>177.61612118562999</v>
      </c>
      <c r="J4650">
        <v>-1.9941643242398399</v>
      </c>
      <c r="K4650">
        <v>11.585306178062099</v>
      </c>
      <c r="L4650">
        <v>8.2911125419948295</v>
      </c>
      <c r="M4650">
        <v>99.256670704492706</v>
      </c>
      <c r="N4650">
        <v>0.329787234042553</v>
      </c>
      <c r="O4650">
        <v>0</v>
      </c>
      <c r="P4650">
        <v>193.17180616740001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62</v>
      </c>
      <c r="E4651">
        <v>4.52709048</v>
      </c>
      <c r="F4651">
        <v>10.199999999999999</v>
      </c>
      <c r="G4651">
        <v>44.138445241407098</v>
      </c>
      <c r="H4651">
        <v>34.641546071139601</v>
      </c>
      <c r="I4651">
        <v>31.206904946287199</v>
      </c>
      <c r="J4651">
        <v>2.9441072806984101</v>
      </c>
      <c r="K4651">
        <v>8.4413848934759201</v>
      </c>
      <c r="L4651">
        <v>7.1888366843690497</v>
      </c>
      <c r="M4651">
        <v>100</v>
      </c>
      <c r="N4651">
        <v>4.2857142857142803</v>
      </c>
      <c r="O4651">
        <v>0</v>
      </c>
      <c r="P4651">
        <v>69.717138103161403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135</v>
      </c>
      <c r="E4652">
        <v>4.5179999999999998</v>
      </c>
      <c r="F4652">
        <v>15.06</v>
      </c>
      <c r="G4652">
        <v>96.873301229826296</v>
      </c>
      <c r="H4652">
        <v>-5.2097042193871301</v>
      </c>
      <c r="I4652">
        <v>-1.80946141681562</v>
      </c>
      <c r="J4652">
        <v>-3.07249200421373E-2</v>
      </c>
      <c r="K4652">
        <v>16.063828655566901</v>
      </c>
      <c r="L4652">
        <v>15.0857908871379</v>
      </c>
      <c r="M4652">
        <v>48.298134111787199</v>
      </c>
      <c r="N4652">
        <v>0.82069848595711103</v>
      </c>
      <c r="O4652">
        <v>124.36918990703801</v>
      </c>
      <c r="P4652">
        <v>134.57943925233599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627</v>
      </c>
      <c r="E4653">
        <v>4.4980230600000004</v>
      </c>
      <c r="F4653">
        <v>13.8</v>
      </c>
      <c r="G4653">
        <v>-46.4955983058803</v>
      </c>
      <c r="I4653">
        <v>-6.0318754579607798</v>
      </c>
      <c r="K4653">
        <v>17.182926074637699</v>
      </c>
      <c r="L4653">
        <v>23.662368761796301</v>
      </c>
      <c r="M4653">
        <v>89.584477983611194</v>
      </c>
      <c r="N4653">
        <v>1</v>
      </c>
      <c r="O4653">
        <v>26.449275362318801</v>
      </c>
      <c r="P4653">
        <v>15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49</v>
      </c>
      <c r="E4654">
        <v>4.4167664469999997</v>
      </c>
      <c r="F4654">
        <v>5.27</v>
      </c>
      <c r="G4654">
        <v>-53.7803277391384</v>
      </c>
      <c r="H4654">
        <v>4.7044514238433699E-2</v>
      </c>
      <c r="I4654">
        <v>-29.020381205087201</v>
      </c>
      <c r="J4654">
        <v>-1.9941643242398399</v>
      </c>
      <c r="K4654">
        <v>5.4486749299412702</v>
      </c>
      <c r="L4654">
        <v>5.8432816069503897</v>
      </c>
      <c r="M4654">
        <v>19.553572178607599</v>
      </c>
      <c r="N4654">
        <v>2</v>
      </c>
      <c r="O4654">
        <v>39.278937381404099</v>
      </c>
      <c r="P4654">
        <v>5.3999999999999799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130</v>
      </c>
      <c r="E4655">
        <v>4.3573556880000002</v>
      </c>
      <c r="F4655">
        <v>9.84</v>
      </c>
      <c r="G4655">
        <v>-20.4504877335491</v>
      </c>
      <c r="H4655">
        <v>4.7909646918483499</v>
      </c>
      <c r="I4655">
        <v>-5.4885708878105701</v>
      </c>
      <c r="J4655">
        <v>8.0729497697198909</v>
      </c>
      <c r="K4655">
        <v>9.0404715002004199</v>
      </c>
      <c r="L4655">
        <v>9.0012163200672806</v>
      </c>
      <c r="M4655">
        <v>100</v>
      </c>
      <c r="N4655">
        <v>6</v>
      </c>
      <c r="O4655">
        <v>0</v>
      </c>
      <c r="P4655">
        <v>10.067114093959701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135</v>
      </c>
      <c r="E4656">
        <v>4.3448399999999996</v>
      </c>
      <c r="F4656">
        <v>7.29</v>
      </c>
      <c r="G4656">
        <v>-25.578692861754199</v>
      </c>
      <c r="H4656">
        <v>-5.2761494021113799</v>
      </c>
      <c r="I4656">
        <v>-15.5556849817703</v>
      </c>
      <c r="J4656">
        <v>-1.9941643242398399</v>
      </c>
      <c r="K4656">
        <v>7.2899996451818598</v>
      </c>
      <c r="L4656">
        <v>7.2810507752634503</v>
      </c>
      <c r="M4656">
        <v>98.182515309086796</v>
      </c>
      <c r="O4656">
        <v>0</v>
      </c>
      <c r="P4656">
        <v>0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21</v>
      </c>
      <c r="E4657">
        <v>4.3135469999999998</v>
      </c>
      <c r="F4657">
        <v>7.83</v>
      </c>
      <c r="G4657">
        <v>-8.7130212199631902</v>
      </c>
      <c r="H4657">
        <v>-18.718772352931001</v>
      </c>
      <c r="I4657">
        <v>-15.171069597154901</v>
      </c>
      <c r="J4657">
        <v>-5.0541398444356798</v>
      </c>
      <c r="K4657">
        <v>8.5410575943696596</v>
      </c>
      <c r="L4657">
        <v>8.3674193096833704</v>
      </c>
      <c r="M4657">
        <v>32.024382083647197</v>
      </c>
      <c r="N4657">
        <v>0.86805133400877998</v>
      </c>
      <c r="O4657">
        <v>59.642401021711301</v>
      </c>
      <c r="P4657">
        <v>27.732463295269099</v>
      </c>
      <c r="Q4657">
        <v>9.6660704330051E-2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46</v>
      </c>
      <c r="E4658">
        <v>4.3111199999999998</v>
      </c>
      <c r="F4658">
        <v>1.84</v>
      </c>
      <c r="G4658">
        <v>-2.0887599758481898</v>
      </c>
      <c r="H4658">
        <v>26.3785268568814</v>
      </c>
      <c r="I4658">
        <v>-30.370499796585101</v>
      </c>
      <c r="J4658">
        <v>10.2757743260669</v>
      </c>
      <c r="K4658">
        <v>1.5139738075956399</v>
      </c>
      <c r="L4658">
        <v>1.5764859206766799</v>
      </c>
      <c r="M4658">
        <v>84.801351845247396</v>
      </c>
      <c r="N4658">
        <v>0.93363927863140095</v>
      </c>
      <c r="O4658">
        <v>23.369565217391301</v>
      </c>
      <c r="P4658">
        <v>61.403508771929801</v>
      </c>
      <c r="Q4658">
        <v>-5.1062771326060002E-3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553</v>
      </c>
      <c r="E4659">
        <v>4.2859999999999996</v>
      </c>
      <c r="F4659">
        <v>42.86</v>
      </c>
      <c r="G4659">
        <v>-25.904274257103001</v>
      </c>
      <c r="H4659">
        <v>4.6212864953245099</v>
      </c>
      <c r="I4659">
        <v>14.087388218471601</v>
      </c>
      <c r="J4659">
        <v>4.9152894048696503</v>
      </c>
      <c r="K4659">
        <v>39.885228647663901</v>
      </c>
      <c r="L4659">
        <v>37.098850159357497</v>
      </c>
      <c r="M4659">
        <v>74.879332388278598</v>
      </c>
      <c r="N4659">
        <v>0.29183043234138101</v>
      </c>
      <c r="O4659">
        <v>41.063929071395201</v>
      </c>
      <c r="P4659">
        <v>79.781879194630804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476</v>
      </c>
      <c r="E4660">
        <v>4.252262</v>
      </c>
      <c r="F4660">
        <v>12.95</v>
      </c>
      <c r="G4660">
        <v>-1.7737215424425901</v>
      </c>
      <c r="H4660">
        <v>31.8349617089997</v>
      </c>
      <c r="I4660">
        <v>-21.0301375365148</v>
      </c>
      <c r="J4660">
        <v>13.548906836808801</v>
      </c>
      <c r="K4660">
        <v>10.1184145924324</v>
      </c>
      <c r="L4660">
        <v>10.140415537901299</v>
      </c>
      <c r="M4660">
        <v>91.040125325965406</v>
      </c>
      <c r="N4660">
        <v>2.31627434515263</v>
      </c>
      <c r="O4660">
        <v>5.7915057915058004</v>
      </c>
      <c r="P4660">
        <v>78.129298486932598</v>
      </c>
      <c r="Q4660">
        <v>0.16803223046396801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1148</v>
      </c>
      <c r="E4661">
        <v>4.2105849549999999</v>
      </c>
      <c r="F4661">
        <v>4.87</v>
      </c>
      <c r="G4661">
        <v>28.535231188878601</v>
      </c>
      <c r="H4661">
        <v>-17.888762014723898</v>
      </c>
      <c r="I4661">
        <v>-15.9646829367805</v>
      </c>
      <c r="J4661">
        <v>-0.95249765757317795</v>
      </c>
      <c r="K4661">
        <v>5.2412407292921301</v>
      </c>
      <c r="L4661">
        <v>5.2034209211914204</v>
      </c>
      <c r="M4661">
        <v>44.1599263415549</v>
      </c>
      <c r="N4661">
        <v>0.61357578736126395</v>
      </c>
      <c r="O4661">
        <v>54.004106776180699</v>
      </c>
      <c r="P4661">
        <v>123.39449541284399</v>
      </c>
      <c r="Q4661">
        <v>-9.0299101986413999E-2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343</v>
      </c>
      <c r="E4662">
        <v>4.2089420000000004</v>
      </c>
      <c r="F4662">
        <v>5.3</v>
      </c>
      <c r="G4662">
        <v>-40.506461722107296</v>
      </c>
      <c r="H4662">
        <v>-13.6540460153021</v>
      </c>
      <c r="I4662">
        <v>-31.428700854786101</v>
      </c>
      <c r="J4662">
        <v>-10.2084500385255</v>
      </c>
      <c r="K4662">
        <v>5.4571528632150699</v>
      </c>
      <c r="L4662">
        <v>5.6836672311474699</v>
      </c>
      <c r="M4662">
        <v>44.115419125404003</v>
      </c>
      <c r="N4662">
        <v>0.89651646098806104</v>
      </c>
      <c r="O4662">
        <v>38.679245283018801</v>
      </c>
      <c r="P4662">
        <v>14.9674620390455</v>
      </c>
      <c r="Q4662">
        <v>7.1376070766828004E-2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407</v>
      </c>
      <c r="E4663">
        <v>4.1703239999999999</v>
      </c>
      <c r="F4663">
        <v>8.35</v>
      </c>
      <c r="G4663">
        <v>13.5879738049124</v>
      </c>
      <c r="H4663">
        <v>26.2420024130701</v>
      </c>
      <c r="I4663">
        <v>25.491612315526901</v>
      </c>
      <c r="J4663">
        <v>1.6469280034584499</v>
      </c>
      <c r="K4663">
        <v>7.11029797464459</v>
      </c>
      <c r="L4663">
        <v>6.4936748524149399</v>
      </c>
      <c r="M4663">
        <v>78.563509635768199</v>
      </c>
      <c r="N4663">
        <v>1.4438188861894601</v>
      </c>
      <c r="O4663">
        <v>0</v>
      </c>
      <c r="P4663">
        <v>81.917211328975995</v>
      </c>
      <c r="Q4663">
        <v>6.6513270761847001E-2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E4664">
        <v>4.1702282999999998</v>
      </c>
      <c r="F4664">
        <v>13.23</v>
      </c>
      <c r="G4664">
        <v>47.5888464052614</v>
      </c>
      <c r="H4664">
        <v>-13.027546050155999</v>
      </c>
      <c r="I4664">
        <v>23.707472912966502</v>
      </c>
      <c r="J4664">
        <v>-5.5708066600062498</v>
      </c>
      <c r="K4664">
        <v>14.492254954049001</v>
      </c>
      <c r="L4664">
        <v>12.2830367688286</v>
      </c>
      <c r="M4664">
        <v>30.3022054499306</v>
      </c>
      <c r="N4664">
        <v>0.46277948172258299</v>
      </c>
      <c r="O4664">
        <v>41.496598639455698</v>
      </c>
      <c r="P4664">
        <v>133.333333333333</v>
      </c>
      <c r="Q4664">
        <v>-2.7699764610581001E-2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627</v>
      </c>
      <c r="E4665">
        <v>4.1408969999999998</v>
      </c>
      <c r="F4665">
        <v>4.5999999999999996</v>
      </c>
      <c r="G4665">
        <v>-4.2066611994851097</v>
      </c>
      <c r="H4665">
        <v>0.22843775385190501</v>
      </c>
      <c r="I4665">
        <v>-27.094146520231799</v>
      </c>
      <c r="J4665">
        <v>3.0286667259884599</v>
      </c>
      <c r="K4665">
        <v>4.58452051564017</v>
      </c>
      <c r="L4665">
        <v>4.5033268168096496</v>
      </c>
      <c r="M4665">
        <v>44.557739103081197</v>
      </c>
      <c r="N4665">
        <v>1.0446352892375399</v>
      </c>
      <c r="O4665">
        <v>30.434782608695599</v>
      </c>
      <c r="P4665">
        <v>50.3267973856208</v>
      </c>
      <c r="Q4665">
        <v>3.1598931327026E-2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E4666">
        <v>4.1328140360000001</v>
      </c>
      <c r="F4666">
        <v>4.42</v>
      </c>
      <c r="G4666">
        <v>-72.325680813561405</v>
      </c>
      <c r="H4666">
        <v>-11.632081605501201</v>
      </c>
      <c r="I4666">
        <v>-54.841399267484597</v>
      </c>
      <c r="J4666">
        <v>-1.9941643242398399</v>
      </c>
      <c r="K4666">
        <v>4.9467591899275201</v>
      </c>
      <c r="L4666">
        <v>6.21077694904299</v>
      </c>
      <c r="M4666">
        <v>9.6645012404999995E-5</v>
      </c>
      <c r="N4666">
        <v>0.42857142857142799</v>
      </c>
      <c r="O4666">
        <v>87.782805429864197</v>
      </c>
      <c r="P4666">
        <v>16.315789473684202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46</v>
      </c>
      <c r="E4667">
        <v>4.1235359549999897</v>
      </c>
      <c r="F4667">
        <v>11.55</v>
      </c>
      <c r="G4667">
        <v>69.852779219463997</v>
      </c>
      <c r="H4667">
        <v>-4.8413667934157196</v>
      </c>
      <c r="I4667">
        <v>-12.061061325856301</v>
      </c>
      <c r="J4667">
        <v>2.34187903619376</v>
      </c>
      <c r="K4667">
        <v>11.184701260464299</v>
      </c>
      <c r="L4667">
        <v>10.9982949468819</v>
      </c>
      <c r="M4667">
        <v>57.163993890511897</v>
      </c>
      <c r="N4667">
        <v>0.325676130968789</v>
      </c>
      <c r="O4667">
        <v>29.2640692640692</v>
      </c>
      <c r="P4667">
        <v>110</v>
      </c>
      <c r="Q4667">
        <v>8.1801727577899999E-4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476</v>
      </c>
      <c r="E4668">
        <v>4.109443884</v>
      </c>
      <c r="F4668">
        <v>1.26</v>
      </c>
      <c r="G4668">
        <v>7.0528860856141904</v>
      </c>
      <c r="H4668">
        <v>-15.914447274451801</v>
      </c>
      <c r="I4668">
        <v>4.4443150182296796</v>
      </c>
      <c r="J4668">
        <v>-3.5566643242398399</v>
      </c>
      <c r="K4668">
        <v>1.1650015758551799</v>
      </c>
      <c r="L4668">
        <v>1.01666377074688</v>
      </c>
      <c r="M4668">
        <v>4.7504505136505601</v>
      </c>
      <c r="N4668">
        <v>1.18772218887171</v>
      </c>
      <c r="O4668">
        <v>17.460317460317398</v>
      </c>
      <c r="P4668">
        <v>68</v>
      </c>
      <c r="Q4668">
        <v>-3.5393964630594001E-2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1429</v>
      </c>
      <c r="E4669">
        <v>4.0612548500000001</v>
      </c>
      <c r="F4669">
        <v>8.7799999999999994</v>
      </c>
      <c r="G4669">
        <v>69.532418249356795</v>
      </c>
      <c r="H4669">
        <v>1.9117446710285899</v>
      </c>
      <c r="I4669">
        <v>-7.82562363207707</v>
      </c>
      <c r="J4669">
        <v>-10.300528941284</v>
      </c>
      <c r="K4669">
        <v>8.1422802513491792</v>
      </c>
      <c r="L4669">
        <v>6.94682197807699</v>
      </c>
      <c r="M4669">
        <v>58.916491254027697</v>
      </c>
      <c r="N4669">
        <v>1.4370446828214201</v>
      </c>
      <c r="O4669">
        <v>7.1753986332573998</v>
      </c>
      <c r="P4669">
        <v>127.461139896373</v>
      </c>
      <c r="Q4669">
        <v>4.9124773704359997E-2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72</v>
      </c>
      <c r="E4670">
        <v>4.0604060000000004</v>
      </c>
      <c r="F4670">
        <v>2.0299999999999998</v>
      </c>
      <c r="G4670">
        <v>43.587973804912401</v>
      </c>
      <c r="H4670">
        <v>7.2238505978885996</v>
      </c>
      <c r="I4670">
        <v>18.8814011109449</v>
      </c>
      <c r="J4670">
        <v>-7.4736163790343602</v>
      </c>
      <c r="K4670">
        <v>2.0539691238264601</v>
      </c>
      <c r="L4670">
        <v>1.7458724932829099</v>
      </c>
      <c r="M4670">
        <v>31.0053879219553</v>
      </c>
      <c r="N4670">
        <v>0.71711097300656601</v>
      </c>
      <c r="O4670">
        <v>17.733990147783199</v>
      </c>
      <c r="P4670">
        <v>125.555555555555</v>
      </c>
      <c r="Q4670">
        <v>6.1341335019180002E-2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627</v>
      </c>
      <c r="E4671">
        <v>4.0433849999999998</v>
      </c>
      <c r="F4671">
        <v>4.91</v>
      </c>
      <c r="G4671">
        <v>17.1538652777806</v>
      </c>
      <c r="H4671">
        <v>-10.5393072968482</v>
      </c>
      <c r="I4671">
        <v>-35.457805699551699</v>
      </c>
      <c r="J4671">
        <v>13.561391231315699</v>
      </c>
      <c r="K4671">
        <v>4.6408735619908503</v>
      </c>
      <c r="L4671">
        <v>4.6681985055967896</v>
      </c>
      <c r="M4671">
        <v>78.565571222989803</v>
      </c>
      <c r="N4671">
        <v>0.62757427011978395</v>
      </c>
      <c r="O4671">
        <v>33.401221995926598</v>
      </c>
      <c r="P4671">
        <v>108.050847457627</v>
      </c>
      <c r="Q4671">
        <v>6.8066042993547002E-2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21</v>
      </c>
      <c r="E4672">
        <v>4.0399560000000001</v>
      </c>
      <c r="F4672">
        <v>10.11</v>
      </c>
      <c r="G4672">
        <v>-43.716344683616498</v>
      </c>
      <c r="H4672">
        <v>-27.7454745554856</v>
      </c>
      <c r="I4672">
        <v>-43.853557322195797</v>
      </c>
      <c r="J4672">
        <v>-11.887212452582</v>
      </c>
      <c r="K4672">
        <v>11.409733017015601</v>
      </c>
      <c r="L4672">
        <v>10.4924043483679</v>
      </c>
      <c r="M4672">
        <v>1.9689873494554999</v>
      </c>
      <c r="N4672">
        <v>1.45940198948456</v>
      </c>
      <c r="O4672">
        <v>54.500494559841698</v>
      </c>
      <c r="P4672">
        <v>44.428571428571402</v>
      </c>
      <c r="Q4672">
        <v>0.145452954038927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410</v>
      </c>
      <c r="E4673">
        <v>4.0333712999999998</v>
      </c>
      <c r="F4673">
        <v>9.31</v>
      </c>
      <c r="G4673">
        <v>8.7647414816801206</v>
      </c>
      <c r="H4673">
        <v>-5.2761494021113799</v>
      </c>
      <c r="I4673">
        <v>-15.5556849817703</v>
      </c>
      <c r="J4673">
        <v>-1.9941643242398399</v>
      </c>
      <c r="K4673">
        <v>9.3031135739069608</v>
      </c>
      <c r="L4673">
        <v>8.8637057772337098</v>
      </c>
      <c r="M4673">
        <v>99.999999983441796</v>
      </c>
      <c r="O4673">
        <v>0</v>
      </c>
      <c r="P4673">
        <v>34.343434343434303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191</v>
      </c>
      <c r="E4674">
        <v>4.0280399999999998</v>
      </c>
      <c r="F4674">
        <v>40.08</v>
      </c>
      <c r="G4674">
        <v>67.299074221980106</v>
      </c>
      <c r="H4674">
        <v>9.8534467401429993</v>
      </c>
      <c r="I4674">
        <v>51.444315018229602</v>
      </c>
      <c r="J4674">
        <v>7.1486928186172998</v>
      </c>
      <c r="K4674">
        <v>36.971884698122302</v>
      </c>
      <c r="L4674">
        <v>30.9331974585475</v>
      </c>
      <c r="M4674">
        <v>60.015654637611803</v>
      </c>
      <c r="N4674">
        <v>0.37364007530010002</v>
      </c>
      <c r="O4674">
        <v>19.760479041916099</v>
      </c>
      <c r="P4674">
        <v>157.41811175337099</v>
      </c>
      <c r="Q4674">
        <v>0.105245366959929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E4675">
        <v>3.9706039999999998</v>
      </c>
      <c r="F4675">
        <v>45.1</v>
      </c>
      <c r="G4675">
        <v>32.6669211733334</v>
      </c>
      <c r="H4675">
        <v>-6.1334806837117304</v>
      </c>
      <c r="I4675">
        <v>42.6899290533174</v>
      </c>
      <c r="J4675">
        <v>-1.9941643242398399</v>
      </c>
      <c r="K4675">
        <v>43.6252410985065</v>
      </c>
      <c r="L4675">
        <v>37.297240190712202</v>
      </c>
      <c r="M4675">
        <v>50.127975425573403</v>
      </c>
      <c r="N4675">
        <v>1.79411764705882</v>
      </c>
      <c r="O4675">
        <v>0.86474501108646495</v>
      </c>
      <c r="P4675">
        <v>75.828460038986293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948</v>
      </c>
      <c r="E4676">
        <v>3.93704871</v>
      </c>
      <c r="F4676">
        <v>3.99</v>
      </c>
      <c r="G4676">
        <v>22.748444684714102</v>
      </c>
      <c r="H4676">
        <v>50.784456658494598</v>
      </c>
      <c r="I4676">
        <v>1.4531126721886301</v>
      </c>
      <c r="J4676">
        <v>-4.5946371374786104</v>
      </c>
      <c r="K4676">
        <v>3.5330690325473002</v>
      </c>
      <c r="L4676">
        <v>3.1954499444779598</v>
      </c>
      <c r="M4676">
        <v>43.404241339866203</v>
      </c>
      <c r="N4676">
        <v>0.95544002970664599</v>
      </c>
      <c r="O4676">
        <v>22.807017543859601</v>
      </c>
      <c r="P4676">
        <v>72.727272727272705</v>
      </c>
      <c r="Q4676">
        <v>2.3647452369094001E-2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130</v>
      </c>
      <c r="E4677">
        <v>3.9120620000000002</v>
      </c>
      <c r="F4677">
        <v>6.65</v>
      </c>
      <c r="G4677">
        <v>-68.251106654857594</v>
      </c>
      <c r="H4677">
        <v>0.13368666346239</v>
      </c>
      <c r="I4677">
        <v>-39.555684981770298</v>
      </c>
      <c r="J4677">
        <v>-2.9186635538238201</v>
      </c>
      <c r="K4677">
        <v>6.9007782737165</v>
      </c>
      <c r="L4677">
        <v>8.0751032936562392</v>
      </c>
      <c r="M4677">
        <v>63.374231748784801</v>
      </c>
      <c r="N4677">
        <v>0.67043249987103504</v>
      </c>
      <c r="O4677">
        <v>87.969924812030001</v>
      </c>
      <c r="P4677">
        <v>13.481228668941901</v>
      </c>
      <c r="Q4677">
        <v>8.7323989080220002E-2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312</v>
      </c>
      <c r="E4678">
        <v>3.901932</v>
      </c>
      <c r="F4678">
        <v>3</v>
      </c>
      <c r="K4678">
        <v>3.13914626791387</v>
      </c>
      <c r="L4678">
        <v>4.4077132628643598</v>
      </c>
      <c r="M4678">
        <v>99.841790054050605</v>
      </c>
      <c r="N4678">
        <v>1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711</v>
      </c>
      <c r="E4679">
        <v>3.8994098080000001</v>
      </c>
      <c r="F4679">
        <v>561.51</v>
      </c>
      <c r="G4679">
        <v>3.3943645376990901</v>
      </c>
      <c r="H4679">
        <v>3.5571970205698298</v>
      </c>
      <c r="I4679">
        <v>-2.52804754945485</v>
      </c>
      <c r="J4679">
        <v>1.5087765776367299</v>
      </c>
      <c r="K4679">
        <v>515.90846516541205</v>
      </c>
      <c r="L4679">
        <v>486.32332565845701</v>
      </c>
      <c r="M4679">
        <v>60.046073572563003</v>
      </c>
      <c r="N4679">
        <v>1.37373960712654</v>
      </c>
      <c r="O4679">
        <v>0.265355915299814</v>
      </c>
      <c r="P4679">
        <v>33.483097988874597</v>
      </c>
      <c r="Q4679">
        <v>2.4635765917062999E-2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E4680">
        <v>3.8969854000000002</v>
      </c>
      <c r="F4680">
        <v>12.98</v>
      </c>
      <c r="G4680">
        <v>4.7425922788079999</v>
      </c>
      <c r="H4680">
        <v>-24.899281305944999</v>
      </c>
      <c r="I4680">
        <v>-29.195072872655199</v>
      </c>
      <c r="J4680">
        <v>-13.5106163986318</v>
      </c>
      <c r="K4680">
        <v>14.716777840539301</v>
      </c>
      <c r="L4680">
        <v>14.701172409857801</v>
      </c>
      <c r="M4680">
        <v>32.1513000657718</v>
      </c>
      <c r="N4680">
        <v>1.5886382507611401</v>
      </c>
      <c r="O4680">
        <v>60.631741140215702</v>
      </c>
      <c r="P4680">
        <v>36.919831223628698</v>
      </c>
      <c r="Q4680">
        <v>5.0102568988347002E-2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E4681">
        <v>3.8896237</v>
      </c>
      <c r="F4681">
        <v>4.79</v>
      </c>
      <c r="G4681">
        <v>-47.0541026978198</v>
      </c>
      <c r="H4681">
        <v>-3.5990005551512101</v>
      </c>
      <c r="I4681">
        <v>-31.372908180364298</v>
      </c>
      <c r="J4681">
        <v>-3.41692855188212</v>
      </c>
      <c r="K4681">
        <v>4.9792471778222298</v>
      </c>
      <c r="L4681">
        <v>5.41018215704465</v>
      </c>
      <c r="M4681">
        <v>44.998063851747297</v>
      </c>
      <c r="N4681">
        <v>0.62496196201145704</v>
      </c>
      <c r="O4681">
        <v>65.970772442588697</v>
      </c>
      <c r="P4681">
        <v>12.705882352941099</v>
      </c>
      <c r="Q4681">
        <v>-2.6130104687595999E-2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1148</v>
      </c>
      <c r="E4682">
        <v>3.8825130630000002</v>
      </c>
      <c r="F4682">
        <v>1.27</v>
      </c>
      <c r="G4682">
        <v>-25.578692861754199</v>
      </c>
      <c r="I4682">
        <v>-15.5556849817703</v>
      </c>
      <c r="M4682">
        <v>100</v>
      </c>
      <c r="O4682">
        <v>0</v>
      </c>
      <c r="P4682">
        <v>4.95867768595041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627</v>
      </c>
      <c r="E4683">
        <v>3.8820000000000001</v>
      </c>
      <c r="F4683">
        <v>60</v>
      </c>
      <c r="G4683">
        <v>81.317858862383702</v>
      </c>
      <c r="H4683">
        <v>-3.8391248881637798</v>
      </c>
      <c r="I4683">
        <v>-10.971407484820601</v>
      </c>
      <c r="J4683">
        <v>-1.9941643242398399</v>
      </c>
      <c r="K4683">
        <v>52.034026958446802</v>
      </c>
      <c r="L4683">
        <v>41.581549765585102</v>
      </c>
      <c r="M4683">
        <v>99.566328599164194</v>
      </c>
      <c r="N4683">
        <v>0.66075143005720205</v>
      </c>
      <c r="O4683">
        <v>0</v>
      </c>
      <c r="P4683">
        <v>121.40221402214</v>
      </c>
      <c r="Q4683">
        <v>0.12885004567014499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72</v>
      </c>
      <c r="E4684">
        <v>3.8755559700000002</v>
      </c>
      <c r="F4684">
        <v>8.91</v>
      </c>
      <c r="G4684">
        <v>136.48013066765699</v>
      </c>
      <c r="H4684">
        <v>-12.521047361295</v>
      </c>
      <c r="I4684">
        <v>-6.0962255223108501</v>
      </c>
      <c r="J4684">
        <v>6.99864143115584</v>
      </c>
      <c r="K4684">
        <v>8.7746061665000408</v>
      </c>
      <c r="L4684">
        <v>7.6023308562006902</v>
      </c>
      <c r="M4684">
        <v>56.349353161930999</v>
      </c>
      <c r="N4684">
        <v>2.15199549882729</v>
      </c>
      <c r="O4684">
        <v>41.189674523007803</v>
      </c>
      <c r="P4684">
        <v>178.43749999999901</v>
      </c>
      <c r="Q4684">
        <v>9.7113781465623994E-2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627</v>
      </c>
      <c r="E4685">
        <v>3.79381656499999</v>
      </c>
      <c r="F4685">
        <v>24.47</v>
      </c>
      <c r="G4685">
        <v>17.604455178035099</v>
      </c>
      <c r="H4685">
        <v>-5.2761494021113799</v>
      </c>
      <c r="I4685">
        <v>-38.094463076103899</v>
      </c>
      <c r="J4685">
        <v>-1.9941643242398399</v>
      </c>
      <c r="K4685">
        <v>24.682432179128</v>
      </c>
      <c r="M4685">
        <v>3.4941471230000001E-6</v>
      </c>
      <c r="N4685">
        <v>0</v>
      </c>
      <c r="O4685">
        <v>44.748671843073097</v>
      </c>
      <c r="P4685">
        <v>43.183148039789302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168</v>
      </c>
      <c r="E4686">
        <v>3.7862825</v>
      </c>
      <c r="F4686">
        <v>6.23</v>
      </c>
      <c r="G4686">
        <v>126.648027786019</v>
      </c>
      <c r="H4686">
        <v>-23.2248673508293</v>
      </c>
      <c r="I4686">
        <v>32.777648351563002</v>
      </c>
      <c r="J4686">
        <v>-0.66083099090650699</v>
      </c>
      <c r="K4686">
        <v>6.7828085116354702</v>
      </c>
      <c r="L4686">
        <v>5.3499764840889803</v>
      </c>
      <c r="M4686">
        <v>33.582646415901301</v>
      </c>
      <c r="N4686">
        <v>0.87390492274048404</v>
      </c>
      <c r="O4686">
        <v>34.831460674157299</v>
      </c>
      <c r="P4686">
        <v>170.869565217391</v>
      </c>
      <c r="Q4686">
        <v>3.0059562362553E-2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46</v>
      </c>
      <c r="E4687">
        <v>3.7615050000000001</v>
      </c>
      <c r="F4687">
        <v>7.45</v>
      </c>
      <c r="G4687">
        <v>21.946059613493201</v>
      </c>
      <c r="H4687">
        <v>5.40634317949098</v>
      </c>
      <c r="I4687">
        <v>-8.9748552249748901</v>
      </c>
      <c r="J4687">
        <v>9.1831829186811706</v>
      </c>
      <c r="K4687">
        <v>6.9802934585107801</v>
      </c>
      <c r="L4687">
        <v>6.4254406731805398</v>
      </c>
      <c r="M4687">
        <v>62.921067533131897</v>
      </c>
      <c r="N4687">
        <v>1.21496197460246</v>
      </c>
      <c r="O4687">
        <v>33.959731543624102</v>
      </c>
      <c r="P4687">
        <v>77.380952380952294</v>
      </c>
      <c r="Q4687">
        <v>7.4288920726145999E-2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E4688">
        <v>3.7607829000000002</v>
      </c>
      <c r="F4688">
        <v>4.83</v>
      </c>
      <c r="G4688">
        <v>28.734406179779299</v>
      </c>
      <c r="H4688">
        <v>48.619954493992502</v>
      </c>
      <c r="I4688">
        <v>-27.416998850383401</v>
      </c>
      <c r="J4688">
        <v>3.80940710433158</v>
      </c>
      <c r="K4688">
        <v>3.8339281773098302</v>
      </c>
      <c r="L4688">
        <v>3.99525792408323</v>
      </c>
      <c r="M4688">
        <v>98.424969480175704</v>
      </c>
      <c r="N4688">
        <v>0.99981853680946298</v>
      </c>
      <c r="O4688">
        <v>21.739130434782499</v>
      </c>
      <c r="P4688">
        <v>110.917030567685</v>
      </c>
      <c r="Q4688">
        <v>5.7735229130932E-2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46</v>
      </c>
      <c r="E4689">
        <v>3.7551427500000001</v>
      </c>
      <c r="F4689">
        <v>2.65</v>
      </c>
      <c r="G4689">
        <v>-77.830945114006497</v>
      </c>
      <c r="I4689">
        <v>-24.1763746369427</v>
      </c>
      <c r="K4689">
        <v>4.20551033348326</v>
      </c>
      <c r="L4689">
        <v>8.3203468668060196</v>
      </c>
      <c r="M4689">
        <v>7.8432681322368997E-2</v>
      </c>
      <c r="N4689">
        <v>1</v>
      </c>
      <c r="O4689">
        <v>111.320754716981</v>
      </c>
      <c r="P4689">
        <v>3.9215686274509798</v>
      </c>
      <c r="Q4689">
        <v>-3.2202925944115002E-2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553</v>
      </c>
      <c r="E4690">
        <v>3.73</v>
      </c>
      <c r="F4690">
        <v>3.73</v>
      </c>
      <c r="G4690">
        <v>69.709265253428995</v>
      </c>
      <c r="H4690">
        <v>0.57343277059056796</v>
      </c>
      <c r="I4690">
        <v>8.7776483515630197</v>
      </c>
      <c r="J4690">
        <v>-3.8029498539556101</v>
      </c>
      <c r="K4690">
        <v>3.6448202070558802</v>
      </c>
      <c r="L4690">
        <v>3.00525105307339</v>
      </c>
      <c r="M4690">
        <v>33.193491782451297</v>
      </c>
      <c r="N4690">
        <v>1.1066887839364801</v>
      </c>
      <c r="O4690">
        <v>10.455764075067</v>
      </c>
      <c r="P4690">
        <v>142.20779220779201</v>
      </c>
      <c r="Q4690">
        <v>8.6338430227006005E-2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130</v>
      </c>
      <c r="E4691">
        <v>3.7222447000000001</v>
      </c>
      <c r="F4691">
        <v>7.57</v>
      </c>
      <c r="G4691">
        <v>-11.0552435425409</v>
      </c>
      <c r="H4691">
        <v>-0.40470149954033402</v>
      </c>
      <c r="I4691">
        <v>-21.5184179010249</v>
      </c>
      <c r="J4691">
        <v>-1.4753575797521601</v>
      </c>
      <c r="K4691">
        <v>7.7229430367313698</v>
      </c>
      <c r="L4691">
        <v>7.6682965081498802</v>
      </c>
      <c r="M4691">
        <v>35.710133755792199</v>
      </c>
      <c r="N4691">
        <v>0.96775506430902603</v>
      </c>
      <c r="O4691">
        <v>50.330250990752901</v>
      </c>
      <c r="P4691">
        <v>18.096723868954701</v>
      </c>
      <c r="Q4691">
        <v>4.3470552180201003E-2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819</v>
      </c>
      <c r="E4692">
        <v>3.7147710599999999</v>
      </c>
      <c r="F4692">
        <v>75.790000000000006</v>
      </c>
      <c r="G4692">
        <v>-25.578692861754199</v>
      </c>
      <c r="H4692">
        <v>-5.2761494021113799</v>
      </c>
      <c r="I4692">
        <v>102.294271902391</v>
      </c>
      <c r="J4692">
        <v>-1.9941643242398399</v>
      </c>
      <c r="K4692">
        <v>73.191860767383602</v>
      </c>
      <c r="M4692">
        <v>100</v>
      </c>
      <c r="O4692">
        <v>0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62</v>
      </c>
      <c r="E4693">
        <v>3.6773199000000001</v>
      </c>
      <c r="F4693">
        <v>10.61</v>
      </c>
      <c r="G4693">
        <v>43.639807935693902</v>
      </c>
      <c r="H4693">
        <v>1.9587366236567101</v>
      </c>
      <c r="I4693">
        <v>34.303072080376502</v>
      </c>
      <c r="J4693">
        <v>-4.0756122880407499</v>
      </c>
      <c r="K4693">
        <v>10.9138335478799</v>
      </c>
      <c r="L4693">
        <v>12.4334282825687</v>
      </c>
      <c r="M4693">
        <v>32.596934149493201</v>
      </c>
      <c r="N4693">
        <v>0.31799264119932202</v>
      </c>
      <c r="O4693">
        <v>18.755890669180001</v>
      </c>
      <c r="P4693">
        <v>80.749574105621804</v>
      </c>
      <c r="Q4693">
        <v>1.1137140499832001E-2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191</v>
      </c>
      <c r="E4694">
        <v>3.6666629999999998</v>
      </c>
      <c r="F4694">
        <v>5.18</v>
      </c>
      <c r="G4694">
        <v>-25.385269264075301</v>
      </c>
      <c r="H4694">
        <v>1.8088708408035901</v>
      </c>
      <c r="I4694">
        <v>-22.390217355870998</v>
      </c>
      <c r="J4694">
        <v>2.7583109232849101</v>
      </c>
      <c r="K4694">
        <v>4.8580078925459897</v>
      </c>
      <c r="L4694">
        <v>4.9547513538327204</v>
      </c>
      <c r="M4694">
        <v>58.418772542360202</v>
      </c>
      <c r="N4694">
        <v>1.1248013448756899</v>
      </c>
      <c r="O4694">
        <v>26.4478764478764</v>
      </c>
      <c r="P4694">
        <v>35.958005249343799</v>
      </c>
      <c r="Q4694">
        <v>3.7147689898608997E-2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627</v>
      </c>
      <c r="E4695">
        <v>3.6549140000000002</v>
      </c>
      <c r="F4695">
        <v>8.6</v>
      </c>
      <c r="G4695">
        <v>20.431493895461301</v>
      </c>
      <c r="H4695">
        <v>-14.4630554211187</v>
      </c>
      <c r="I4695">
        <v>-32.544101970187299</v>
      </c>
      <c r="J4695">
        <v>-1.9941643242398399</v>
      </c>
      <c r="K4695">
        <v>9.0233844463411792</v>
      </c>
      <c r="L4695">
        <v>9.4342170419518308</v>
      </c>
      <c r="M4695">
        <v>41.068269024814299</v>
      </c>
      <c r="N4695">
        <v>0.61828983662210901</v>
      </c>
      <c r="O4695">
        <v>85.465116279069704</v>
      </c>
      <c r="P4695">
        <v>50.612959719789799</v>
      </c>
      <c r="Q4695">
        <v>7.5947167871451005E-2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1429</v>
      </c>
      <c r="E4696">
        <v>3.6425595000000301</v>
      </c>
      <c r="F4696">
        <v>41.18</v>
      </c>
      <c r="G4696">
        <v>46.004640471579002</v>
      </c>
      <c r="H4696">
        <v>-6.4568722936776499</v>
      </c>
      <c r="I4696">
        <v>1.6660628121380101</v>
      </c>
      <c r="J4696">
        <v>-2.8643601182934999</v>
      </c>
      <c r="K4696">
        <v>41.2003805667443</v>
      </c>
      <c r="L4696">
        <v>38.106000752396596</v>
      </c>
      <c r="M4696">
        <v>52.471646248896</v>
      </c>
      <c r="N4696">
        <v>1.1353660254548901</v>
      </c>
      <c r="O4696">
        <v>52.938319572608002</v>
      </c>
      <c r="P4696">
        <v>80.3766973280771</v>
      </c>
      <c r="Q4696">
        <v>6.3054224138243006E-2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627</v>
      </c>
      <c r="E4697">
        <v>3.6254927499999998</v>
      </c>
      <c r="F4697">
        <v>6.05</v>
      </c>
      <c r="G4697">
        <v>-45.973429703859402</v>
      </c>
      <c r="H4697">
        <v>16.9460728201108</v>
      </c>
      <c r="I4697">
        <v>-34.347631290495102</v>
      </c>
      <c r="J4697">
        <v>-18.545888462170801</v>
      </c>
      <c r="K4697">
        <v>5.9896380230967603</v>
      </c>
      <c r="L4697">
        <v>7.2321555496178798</v>
      </c>
      <c r="M4697">
        <v>51.531990756697901</v>
      </c>
      <c r="N4697">
        <v>1.6041666666666601</v>
      </c>
      <c r="O4697">
        <v>34.710743801652903</v>
      </c>
      <c r="P4697">
        <v>47.560975609756099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407</v>
      </c>
      <c r="E4698">
        <v>3.625</v>
      </c>
      <c r="F4698">
        <v>7.25</v>
      </c>
      <c r="G4698">
        <v>1.39153480899882</v>
      </c>
      <c r="H4698">
        <v>1.87735283335807</v>
      </c>
      <c r="I4698">
        <v>-20.160948139664999</v>
      </c>
      <c r="J4698">
        <v>-3.3659064367226899</v>
      </c>
      <c r="K4698">
        <v>6.9768834706724201</v>
      </c>
      <c r="L4698">
        <v>7.1295852110425297</v>
      </c>
      <c r="M4698">
        <v>56.469508938211199</v>
      </c>
      <c r="N4698">
        <v>0.98590945492069404</v>
      </c>
      <c r="O4698">
        <v>76.827586206896498</v>
      </c>
      <c r="P4698">
        <v>50.727650727650698</v>
      </c>
      <c r="Q4698">
        <v>6.4705340864098002E-2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49</v>
      </c>
      <c r="E4699">
        <v>3.6217199999999998</v>
      </c>
      <c r="F4699">
        <v>12</v>
      </c>
      <c r="G4699">
        <v>62.804352664148396</v>
      </c>
      <c r="H4699">
        <v>-5.2761494021113799</v>
      </c>
      <c r="I4699">
        <v>-25.330121071995801</v>
      </c>
      <c r="J4699">
        <v>-1.9941643242398399</v>
      </c>
      <c r="K4699">
        <v>12.1652479238445</v>
      </c>
      <c r="L4699">
        <v>10.4476513501066</v>
      </c>
      <c r="M4699">
        <v>0.208805843141221</v>
      </c>
      <c r="N4699">
        <v>0</v>
      </c>
      <c r="O4699">
        <v>22.499999999999901</v>
      </c>
      <c r="P4699">
        <v>88.383045525902602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46</v>
      </c>
      <c r="E4700">
        <v>3.5264834999999999</v>
      </c>
      <c r="F4700">
        <v>2.25</v>
      </c>
      <c r="G4700">
        <v>-88.693446960114798</v>
      </c>
      <c r="H4700">
        <v>4.4799481588642296</v>
      </c>
      <c r="I4700">
        <v>-70.555684981770298</v>
      </c>
      <c r="J4700">
        <v>-10.1574296303622</v>
      </c>
      <c r="K4700">
        <v>2.2587324492029999</v>
      </c>
      <c r="L4700">
        <v>3.6502307190194698</v>
      </c>
      <c r="M4700">
        <v>46.7240115317571</v>
      </c>
      <c r="N4700">
        <v>1.47412467976088</v>
      </c>
      <c r="O4700">
        <v>171.111111111111</v>
      </c>
      <c r="P4700">
        <v>40.625</v>
      </c>
      <c r="Q4700">
        <v>-0.153082446724328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711</v>
      </c>
      <c r="E4701">
        <v>3.52154549999999</v>
      </c>
      <c r="F4701">
        <v>20100</v>
      </c>
      <c r="G4701">
        <v>-5.5931859894901201</v>
      </c>
      <c r="H4701">
        <v>-1.87035303188851</v>
      </c>
      <c r="I4701">
        <v>-12.2495918825592</v>
      </c>
      <c r="J4701">
        <v>1.0670674632677399</v>
      </c>
      <c r="K4701">
        <v>19208.7545485521</v>
      </c>
      <c r="L4701">
        <v>17019.334615027899</v>
      </c>
      <c r="M4701">
        <v>52.023657374319697</v>
      </c>
      <c r="N4701">
        <v>1</v>
      </c>
      <c r="Q4701">
        <v>0.111248485696195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553</v>
      </c>
      <c r="E4702">
        <v>3.4913688</v>
      </c>
      <c r="F4702">
        <v>5.62</v>
      </c>
      <c r="G4702">
        <v>-25.578692861754199</v>
      </c>
      <c r="H4702">
        <v>-5.2761494021113799</v>
      </c>
      <c r="I4702">
        <v>-15.5556849817703</v>
      </c>
      <c r="J4702">
        <v>-1.9941643242398399</v>
      </c>
      <c r="K4702">
        <v>5.6199995321226703</v>
      </c>
      <c r="L4702">
        <v>5.6066943512379099</v>
      </c>
      <c r="M4702">
        <v>100</v>
      </c>
      <c r="O4702">
        <v>0</v>
      </c>
      <c r="P4702">
        <v>0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E4703">
        <v>3.4910890000000001</v>
      </c>
      <c r="F4703">
        <v>5.35</v>
      </c>
      <c r="G4703">
        <v>131.63284559978399</v>
      </c>
      <c r="H4703">
        <v>100.36901188821101</v>
      </c>
      <c r="I4703">
        <v>109.234230984616</v>
      </c>
      <c r="J4703">
        <v>13.6520941791615</v>
      </c>
      <c r="K4703">
        <v>2.9832716269621402</v>
      </c>
      <c r="L4703">
        <v>1.72875611685952</v>
      </c>
      <c r="M4703">
        <v>99.969137944834699</v>
      </c>
      <c r="N4703">
        <v>1.0366459515120801</v>
      </c>
      <c r="O4703">
        <v>0</v>
      </c>
      <c r="P4703">
        <v>170.20202020202001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130</v>
      </c>
      <c r="E4704">
        <v>3.4815445</v>
      </c>
      <c r="F4704">
        <v>8.0500000000000007</v>
      </c>
      <c r="G4704">
        <v>-57.242529873638702</v>
      </c>
      <c r="H4704">
        <v>-18.9995536574305</v>
      </c>
      <c r="I4704">
        <v>-42.373866799952097</v>
      </c>
      <c r="J4704">
        <v>-13.841990411196299</v>
      </c>
      <c r="K4704">
        <v>9.2954973349901699</v>
      </c>
      <c r="L4704">
        <v>10.579923130025399</v>
      </c>
      <c r="M4704">
        <v>20.785573196185599</v>
      </c>
      <c r="N4704">
        <v>0.51664148785022501</v>
      </c>
      <c r="O4704">
        <v>147.950310559006</v>
      </c>
      <c r="P4704">
        <v>31.967213114754099</v>
      </c>
      <c r="Q4704">
        <v>2.5234955278272998E-2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627</v>
      </c>
      <c r="E4705">
        <v>3.4649999999999999</v>
      </c>
      <c r="F4705">
        <v>3.96</v>
      </c>
      <c r="G4705">
        <v>-29.6949156220447</v>
      </c>
      <c r="H4705">
        <v>24.175905392409099</v>
      </c>
      <c r="I4705">
        <v>-14.535276818505</v>
      </c>
      <c r="J4705">
        <v>-2.52048011371352</v>
      </c>
      <c r="K4705">
        <v>3.6293933255662401</v>
      </c>
      <c r="L4705">
        <v>4.2564904218785298</v>
      </c>
      <c r="M4705">
        <v>60.446825985570797</v>
      </c>
      <c r="N4705">
        <v>0.91661464775028101</v>
      </c>
      <c r="O4705">
        <v>42.424242424242401</v>
      </c>
      <c r="P4705">
        <v>46.125461254612503</v>
      </c>
      <c r="Q4705">
        <v>7.1587937022174003E-2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72</v>
      </c>
      <c r="E4706">
        <v>3.4157122497302499</v>
      </c>
      <c r="F4706">
        <v>9.2899999999999991</v>
      </c>
      <c r="G4706">
        <v>28.997014292987799</v>
      </c>
      <c r="H4706">
        <v>-5.2761494021113799</v>
      </c>
      <c r="I4706">
        <v>39.0200221729717</v>
      </c>
      <c r="J4706">
        <v>-1.9941643242398399</v>
      </c>
      <c r="K4706">
        <v>9.0687044718743</v>
      </c>
      <c r="L4706">
        <v>7.6316501755593196</v>
      </c>
      <c r="M4706">
        <v>100</v>
      </c>
      <c r="N4706">
        <v>0</v>
      </c>
      <c r="O4706">
        <v>0</v>
      </c>
      <c r="P4706">
        <v>54.575707154741998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1487</v>
      </c>
      <c r="E4707">
        <v>3.4029799999999999</v>
      </c>
      <c r="F4707">
        <v>2.23</v>
      </c>
      <c r="G4707">
        <v>71.766439881608605</v>
      </c>
      <c r="H4707">
        <v>83.219425819127494</v>
      </c>
      <c r="I4707">
        <v>81.789447761592498</v>
      </c>
      <c r="J4707">
        <v>7.79965010874984</v>
      </c>
      <c r="M4707">
        <v>100</v>
      </c>
      <c r="O4707">
        <v>0</v>
      </c>
      <c r="P4707">
        <v>97.345132743362797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711</v>
      </c>
      <c r="E4708">
        <v>3.3721852499999998</v>
      </c>
      <c r="F4708">
        <v>2792.93</v>
      </c>
      <c r="G4708">
        <v>1.9523573665562499</v>
      </c>
      <c r="H4708">
        <v>-1.66124589893508</v>
      </c>
      <c r="I4708">
        <v>1.4109788929260401</v>
      </c>
      <c r="J4708">
        <v>-1.8241173971264799</v>
      </c>
      <c r="K4708">
        <v>2621.6223782871698</v>
      </c>
      <c r="L4708">
        <v>2411.4595319443501</v>
      </c>
      <c r="M4708">
        <v>62.239883768519803</v>
      </c>
      <c r="N4708">
        <v>0.68221213371852996</v>
      </c>
      <c r="O4708">
        <v>1.9717644194448201</v>
      </c>
      <c r="P4708">
        <v>34.689911265432102</v>
      </c>
      <c r="Q4708">
        <v>1.8760771011537999E-2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1778</v>
      </c>
      <c r="E4709">
        <v>3.3415609000000002</v>
      </c>
      <c r="F4709">
        <v>6.47</v>
      </c>
      <c r="G4709">
        <v>24.886423417315498</v>
      </c>
      <c r="H4709">
        <v>-2.4144641874849899</v>
      </c>
      <c r="I4709">
        <v>51.627777550529402</v>
      </c>
      <c r="J4709">
        <v>-3.9638612939367999</v>
      </c>
      <c r="K4709">
        <v>5.6348430843437498</v>
      </c>
      <c r="L4709">
        <v>4.7828453918777099</v>
      </c>
      <c r="M4709">
        <v>57.856060947393999</v>
      </c>
      <c r="N4709">
        <v>0.614814628544605</v>
      </c>
      <c r="O4709">
        <v>6.1823802163833097</v>
      </c>
      <c r="P4709">
        <v>100.931677018633</v>
      </c>
      <c r="Q4709">
        <v>8.7137511902942E-2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476</v>
      </c>
      <c r="E4710">
        <v>3.3119999999999998</v>
      </c>
      <c r="F4710">
        <v>2.2999999999999998</v>
      </c>
      <c r="G4710">
        <v>-3.2382673298393398</v>
      </c>
      <c r="H4710">
        <v>-2.0651402277994602</v>
      </c>
      <c r="I4710">
        <v>-20.5143626677207</v>
      </c>
      <c r="J4710">
        <v>-7.0574554634803501</v>
      </c>
      <c r="K4710">
        <v>2.2299248820503501</v>
      </c>
      <c r="L4710">
        <v>2.14345513909457</v>
      </c>
      <c r="M4710">
        <v>49.892236185538103</v>
      </c>
      <c r="N4710">
        <v>0.618921143678688</v>
      </c>
      <c r="O4710">
        <v>14.782608695652099</v>
      </c>
      <c r="P4710">
        <v>64.285714285714207</v>
      </c>
      <c r="Q4710">
        <v>7.2766260569518001E-2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343</v>
      </c>
      <c r="E4711">
        <v>3.30165</v>
      </c>
      <c r="F4711">
        <v>21.75</v>
      </c>
      <c r="G4711">
        <v>33.761966478905002</v>
      </c>
      <c r="H4711">
        <v>25.354481228519202</v>
      </c>
      <c r="I4711">
        <v>24.766895663390901</v>
      </c>
      <c r="J4711">
        <v>-1.9941643242398399</v>
      </c>
      <c r="K4711">
        <v>16.872350919416</v>
      </c>
      <c r="M4711">
        <v>99.824324943997993</v>
      </c>
      <c r="N4711">
        <v>1</v>
      </c>
      <c r="O4711">
        <v>0</v>
      </c>
      <c r="P4711">
        <v>59.3406593406593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343</v>
      </c>
      <c r="E4712">
        <v>3.263123395</v>
      </c>
      <c r="F4712">
        <v>6.35</v>
      </c>
      <c r="G4712">
        <v>-19.213533732776</v>
      </c>
      <c r="H4712">
        <v>-1.9107647867267601</v>
      </c>
      <c r="I4712">
        <v>-19.343563769649101</v>
      </c>
      <c r="J4712">
        <v>-1.9941643242398399</v>
      </c>
      <c r="K4712">
        <v>6.1982274306352503</v>
      </c>
      <c r="L4712">
        <v>6.3129807250651702</v>
      </c>
      <c r="M4712">
        <v>49.2456193652583</v>
      </c>
      <c r="N4712">
        <v>1.14520908871162</v>
      </c>
      <c r="O4712">
        <v>20.4724409448818</v>
      </c>
      <c r="P4712">
        <v>23.781676413255301</v>
      </c>
      <c r="Q4712">
        <v>-1.9334443493410999E-2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E4713">
        <v>3.2114331170702899</v>
      </c>
      <c r="F4713">
        <v>15.25</v>
      </c>
      <c r="G4713">
        <v>-52.9596452427066</v>
      </c>
      <c r="H4713">
        <v>-10.555652507701399</v>
      </c>
      <c r="I4713">
        <v>-8.9868519978429902</v>
      </c>
      <c r="J4713">
        <v>-1.9941643242398399</v>
      </c>
      <c r="K4713">
        <v>14.808892567552</v>
      </c>
      <c r="L4713">
        <v>15.3204718754606</v>
      </c>
      <c r="M4713">
        <v>52.0677046831699</v>
      </c>
      <c r="N4713">
        <v>0.75</v>
      </c>
      <c r="O4713">
        <v>86.885245901639294</v>
      </c>
      <c r="P4713">
        <v>42.124883504193797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407</v>
      </c>
      <c r="E4714">
        <v>3.2032943999999999</v>
      </c>
      <c r="F4714">
        <v>8.4600000000000009</v>
      </c>
      <c r="G4714">
        <v>17.085725350724701</v>
      </c>
      <c r="H4714">
        <v>-10.2199696268304</v>
      </c>
      <c r="I4714">
        <v>-21.555684981770298</v>
      </c>
      <c r="J4714">
        <v>-1.9941643242398399</v>
      </c>
      <c r="K4714">
        <v>8.5225108333511397</v>
      </c>
      <c r="L4714">
        <v>7.9219173156201004</v>
      </c>
      <c r="M4714">
        <v>20.171589802924402</v>
      </c>
      <c r="N4714">
        <v>0</v>
      </c>
      <c r="O4714">
        <v>7.56501182033095</v>
      </c>
      <c r="P4714">
        <v>96.287703016241295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711</v>
      </c>
      <c r="E4715">
        <v>3.13730683</v>
      </c>
      <c r="F4715">
        <v>84.99</v>
      </c>
      <c r="G4715">
        <v>27.061393345142299</v>
      </c>
      <c r="H4715">
        <v>1.2119682893257999</v>
      </c>
      <c r="I4715">
        <v>6.6441712367774901</v>
      </c>
      <c r="J4715">
        <v>0.84736573040497098</v>
      </c>
      <c r="K4715">
        <v>79.258861103667698</v>
      </c>
      <c r="L4715">
        <v>71.174355786034297</v>
      </c>
      <c r="M4715">
        <v>50.818864179380903</v>
      </c>
      <c r="N4715">
        <v>1.3053699998506201</v>
      </c>
      <c r="O4715">
        <v>2.36498411577832</v>
      </c>
      <c r="P4715">
        <v>59.996234939758999</v>
      </c>
      <c r="Q4715">
        <v>1.4865976829215E-2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86</v>
      </c>
      <c r="E4716">
        <v>3.1338468000000002</v>
      </c>
      <c r="F4716">
        <v>7.56</v>
      </c>
      <c r="G4716">
        <v>48.214410586521602</v>
      </c>
      <c r="H4716">
        <v>-3.8094827354446998</v>
      </c>
      <c r="I4716">
        <v>-23.360563030550701</v>
      </c>
      <c r="J4716">
        <v>-11.398926229001701</v>
      </c>
      <c r="K4716">
        <v>7.6915911616282502</v>
      </c>
      <c r="L4716">
        <v>7.4040936470755501</v>
      </c>
      <c r="M4716">
        <v>45.902070833654101</v>
      </c>
      <c r="N4716">
        <v>1.18749137914047</v>
      </c>
      <c r="O4716">
        <v>32.539682539682502</v>
      </c>
      <c r="P4716">
        <v>115.384615384615</v>
      </c>
      <c r="Q4716">
        <v>0.145335981881834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553</v>
      </c>
      <c r="E4717">
        <v>3.1238001118785701</v>
      </c>
      <c r="F4717">
        <v>3.13</v>
      </c>
      <c r="G4717">
        <v>-25.578692861754199</v>
      </c>
      <c r="H4717">
        <v>-5.2761494021113799</v>
      </c>
      <c r="I4717">
        <v>-15.5556849817703</v>
      </c>
      <c r="J4717">
        <v>-1.9941643242398399</v>
      </c>
      <c r="K4717">
        <v>3.1299999950010098</v>
      </c>
      <c r="L4717">
        <v>3.1298978017141801</v>
      </c>
      <c r="M4717">
        <v>100</v>
      </c>
      <c r="O4717">
        <v>0</v>
      </c>
      <c r="P4717">
        <v>0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363</v>
      </c>
      <c r="E4718">
        <v>3.1123588799999999</v>
      </c>
      <c r="F4718">
        <v>2.9</v>
      </c>
      <c r="G4718">
        <v>-17.369737637873602</v>
      </c>
      <c r="H4718">
        <v>-24.116729112256301</v>
      </c>
      <c r="I4718">
        <v>-13.443008925432199</v>
      </c>
      <c r="J4718">
        <v>-10.490896350383601</v>
      </c>
      <c r="K4718">
        <v>3.24766302050713</v>
      </c>
      <c r="L4718">
        <v>3.2391960679644698</v>
      </c>
      <c r="M4718">
        <v>39.491855578531002</v>
      </c>
      <c r="N4718">
        <v>0.81652135382732904</v>
      </c>
      <c r="O4718">
        <v>85.172413793103402</v>
      </c>
      <c r="P4718">
        <v>85.897435897435798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E4719">
        <v>3.0584878999999998</v>
      </c>
      <c r="F4719">
        <v>37.700000000000003</v>
      </c>
      <c r="G4719">
        <v>-70.129362077815401</v>
      </c>
      <c r="H4719">
        <v>-3.8502683152133401</v>
      </c>
      <c r="I4719">
        <v>20.300170874085499</v>
      </c>
      <c r="J4719">
        <v>-1.9941643242398399</v>
      </c>
      <c r="K4719">
        <v>36.1274897017245</v>
      </c>
      <c r="L4719">
        <v>40.122539571799102</v>
      </c>
      <c r="M4719">
        <v>62.452258755387497</v>
      </c>
      <c r="N4719">
        <v>1.5712121212121199</v>
      </c>
      <c r="O4719">
        <v>157.294429708222</v>
      </c>
      <c r="P4719">
        <v>45.559845559845499</v>
      </c>
      <c r="Q4719">
        <v>-3.5714432354596003E-2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135</v>
      </c>
      <c r="E4720">
        <v>3.03945</v>
      </c>
      <c r="F4720">
        <v>8.81</v>
      </c>
      <c r="G4720">
        <v>-76.360815766782096</v>
      </c>
      <c r="H4720">
        <v>-11.2526702132106</v>
      </c>
      <c r="I4720">
        <v>-49.115262658995</v>
      </c>
      <c r="J4720">
        <v>-7.2629815285409096</v>
      </c>
      <c r="K4720">
        <v>9.1813250928814902</v>
      </c>
      <c r="L4720">
        <v>11.4549433918411</v>
      </c>
      <c r="M4720">
        <v>51.186732139961201</v>
      </c>
      <c r="N4720">
        <v>0.63538403732645898</v>
      </c>
      <c r="O4720">
        <v>113.280363223609</v>
      </c>
      <c r="P4720">
        <v>11.5189873417721</v>
      </c>
      <c r="Q4720">
        <v>-6.3756255351451005E-2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111</v>
      </c>
      <c r="E4721">
        <v>3.0079349999999998</v>
      </c>
      <c r="F4721">
        <v>341.2</v>
      </c>
      <c r="G4721">
        <v>783.31848348347705</v>
      </c>
      <c r="H4721">
        <v>79.558104741535004</v>
      </c>
      <c r="I4721">
        <v>-15.3648172677782</v>
      </c>
      <c r="J4721">
        <v>4.1111322187350998</v>
      </c>
      <c r="K4721">
        <v>257.45211083867599</v>
      </c>
      <c r="L4721">
        <v>252.85548416576</v>
      </c>
      <c r="M4721">
        <v>4.3324220454509996E-3</v>
      </c>
      <c r="N4721">
        <v>0.36673904113608302</v>
      </c>
      <c r="O4721">
        <v>99.003516998827607</v>
      </c>
      <c r="P4721">
        <v>809.13935518252003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553</v>
      </c>
      <c r="E4722">
        <v>2.9933882440000001</v>
      </c>
      <c r="F4722">
        <v>13.46</v>
      </c>
      <c r="G4722">
        <v>-25.578692861754199</v>
      </c>
      <c r="H4722">
        <v>-5.2761494021113799</v>
      </c>
      <c r="I4722">
        <v>-15.5556849817703</v>
      </c>
      <c r="J4722">
        <v>-1.9941643242398399</v>
      </c>
      <c r="K4722">
        <v>13.459997416691699</v>
      </c>
      <c r="L4722">
        <v>13.330081360306</v>
      </c>
      <c r="M4722">
        <v>100</v>
      </c>
      <c r="O4722">
        <v>0</v>
      </c>
      <c r="P4722">
        <v>0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627</v>
      </c>
      <c r="E4723">
        <v>2.9866529303917599</v>
      </c>
      <c r="F4723">
        <v>2.62</v>
      </c>
      <c r="G4723">
        <v>-28.5416558247172</v>
      </c>
      <c r="H4723">
        <v>-3.33062411028257</v>
      </c>
      <c r="I4723">
        <v>-37.112571209315199</v>
      </c>
      <c r="J4723">
        <v>-1.9941643242398399</v>
      </c>
      <c r="K4723">
        <v>2.6716323453458499</v>
      </c>
      <c r="L4723">
        <v>2.52690928561376</v>
      </c>
      <c r="M4723">
        <v>70.002221847097303</v>
      </c>
      <c r="N4723">
        <v>1.5578192252510701</v>
      </c>
      <c r="O4723">
        <v>30.152671755725098</v>
      </c>
      <c r="P4723">
        <v>8.7136929460580799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543</v>
      </c>
      <c r="E4724">
        <v>2.951025</v>
      </c>
      <c r="F4724">
        <v>1.5</v>
      </c>
      <c r="G4724">
        <v>-26.240944517383301</v>
      </c>
      <c r="H4724">
        <v>0.64977652381453299</v>
      </c>
      <c r="I4724">
        <v>-20.0142837078849</v>
      </c>
      <c r="J4724">
        <v>-5.3725427026182198</v>
      </c>
      <c r="K4724">
        <v>1.44757547908443</v>
      </c>
      <c r="L4724">
        <v>1.5766026174324199</v>
      </c>
      <c r="M4724">
        <v>56.435187728856903</v>
      </c>
      <c r="N4724">
        <v>0.74596688913929099</v>
      </c>
      <c r="O4724">
        <v>62</v>
      </c>
      <c r="P4724">
        <v>29.310344827586199</v>
      </c>
      <c r="Q4724">
        <v>-1.6271720857170002E-2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407</v>
      </c>
      <c r="E4725">
        <v>2.919</v>
      </c>
      <c r="F4725">
        <v>145.94999999999999</v>
      </c>
      <c r="G4725">
        <v>967.67973410453703</v>
      </c>
      <c r="H4725">
        <v>21.338609047720499</v>
      </c>
      <c r="I4725">
        <v>784.81445690595297</v>
      </c>
      <c r="J4725">
        <v>4.0844123992590298</v>
      </c>
      <c r="K4725">
        <v>109.642886618497</v>
      </c>
      <c r="L4725">
        <v>60.631332746946903</v>
      </c>
      <c r="M4725">
        <v>100</v>
      </c>
      <c r="N4725">
        <v>0.57521739130434701</v>
      </c>
      <c r="O4725">
        <v>0</v>
      </c>
      <c r="P4725">
        <v>993.25842696629195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E4726">
        <v>2.8783485</v>
      </c>
      <c r="F4726">
        <v>18.18</v>
      </c>
      <c r="G4726">
        <v>-20.613334894086801</v>
      </c>
      <c r="H4726">
        <v>-5.2761494021113799</v>
      </c>
      <c r="I4726">
        <v>-15.5556849817703</v>
      </c>
      <c r="J4726">
        <v>-1.9941643242398399</v>
      </c>
      <c r="K4726">
        <v>18.177674526422699</v>
      </c>
      <c r="L4726">
        <v>17.9298572222012</v>
      </c>
      <c r="M4726">
        <v>100</v>
      </c>
      <c r="O4726">
        <v>0</v>
      </c>
      <c r="P4726">
        <v>4.9653579676674298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72</v>
      </c>
      <c r="E4727">
        <v>2.8451119999999999</v>
      </c>
      <c r="F4727">
        <v>2.84</v>
      </c>
      <c r="G4727">
        <v>-20.7816448912745</v>
      </c>
      <c r="H4727">
        <v>51.629927945954897</v>
      </c>
      <c r="I4727">
        <v>-10.758637011290601</v>
      </c>
      <c r="J4727">
        <v>-1.9941643242398399</v>
      </c>
      <c r="M4727">
        <v>100</v>
      </c>
      <c r="O4727">
        <v>0</v>
      </c>
      <c r="P4727">
        <v>4.7970479704797002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62</v>
      </c>
      <c r="E4728">
        <v>2.8239791250000001</v>
      </c>
      <c r="F4728">
        <v>2.75</v>
      </c>
      <c r="G4728">
        <v>-27.364407147468501</v>
      </c>
      <c r="H4728">
        <v>-7.4190065449685099</v>
      </c>
      <c r="I4728">
        <v>-27.696260061642501</v>
      </c>
      <c r="J4728">
        <v>-9.4265967566722608</v>
      </c>
      <c r="K4728">
        <v>2.81112389069536</v>
      </c>
      <c r="L4728">
        <v>3.03744839647005</v>
      </c>
      <c r="M4728">
        <v>49.679470325954199</v>
      </c>
      <c r="N4728">
        <v>1.02124927562195</v>
      </c>
      <c r="O4728">
        <v>63.272727272727202</v>
      </c>
      <c r="P4728">
        <v>7.8431372549019702</v>
      </c>
      <c r="Q4728">
        <v>-0.150714472307521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553</v>
      </c>
      <c r="E4729">
        <v>2.823</v>
      </c>
      <c r="F4729">
        <v>9.41</v>
      </c>
      <c r="G4729">
        <v>40.090321222752799</v>
      </c>
      <c r="H4729">
        <v>-5.2761494021113799</v>
      </c>
      <c r="I4729">
        <v>38.706610100196897</v>
      </c>
      <c r="J4729">
        <v>-1.9941643242398399</v>
      </c>
      <c r="K4729">
        <v>9.20476700336752</v>
      </c>
      <c r="L4729">
        <v>7.7046418430306902</v>
      </c>
      <c r="M4729">
        <v>99.992037052364694</v>
      </c>
      <c r="O4729">
        <v>0</v>
      </c>
      <c r="P4729">
        <v>65.669014084506998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711</v>
      </c>
      <c r="E4730">
        <v>2.7862319549999999</v>
      </c>
      <c r="F4730">
        <v>267.33999999999997</v>
      </c>
      <c r="G4730">
        <v>4.5834377190919504</v>
      </c>
      <c r="H4730">
        <v>-1.71601965160078</v>
      </c>
      <c r="I4730">
        <v>0.105818868709912</v>
      </c>
      <c r="J4730">
        <v>-4.4092586638624702</v>
      </c>
      <c r="K4730">
        <v>254.51891710823699</v>
      </c>
      <c r="L4730">
        <v>236.20420592053901</v>
      </c>
      <c r="M4730">
        <v>60.128846353450299</v>
      </c>
      <c r="N4730">
        <v>0.702807499754589</v>
      </c>
      <c r="O4730">
        <v>1.14460986010322</v>
      </c>
      <c r="P4730">
        <v>51.897727272727202</v>
      </c>
      <c r="Q4730">
        <v>3.1679578910440001E-2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627</v>
      </c>
      <c r="E4731">
        <v>2.7644431200000001</v>
      </c>
      <c r="F4731">
        <v>6.92</v>
      </c>
      <c r="G4731">
        <v>39.183211900150503</v>
      </c>
      <c r="H4731">
        <v>-0.427664553626527</v>
      </c>
      <c r="I4731">
        <v>10.262496836411501</v>
      </c>
      <c r="J4731">
        <v>-1.9941643242398399</v>
      </c>
      <c r="K4731">
        <v>6.36119785811354</v>
      </c>
      <c r="M4731">
        <v>99.598262172721206</v>
      </c>
      <c r="N4731">
        <v>3.2884902840059702</v>
      </c>
      <c r="O4731">
        <v>4.9132947976878496</v>
      </c>
      <c r="P4731">
        <v>73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407</v>
      </c>
      <c r="E4732">
        <v>2.7255009000000001</v>
      </c>
      <c r="F4732">
        <v>7.97</v>
      </c>
      <c r="G4732">
        <v>-7.8534343684012002</v>
      </c>
      <c r="H4732">
        <v>-26.286250412212301</v>
      </c>
      <c r="I4732">
        <v>-26.005123184017499</v>
      </c>
      <c r="J4732">
        <v>8.1466807461826996</v>
      </c>
      <c r="K4732">
        <v>8.8679038170609896</v>
      </c>
      <c r="L4732">
        <v>8.8094749151536007</v>
      </c>
      <c r="M4732">
        <v>50.524775985641298</v>
      </c>
      <c r="N4732">
        <v>2.8017180198854601</v>
      </c>
      <c r="O4732">
        <v>61.104140526976103</v>
      </c>
      <c r="P4732">
        <v>40.070298769771497</v>
      </c>
      <c r="Q4732">
        <v>4.9074797734767001E-2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553</v>
      </c>
      <c r="E4733">
        <v>2.6956533333333299</v>
      </c>
      <c r="F4733">
        <v>13.77</v>
      </c>
      <c r="G4733">
        <v>-25.578692861754199</v>
      </c>
      <c r="H4733">
        <v>-5.2761494021113799</v>
      </c>
      <c r="I4733">
        <v>-15.5556849817703</v>
      </c>
      <c r="J4733">
        <v>-1.9941643242398399</v>
      </c>
      <c r="K4733">
        <v>13.7699974904634</v>
      </c>
      <c r="L4733">
        <v>13.7317267419541</v>
      </c>
      <c r="M4733">
        <v>100</v>
      </c>
      <c r="O4733">
        <v>0</v>
      </c>
      <c r="P4733">
        <v>0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72</v>
      </c>
      <c r="E4734">
        <v>2.6850138000000001</v>
      </c>
      <c r="F4734">
        <v>8.1300000000000008</v>
      </c>
      <c r="G4734">
        <v>-25.578692861754199</v>
      </c>
      <c r="H4734">
        <v>-5.2761494021113799</v>
      </c>
      <c r="I4734">
        <v>-15.5556849817703</v>
      </c>
      <c r="J4734">
        <v>-1.9941643242398399</v>
      </c>
      <c r="K4734">
        <v>8.1299999695813394</v>
      </c>
      <c r="L4734">
        <v>8.12935918454607</v>
      </c>
      <c r="M4734">
        <v>100</v>
      </c>
      <c r="O4734">
        <v>0</v>
      </c>
      <c r="P4734">
        <v>0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227</v>
      </c>
      <c r="E4735">
        <v>2.64594</v>
      </c>
      <c r="F4735">
        <v>4.18</v>
      </c>
      <c r="G4735">
        <v>-68.318418889151502</v>
      </c>
      <c r="H4735">
        <v>-5.2761494021113799</v>
      </c>
      <c r="I4735">
        <v>-4.0890183151036501</v>
      </c>
      <c r="J4735">
        <v>-1.9941643242398399</v>
      </c>
      <c r="K4735">
        <v>3.87862481889261</v>
      </c>
      <c r="L4735">
        <v>4.4146143424693003</v>
      </c>
      <c r="M4735">
        <v>71.518716908574305</v>
      </c>
      <c r="N4735">
        <v>1.16923076923076</v>
      </c>
      <c r="O4735">
        <v>74.641148325358799</v>
      </c>
      <c r="P4735">
        <v>25.149700598802301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E4736">
        <v>2.6349399999999998</v>
      </c>
      <c r="F4736">
        <v>4.0599999999999996</v>
      </c>
      <c r="G4736">
        <v>24.7916775086161</v>
      </c>
      <c r="H4736">
        <v>-23.750044984440699</v>
      </c>
      <c r="I4736">
        <v>-39.809416325053903</v>
      </c>
      <c r="J4736">
        <v>2.9153963992743499</v>
      </c>
      <c r="K4736">
        <v>4.3060854160248301</v>
      </c>
      <c r="L4736">
        <v>4.0990123185546796</v>
      </c>
      <c r="M4736">
        <v>34.869337904787102</v>
      </c>
      <c r="N4736">
        <v>0.27480916030534303</v>
      </c>
      <c r="O4736">
        <v>48.522167487684698</v>
      </c>
      <c r="P4736">
        <v>87.096774193548299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553</v>
      </c>
      <c r="E4737">
        <v>2.6208</v>
      </c>
      <c r="F4737">
        <v>4.2</v>
      </c>
      <c r="G4737">
        <v>-34.865949881192599</v>
      </c>
      <c r="H4737">
        <v>-23.140625788148299</v>
      </c>
      <c r="I4737">
        <v>-21.1736625098602</v>
      </c>
      <c r="J4737">
        <v>-9.6154114374038109</v>
      </c>
      <c r="K4737">
        <v>4.7000396644244002</v>
      </c>
      <c r="L4737">
        <v>4.8044740849844203</v>
      </c>
      <c r="M4737">
        <v>43.510652347003699</v>
      </c>
      <c r="N4737">
        <v>3.7021892116833399</v>
      </c>
      <c r="O4737">
        <v>94.523809523809504</v>
      </c>
      <c r="P4737">
        <v>14.7540983606557</v>
      </c>
      <c r="Q4737">
        <v>0.11621415648913599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410</v>
      </c>
      <c r="E4738">
        <v>2.6145664800000001</v>
      </c>
      <c r="F4738">
        <v>1.42</v>
      </c>
      <c r="G4738">
        <v>-35.132832989142699</v>
      </c>
      <c r="H4738">
        <v>6.75392578585853</v>
      </c>
      <c r="I4738">
        <v>-36.666796092881398</v>
      </c>
      <c r="J4738">
        <v>-2.6608309909065002</v>
      </c>
      <c r="K4738">
        <v>1.4809723544636599</v>
      </c>
      <c r="L4738">
        <v>1.54179178339182</v>
      </c>
      <c r="M4738">
        <v>37.559771335819697</v>
      </c>
      <c r="N4738">
        <v>0.92085576883554598</v>
      </c>
      <c r="O4738">
        <v>39.4366197183098</v>
      </c>
      <c r="P4738">
        <v>24.5614035087719</v>
      </c>
      <c r="Q4738">
        <v>-6.3325034306451006E-2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72</v>
      </c>
      <c r="E4739">
        <v>2.5273368</v>
      </c>
      <c r="F4739">
        <v>16.11</v>
      </c>
      <c r="G4739">
        <v>-14.244898805085199</v>
      </c>
      <c r="H4739">
        <v>2.1238505978886102</v>
      </c>
      <c r="I4739">
        <v>-22.164380633944202</v>
      </c>
      <c r="J4739">
        <v>-2.97756936419067</v>
      </c>
      <c r="K4739">
        <v>15.760496068178</v>
      </c>
      <c r="L4739">
        <v>15.838429620736299</v>
      </c>
      <c r="M4739">
        <v>55.983188191246398</v>
      </c>
      <c r="N4739">
        <v>0.13260869565217301</v>
      </c>
      <c r="O4739">
        <v>17.939168218497802</v>
      </c>
      <c r="P4739">
        <v>23.923076923076898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407</v>
      </c>
      <c r="E4740">
        <v>2.50595422912424</v>
      </c>
      <c r="F4740">
        <v>8.33</v>
      </c>
      <c r="G4740">
        <v>-25.578692861754199</v>
      </c>
      <c r="H4740">
        <v>-5.2761494021113799</v>
      </c>
      <c r="I4740">
        <v>-15.5556849817703</v>
      </c>
      <c r="J4740">
        <v>-1.9941643242398399</v>
      </c>
      <c r="K4740">
        <v>8.3299999999999894</v>
      </c>
      <c r="L4740">
        <v>8.3299999999999894</v>
      </c>
      <c r="M4740">
        <v>50</v>
      </c>
      <c r="O4740">
        <v>0</v>
      </c>
      <c r="P4740">
        <v>0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627</v>
      </c>
      <c r="E4741">
        <v>2.5025556276588099</v>
      </c>
      <c r="F4741">
        <v>12.52</v>
      </c>
      <c r="G4741">
        <v>-25.817736686455401</v>
      </c>
      <c r="H4741">
        <v>-5.2761494021113799</v>
      </c>
      <c r="I4741">
        <v>-15.5556849817703</v>
      </c>
      <c r="J4741">
        <v>-1.9941643242398399</v>
      </c>
      <c r="K4741">
        <v>12.519995764339299</v>
      </c>
      <c r="L4741">
        <v>12.565179791386701</v>
      </c>
      <c r="M4741">
        <v>55.887715274265297</v>
      </c>
      <c r="O4741">
        <v>0.23961661341853599</v>
      </c>
      <c r="P4741">
        <v>4.94551550712489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E4742">
        <v>2.50132055</v>
      </c>
      <c r="F4742">
        <v>1.31</v>
      </c>
      <c r="G4742">
        <v>-29.6882819028501</v>
      </c>
      <c r="H4742">
        <v>-14.059933185895099</v>
      </c>
      <c r="I4742">
        <v>-29.3714744554545</v>
      </c>
      <c r="J4742">
        <v>-8.2441643242398293</v>
      </c>
      <c r="K4742">
        <v>1.56230944214925</v>
      </c>
      <c r="L4742">
        <v>1.51672610317822</v>
      </c>
      <c r="M4742">
        <v>26.0737139221395</v>
      </c>
      <c r="N4742">
        <v>2.4836064257929298</v>
      </c>
      <c r="O4742">
        <v>76.335877862595396</v>
      </c>
      <c r="P4742">
        <v>36.4583333333333</v>
      </c>
      <c r="Q4742">
        <v>-1.2043379203005E-2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46</v>
      </c>
      <c r="E4743">
        <v>2.34178631999999</v>
      </c>
      <c r="F4743">
        <v>2.4</v>
      </c>
      <c r="G4743">
        <v>-5.5931859894901201</v>
      </c>
      <c r="H4743">
        <v>-1.87035303188851</v>
      </c>
      <c r="I4743">
        <v>-12.2495918825592</v>
      </c>
      <c r="J4743">
        <v>1.0670674632677399</v>
      </c>
      <c r="K4743">
        <v>1.7400020759405499</v>
      </c>
      <c r="L4743">
        <v>1.26157303085244</v>
      </c>
      <c r="M4743">
        <v>79.607056726233907</v>
      </c>
      <c r="N4743">
        <v>1</v>
      </c>
      <c r="Q4743">
        <v>-3.5149089750809E-2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46</v>
      </c>
      <c r="E4744">
        <v>2.2983612181383499</v>
      </c>
      <c r="F4744">
        <v>24.48</v>
      </c>
      <c r="G4744">
        <v>1.92130713824576</v>
      </c>
      <c r="H4744">
        <v>-5.2761494021113799</v>
      </c>
      <c r="I4744">
        <v>-10.5814139697634</v>
      </c>
      <c r="J4744">
        <v>-1.9941643242398399</v>
      </c>
      <c r="K4744">
        <v>24.426431555216901</v>
      </c>
      <c r="L4744">
        <v>23.294403899249801</v>
      </c>
      <c r="M4744">
        <v>100</v>
      </c>
      <c r="O4744">
        <v>0</v>
      </c>
      <c r="P4744">
        <v>27.5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257</v>
      </c>
      <c r="E4745">
        <v>2.2678451000000002</v>
      </c>
      <c r="F4745">
        <v>3.31</v>
      </c>
      <c r="G4745">
        <v>-20.831857418716201</v>
      </c>
      <c r="H4745">
        <v>-5.2761494021113799</v>
      </c>
      <c r="I4745">
        <v>-10.8088495387323</v>
      </c>
      <c r="J4745">
        <v>-1.9941643242398399</v>
      </c>
      <c r="K4745">
        <v>3.2502294778980998</v>
      </c>
      <c r="L4745">
        <v>3.19082018805612</v>
      </c>
      <c r="M4745">
        <v>50</v>
      </c>
      <c r="O4745">
        <v>0</v>
      </c>
      <c r="P4745">
        <v>4.7468354430379698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122</v>
      </c>
      <c r="E4746">
        <v>2.2451480250000002</v>
      </c>
      <c r="F4746">
        <v>154.94999999999999</v>
      </c>
      <c r="G4746">
        <v>42.152417768252199</v>
      </c>
      <c r="H4746">
        <v>-4.6182546652692702</v>
      </c>
      <c r="I4746">
        <v>-5.8565699375225302</v>
      </c>
      <c r="J4746">
        <v>0.72486890838856499</v>
      </c>
      <c r="K4746">
        <v>148.20324950571299</v>
      </c>
      <c r="L4746">
        <v>130.452254068267</v>
      </c>
      <c r="M4746">
        <v>64.373726004246606</v>
      </c>
      <c r="N4746">
        <v>0.80404448938321504</v>
      </c>
      <c r="O4746">
        <v>18.7479832203936</v>
      </c>
      <c r="P4746">
        <v>158.206965505749</v>
      </c>
      <c r="Q4746">
        <v>3.4247338610254002E-2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E4747">
        <v>2.2430983119999999</v>
      </c>
      <c r="F4747">
        <v>3.76</v>
      </c>
      <c r="G4747">
        <v>286.80840391243902</v>
      </c>
      <c r="H4747">
        <v>0.63934355563509704</v>
      </c>
      <c r="I4747">
        <v>154.947912140531</v>
      </c>
      <c r="J4747">
        <v>-1.9941643242398399</v>
      </c>
      <c r="K4747">
        <v>3.4009197272673002</v>
      </c>
      <c r="L4747">
        <v>2.24735119346844</v>
      </c>
      <c r="M4747">
        <v>99.999999987781294</v>
      </c>
      <c r="N4747">
        <v>0</v>
      </c>
      <c r="O4747">
        <v>0</v>
      </c>
      <c r="P4747">
        <v>362.07228915662603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711</v>
      </c>
      <c r="E4748">
        <v>2.2099980540000002</v>
      </c>
      <c r="F4748">
        <v>72.650000000000006</v>
      </c>
      <c r="G4748">
        <v>42.398185750962497</v>
      </c>
      <c r="H4748">
        <v>-4.84172094704756</v>
      </c>
      <c r="I4748">
        <v>14.106995724993901</v>
      </c>
      <c r="J4748">
        <v>-2.0076796641506198</v>
      </c>
      <c r="K4748">
        <v>70.5846060098458</v>
      </c>
      <c r="L4748">
        <v>61.062097807148497</v>
      </c>
      <c r="M4748">
        <v>42.618677459081702</v>
      </c>
      <c r="N4748">
        <v>0.946016622179082</v>
      </c>
      <c r="O4748">
        <v>4.7487955953200203</v>
      </c>
      <c r="P4748">
        <v>70.140515222482406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407</v>
      </c>
      <c r="E4749">
        <v>2.1996000000000002</v>
      </c>
      <c r="F4749">
        <v>4.68</v>
      </c>
      <c r="G4749">
        <v>372.29364756377697</v>
      </c>
      <c r="H4749">
        <v>141.49804414627499</v>
      </c>
      <c r="I4749">
        <v>382.31665544376102</v>
      </c>
      <c r="J4749">
        <v>3.0401606185519099</v>
      </c>
      <c r="M4749">
        <v>100</v>
      </c>
      <c r="O4749">
        <v>0</v>
      </c>
      <c r="P4749">
        <v>397.87234042553098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553</v>
      </c>
      <c r="E4750">
        <v>2.1650564000000001</v>
      </c>
      <c r="F4750">
        <v>6.98</v>
      </c>
      <c r="G4750">
        <v>-25.578692861754199</v>
      </c>
      <c r="H4750">
        <v>-5.2761494021113799</v>
      </c>
      <c r="I4750">
        <v>-15.5556849817703</v>
      </c>
      <c r="J4750">
        <v>-1.9941643242398399</v>
      </c>
      <c r="K4750">
        <v>6.9799957495783902</v>
      </c>
      <c r="L4750">
        <v>6.95059527504635</v>
      </c>
      <c r="M4750">
        <v>99.999996303717197</v>
      </c>
      <c r="O4750">
        <v>0</v>
      </c>
      <c r="P4750">
        <v>0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410</v>
      </c>
      <c r="E4751">
        <v>2.1096327000000001</v>
      </c>
      <c r="F4751">
        <v>7.03</v>
      </c>
      <c r="G4751">
        <v>-10.332791222409901</v>
      </c>
      <c r="H4751">
        <v>-9.8155352499084394</v>
      </c>
      <c r="I4751">
        <v>-33.237183810810102</v>
      </c>
      <c r="J4751">
        <v>-8.5301120366581404</v>
      </c>
      <c r="K4751">
        <v>7.4108784788723003</v>
      </c>
      <c r="L4751">
        <v>7.3317326834308698</v>
      </c>
      <c r="M4751">
        <v>41.168000932939997</v>
      </c>
      <c r="N4751">
        <v>1.07659323753723</v>
      </c>
      <c r="O4751">
        <v>33.001422475106601</v>
      </c>
      <c r="P4751">
        <v>33.650190114068401</v>
      </c>
      <c r="Q4751">
        <v>3.5031568508402E-2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21</v>
      </c>
      <c r="E4752">
        <v>2.08</v>
      </c>
      <c r="F4752">
        <v>16.64</v>
      </c>
      <c r="G4752">
        <v>-20.594465732416602</v>
      </c>
      <c r="H4752">
        <v>-0.29192227277383598</v>
      </c>
      <c r="I4752">
        <v>-10.571457852432699</v>
      </c>
      <c r="J4752">
        <v>-1.9941643242398399</v>
      </c>
      <c r="K4752">
        <v>16.131240887603099</v>
      </c>
      <c r="L4752">
        <v>15.9275194509953</v>
      </c>
      <c r="M4752">
        <v>100</v>
      </c>
      <c r="N4752">
        <v>0</v>
      </c>
      <c r="O4752">
        <v>0</v>
      </c>
      <c r="P4752">
        <v>4.9842271293375404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407</v>
      </c>
      <c r="E4753">
        <v>2.0541</v>
      </c>
      <c r="F4753">
        <v>4.0999999999999996</v>
      </c>
      <c r="G4753">
        <v>-25.578692861754199</v>
      </c>
      <c r="H4753">
        <v>-5.2761494021113799</v>
      </c>
      <c r="I4753">
        <v>-15.5556849817703</v>
      </c>
      <c r="J4753">
        <v>-1.9941643242398399</v>
      </c>
      <c r="K4753">
        <v>4.09998906227736</v>
      </c>
      <c r="L4753">
        <v>4.0885050212796097</v>
      </c>
      <c r="M4753">
        <v>99.806682354411805</v>
      </c>
      <c r="O4753">
        <v>0</v>
      </c>
      <c r="P4753">
        <v>0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285</v>
      </c>
      <c r="E4754">
        <v>1.976</v>
      </c>
      <c r="F4754">
        <v>61.75</v>
      </c>
      <c r="G4754">
        <v>-25.578692861754199</v>
      </c>
      <c r="H4754">
        <v>-5.2761494021113799</v>
      </c>
      <c r="I4754">
        <v>-15.5556849817703</v>
      </c>
      <c r="J4754">
        <v>-1.9941643242398399</v>
      </c>
      <c r="K4754">
        <v>61.75</v>
      </c>
      <c r="L4754">
        <v>61.75</v>
      </c>
      <c r="M4754">
        <v>50</v>
      </c>
      <c r="O4754">
        <v>0</v>
      </c>
      <c r="P4754">
        <v>0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89</v>
      </c>
      <c r="E4755">
        <v>1.95423462</v>
      </c>
      <c r="F4755">
        <v>7.9</v>
      </c>
      <c r="K4755">
        <v>7.7408079907778697</v>
      </c>
      <c r="M4755">
        <v>57.238046106161903</v>
      </c>
      <c r="N4755">
        <v>1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926</v>
      </c>
      <c r="E4756">
        <v>1.9468433999999999</v>
      </c>
      <c r="F4756">
        <v>3.93</v>
      </c>
      <c r="G4756">
        <v>22.165668040501298</v>
      </c>
      <c r="H4756">
        <v>-0.47614940211137702</v>
      </c>
      <c r="I4756">
        <v>6.8742215602857604</v>
      </c>
      <c r="J4756">
        <v>-1.9941643242398399</v>
      </c>
      <c r="K4756">
        <v>3.7472150843991199</v>
      </c>
      <c r="L4756">
        <v>3.3619677688980598</v>
      </c>
      <c r="M4756">
        <v>99.758189427494898</v>
      </c>
      <c r="N4756">
        <v>0</v>
      </c>
      <c r="O4756">
        <v>0</v>
      </c>
      <c r="P4756">
        <v>47.7443609022556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553</v>
      </c>
      <c r="E4757">
        <v>1.9104384000000001</v>
      </c>
      <c r="F4757">
        <v>25.8</v>
      </c>
      <c r="G4757">
        <v>81.650222800896302</v>
      </c>
      <c r="H4757">
        <v>49.607278449180299</v>
      </c>
      <c r="I4757">
        <v>63.610981684896302</v>
      </c>
      <c r="J4757">
        <v>8.2300509223969094</v>
      </c>
      <c r="K4757">
        <v>16.012328359516701</v>
      </c>
      <c r="M4757">
        <v>100</v>
      </c>
      <c r="N4757">
        <v>0.99722991689750695</v>
      </c>
      <c r="O4757">
        <v>0</v>
      </c>
      <c r="P4757">
        <v>107.22891566265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711</v>
      </c>
      <c r="E4758">
        <v>1.7649299939999901</v>
      </c>
      <c r="F4758">
        <v>4531.74</v>
      </c>
      <c r="G4758">
        <v>-23.282309783612199</v>
      </c>
      <c r="K4758">
        <v>4523.2196314963803</v>
      </c>
      <c r="L4758">
        <v>4345.2923176734603</v>
      </c>
      <c r="M4758">
        <v>66.2688689774686</v>
      </c>
      <c r="N4758">
        <v>1</v>
      </c>
      <c r="O4758">
        <v>4.3749200086500899</v>
      </c>
      <c r="P4758">
        <v>2.2963830781420098</v>
      </c>
      <c r="Q4758">
        <v>7.1969087878504007E-2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21</v>
      </c>
      <c r="E4759">
        <v>1.6015999999999999</v>
      </c>
      <c r="F4759">
        <v>0.44</v>
      </c>
      <c r="G4759">
        <v>-25.578692861754199</v>
      </c>
      <c r="H4759">
        <v>-5.2761494021113799</v>
      </c>
      <c r="I4759">
        <v>-15.5556849817703</v>
      </c>
      <c r="J4759">
        <v>-1.9941643242398399</v>
      </c>
      <c r="K4759">
        <v>0.43999997290389298</v>
      </c>
      <c r="L4759">
        <v>0.43922943203843501</v>
      </c>
      <c r="M4759">
        <v>100</v>
      </c>
      <c r="O4759">
        <v>0</v>
      </c>
      <c r="P4759">
        <v>0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627</v>
      </c>
      <c r="E4760">
        <v>1.5193308000000001</v>
      </c>
      <c r="F4760">
        <v>4.42</v>
      </c>
      <c r="G4760">
        <v>51.931347298888298</v>
      </c>
      <c r="H4760">
        <v>-5.2761494021113799</v>
      </c>
      <c r="I4760">
        <v>45.758183631368297</v>
      </c>
      <c r="J4760">
        <v>-1.9941643242398399</v>
      </c>
      <c r="K4760">
        <v>4.3073946868241002</v>
      </c>
      <c r="L4760">
        <v>3.49881936447068</v>
      </c>
      <c r="M4760">
        <v>100</v>
      </c>
      <c r="O4760">
        <v>0</v>
      </c>
      <c r="P4760">
        <v>77.510040160642504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135</v>
      </c>
      <c r="E4761">
        <v>1.3824000000000001</v>
      </c>
      <c r="F4761">
        <v>11.52</v>
      </c>
      <c r="G4761">
        <v>-25.578692861754199</v>
      </c>
      <c r="H4761">
        <v>-5.2761494021113799</v>
      </c>
      <c r="I4761">
        <v>-15.5556849817703</v>
      </c>
      <c r="J4761">
        <v>-1.9941643242398399</v>
      </c>
      <c r="K4761">
        <v>11.5199999999999</v>
      </c>
      <c r="L4761">
        <v>11.52</v>
      </c>
      <c r="M4761">
        <v>50</v>
      </c>
      <c r="O4761">
        <v>0</v>
      </c>
      <c r="P4761">
        <v>0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119</v>
      </c>
      <c r="E4762">
        <v>1.37832452449136</v>
      </c>
      <c r="F4762">
        <v>13.12</v>
      </c>
      <c r="G4762">
        <v>-25.578692861754199</v>
      </c>
      <c r="H4762">
        <v>-5.2761494021113799</v>
      </c>
      <c r="I4762">
        <v>-15.5556849817703</v>
      </c>
      <c r="J4762">
        <v>-1.9941643242398399</v>
      </c>
      <c r="K4762">
        <v>13.12</v>
      </c>
      <c r="L4762">
        <v>13.1199999999999</v>
      </c>
      <c r="M4762">
        <v>50</v>
      </c>
      <c r="O4762">
        <v>0</v>
      </c>
      <c r="P4762">
        <v>0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643</v>
      </c>
      <c r="E4763">
        <v>1.3188</v>
      </c>
      <c r="F4763">
        <v>18.84</v>
      </c>
      <c r="G4763">
        <v>-25.578692861754199</v>
      </c>
      <c r="H4763">
        <v>-5.2761494021113799</v>
      </c>
      <c r="I4763">
        <v>-15.5556849817703</v>
      </c>
      <c r="J4763">
        <v>-1.9941643242398399</v>
      </c>
      <c r="K4763">
        <v>18.8399689461463</v>
      </c>
      <c r="L4763">
        <v>18.7374526637991</v>
      </c>
      <c r="M4763">
        <v>100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1148</v>
      </c>
      <c r="E4764">
        <v>1.2757499999999999</v>
      </c>
      <c r="F4764">
        <v>85.05</v>
      </c>
      <c r="G4764">
        <v>-46.572654775363098</v>
      </c>
      <c r="H4764">
        <v>-5.2761494021113799</v>
      </c>
      <c r="I4764">
        <v>-29.210507316795599</v>
      </c>
      <c r="J4764">
        <v>-1.9941643242398399</v>
      </c>
      <c r="K4764">
        <v>85.322110323357705</v>
      </c>
      <c r="L4764">
        <v>90.228776682703398</v>
      </c>
      <c r="M4764">
        <v>3.8134211653962402</v>
      </c>
      <c r="O4764">
        <v>26.5726043503821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E4765">
        <v>1.2705</v>
      </c>
      <c r="F4765">
        <v>10.5</v>
      </c>
      <c r="G4765">
        <v>-25.578692861754199</v>
      </c>
      <c r="H4765">
        <v>-5.2761494021113799</v>
      </c>
      <c r="I4765">
        <v>-15.5556849817703</v>
      </c>
      <c r="J4765">
        <v>-1.9941643242398399</v>
      </c>
      <c r="K4765">
        <v>10.4999999783207</v>
      </c>
      <c r="L4765">
        <v>10.4995698941488</v>
      </c>
      <c r="M4765">
        <v>100</v>
      </c>
      <c r="O4765">
        <v>0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72</v>
      </c>
      <c r="E4766">
        <v>1.2510239999999999</v>
      </c>
      <c r="F4766">
        <v>10.050000000000001</v>
      </c>
      <c r="G4766">
        <v>-25.578692861754199</v>
      </c>
      <c r="H4766">
        <v>-5.2761494021113799</v>
      </c>
      <c r="I4766">
        <v>-15.5556849817703</v>
      </c>
      <c r="J4766">
        <v>-1.9941643242398399</v>
      </c>
      <c r="K4766">
        <v>10.050000000000001</v>
      </c>
      <c r="L4766">
        <v>10.049999999999899</v>
      </c>
      <c r="M4766">
        <v>50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72</v>
      </c>
      <c r="E4767">
        <v>1.143</v>
      </c>
      <c r="F4767">
        <v>3.81</v>
      </c>
      <c r="G4767">
        <v>-25.578692861754199</v>
      </c>
      <c r="H4767">
        <v>-5.2761494021113799</v>
      </c>
      <c r="I4767">
        <v>-15.5556849817703</v>
      </c>
      <c r="J4767">
        <v>-1.9941643242398399</v>
      </c>
      <c r="K4767">
        <v>3.8099999600068402</v>
      </c>
      <c r="L4767">
        <v>3.8091318200683801</v>
      </c>
      <c r="M4767">
        <v>100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E4768">
        <v>1.129</v>
      </c>
      <c r="F4768">
        <v>11.29</v>
      </c>
      <c r="G4768">
        <v>44.451427620173398</v>
      </c>
      <c r="H4768">
        <v>-0.35049884449056901</v>
      </c>
      <c r="I4768">
        <v>54.474435500157398</v>
      </c>
      <c r="J4768">
        <v>-1.9941643242398399</v>
      </c>
      <c r="K4768">
        <v>10.677542943562701</v>
      </c>
      <c r="L4768">
        <v>8.3756893522596805</v>
      </c>
      <c r="M4768">
        <v>100</v>
      </c>
      <c r="N4768">
        <v>0</v>
      </c>
      <c r="O4768">
        <v>0</v>
      </c>
      <c r="P4768">
        <v>70.030120481927696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627</v>
      </c>
      <c r="E4769">
        <v>1.0733211024003799</v>
      </c>
      <c r="F4769">
        <v>1.95</v>
      </c>
      <c r="K4769">
        <v>2.2159995707425302</v>
      </c>
      <c r="M4769" s="1">
        <v>2.4459774300000002E-7</v>
      </c>
      <c r="N4769">
        <v>1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46</v>
      </c>
      <c r="E4770">
        <v>0.93283125</v>
      </c>
      <c r="F4770">
        <v>57.85</v>
      </c>
      <c r="G4770">
        <v>-25.578692861754199</v>
      </c>
      <c r="H4770">
        <v>-5.2761494021113799</v>
      </c>
      <c r="I4770">
        <v>-15.5556849817703</v>
      </c>
      <c r="J4770">
        <v>-1.9941643242398399</v>
      </c>
      <c r="K4770">
        <v>57.849916426668301</v>
      </c>
      <c r="L4770">
        <v>57.574875761423101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168</v>
      </c>
      <c r="E4771">
        <v>0.92903103284561495</v>
      </c>
      <c r="F4771">
        <v>9.5</v>
      </c>
      <c r="G4771">
        <v>-25.578692861754199</v>
      </c>
      <c r="H4771">
        <v>-5.2761494021113799</v>
      </c>
      <c r="I4771">
        <v>-15.5556849817703</v>
      </c>
      <c r="K4771">
        <v>9.5</v>
      </c>
      <c r="L4771">
        <v>9.5</v>
      </c>
      <c r="M4771">
        <v>50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553</v>
      </c>
      <c r="E4772">
        <v>0.86460657346542202</v>
      </c>
      <c r="F4772">
        <v>11.02</v>
      </c>
      <c r="G4772">
        <v>-25.578692861754199</v>
      </c>
      <c r="H4772">
        <v>-5.2761494021113799</v>
      </c>
      <c r="I4772">
        <v>-15.5556849817703</v>
      </c>
      <c r="J4772">
        <v>-1.9941643242398399</v>
      </c>
      <c r="K4772">
        <v>11.019999938362099</v>
      </c>
      <c r="L4772">
        <v>11.018701505527501</v>
      </c>
      <c r="M4772">
        <v>100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643</v>
      </c>
      <c r="E4773">
        <v>0.73349999999999704</v>
      </c>
      <c r="F4773">
        <v>4.8899999999999997</v>
      </c>
      <c r="G4773">
        <v>-25.578692861754199</v>
      </c>
      <c r="H4773">
        <v>-5.2761494021113799</v>
      </c>
      <c r="I4773">
        <v>-15.5556849817703</v>
      </c>
      <c r="K4773">
        <v>4.8899999999999899</v>
      </c>
      <c r="L4773">
        <v>4.8899999999999801</v>
      </c>
      <c r="M4773">
        <v>50</v>
      </c>
      <c r="O4773">
        <v>0</v>
      </c>
      <c r="P4773">
        <v>0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191</v>
      </c>
      <c r="E4774">
        <v>0.72540000000000004</v>
      </c>
      <c r="F4774">
        <v>8.06</v>
      </c>
      <c r="G4774">
        <v>55.544902643863701</v>
      </c>
      <c r="H4774">
        <v>-0.32823273544470399</v>
      </c>
      <c r="I4774">
        <v>41.253653539630399</v>
      </c>
      <c r="J4774">
        <v>-1.9941643242398399</v>
      </c>
      <c r="K4774">
        <v>7.2472121347993204</v>
      </c>
      <c r="L4774">
        <v>5.8166232962286202</v>
      </c>
      <c r="M4774">
        <v>100</v>
      </c>
      <c r="N4774">
        <v>0.22962962962962899</v>
      </c>
      <c r="O4774">
        <v>0</v>
      </c>
      <c r="P4774">
        <v>81.123595505617899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E4775">
        <v>0.66086999999999996</v>
      </c>
      <c r="F4775">
        <v>10.5</v>
      </c>
      <c r="G4775">
        <v>-25.578692861754199</v>
      </c>
      <c r="H4775">
        <v>-5.2761494021113799</v>
      </c>
      <c r="I4775">
        <v>-15.5556849817703</v>
      </c>
      <c r="J4775">
        <v>-1.9941643242398399</v>
      </c>
      <c r="K4775">
        <v>9.9162213330323308</v>
      </c>
      <c r="M4775">
        <v>50</v>
      </c>
      <c r="O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711</v>
      </c>
      <c r="E4776">
        <v>0.62861604399999904</v>
      </c>
      <c r="F4776">
        <v>36.47</v>
      </c>
      <c r="G4776">
        <v>42.099468057785998</v>
      </c>
      <c r="H4776">
        <v>-5.0063166983876997</v>
      </c>
      <c r="I4776">
        <v>14.369502050648601</v>
      </c>
      <c r="J4776">
        <v>-2.3962013116426899</v>
      </c>
      <c r="K4776">
        <v>35.494188420957499</v>
      </c>
      <c r="L4776">
        <v>30.814736374686699</v>
      </c>
      <c r="M4776">
        <v>21.949362773198501</v>
      </c>
      <c r="N4776">
        <v>0.80113549568568199</v>
      </c>
      <c r="O4776">
        <v>6.9097888675623897</v>
      </c>
      <c r="P4776">
        <v>68.920796665122694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111</v>
      </c>
      <c r="E4777">
        <v>0.49906499999999998</v>
      </c>
      <c r="F4777">
        <v>20.37</v>
      </c>
      <c r="G4777">
        <v>-15.351420134481501</v>
      </c>
      <c r="H4777">
        <v>-0.27614940211136801</v>
      </c>
      <c r="I4777">
        <v>-10.5556849817703</v>
      </c>
      <c r="J4777">
        <v>-1.9941643242398399</v>
      </c>
      <c r="K4777">
        <v>19.791736408561601</v>
      </c>
      <c r="L4777">
        <v>19.241346703388398</v>
      </c>
      <c r="M4777">
        <v>100</v>
      </c>
      <c r="N4777">
        <v>0</v>
      </c>
      <c r="O4777">
        <v>0</v>
      </c>
      <c r="P4777">
        <v>10.2272727272727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135</v>
      </c>
      <c r="E4778">
        <v>0.49402200000000002</v>
      </c>
      <c r="F4778">
        <v>4.1100000000000003</v>
      </c>
      <c r="G4778">
        <v>-25.578692861754199</v>
      </c>
      <c r="H4778">
        <v>-5.2761494021113799</v>
      </c>
      <c r="I4778">
        <v>-15.5556849817703</v>
      </c>
      <c r="J4778">
        <v>-1.9941643242398399</v>
      </c>
      <c r="K4778">
        <v>4.1099999559729996</v>
      </c>
      <c r="L4778">
        <v>4.1090725039482203</v>
      </c>
      <c r="M4778">
        <v>100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E4779">
        <v>0.38200000000000001</v>
      </c>
      <c r="F4779">
        <v>9.5500000000000007</v>
      </c>
      <c r="G4779">
        <v>-25.578692861754199</v>
      </c>
      <c r="H4779">
        <v>-5.2761494021113799</v>
      </c>
      <c r="I4779">
        <v>-15.5556849817703</v>
      </c>
      <c r="J4779">
        <v>-1.9941643242398399</v>
      </c>
      <c r="K4779">
        <v>9.54999861301234</v>
      </c>
      <c r="L4779">
        <v>9.5253737423240299</v>
      </c>
      <c r="M4779">
        <v>100</v>
      </c>
      <c r="O4779">
        <v>0</v>
      </c>
      <c r="P4779">
        <v>0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46</v>
      </c>
      <c r="E4780">
        <v>0.36780000000000002</v>
      </c>
      <c r="F4780">
        <v>12.26</v>
      </c>
      <c r="G4780">
        <v>166.32606904300701</v>
      </c>
      <c r="H4780">
        <v>-0.31039597745384501</v>
      </c>
      <c r="I4780">
        <v>176.349076922991</v>
      </c>
      <c r="J4780">
        <v>-1.9941643242398399</v>
      </c>
      <c r="K4780">
        <v>11.1643552146351</v>
      </c>
      <c r="M4780">
        <v>100</v>
      </c>
      <c r="N4780">
        <v>0</v>
      </c>
      <c r="O4780">
        <v>0</v>
      </c>
      <c r="P4780">
        <v>191.90476190476099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553</v>
      </c>
      <c r="E4781">
        <v>0.36536371200000001</v>
      </c>
      <c r="F4781">
        <v>3.84</v>
      </c>
      <c r="G4781">
        <v>-25.578692861754199</v>
      </c>
      <c r="H4781">
        <v>-5.2761494021113799</v>
      </c>
      <c r="I4781">
        <v>-15.5556849817703</v>
      </c>
      <c r="J4781">
        <v>-1.9941643242398399</v>
      </c>
      <c r="K4781">
        <v>3.8399914438855198</v>
      </c>
      <c r="L4781">
        <v>3.8191219422211602</v>
      </c>
      <c r="M4781">
        <v>100</v>
      </c>
      <c r="O4781">
        <v>0</v>
      </c>
      <c r="P4781">
        <v>0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407</v>
      </c>
      <c r="E4782">
        <v>0.35678500000000002</v>
      </c>
      <c r="F4782">
        <v>7.15</v>
      </c>
      <c r="G4782">
        <v>-25.578692861754199</v>
      </c>
      <c r="H4782">
        <v>-5.2761494021113799</v>
      </c>
      <c r="I4782">
        <v>-15.5556849817703</v>
      </c>
      <c r="J4782">
        <v>-1.9941643242398399</v>
      </c>
      <c r="K4782">
        <v>7.1499999183499101</v>
      </c>
      <c r="L4782">
        <v>7.1483307613313798</v>
      </c>
      <c r="M4782">
        <v>100</v>
      </c>
      <c r="O4782">
        <v>0</v>
      </c>
      <c r="P4782">
        <v>0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111</v>
      </c>
      <c r="E4783">
        <v>0.34499999999999997</v>
      </c>
      <c r="F4783">
        <v>3.45</v>
      </c>
      <c r="G4783">
        <v>-15.706081396786001</v>
      </c>
      <c r="H4783">
        <v>-5.2761494021113799</v>
      </c>
      <c r="I4783">
        <v>-15.5556849817703</v>
      </c>
      <c r="J4783">
        <v>-1.9941643242398399</v>
      </c>
      <c r="K4783">
        <v>3.4498001883222802</v>
      </c>
      <c r="L4783">
        <v>3.40586541387888</v>
      </c>
      <c r="M4783">
        <v>100</v>
      </c>
      <c r="O4783">
        <v>0</v>
      </c>
      <c r="P4783">
        <v>9.8726114649681591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627</v>
      </c>
      <c r="E4784">
        <v>0.33499999999999802</v>
      </c>
      <c r="F4784">
        <v>1</v>
      </c>
      <c r="G4784">
        <v>-14.8449732899431</v>
      </c>
      <c r="H4784">
        <v>-4.2627840798750798</v>
      </c>
      <c r="I4784">
        <v>-17.738252227332602</v>
      </c>
      <c r="J4784">
        <v>-0.68487498968562099</v>
      </c>
      <c r="M4784">
        <v>50</v>
      </c>
      <c r="N4784">
        <v>1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407</v>
      </c>
      <c r="E4785">
        <v>0.28151999999999999</v>
      </c>
      <c r="F4785">
        <v>11.73</v>
      </c>
      <c r="G4785">
        <v>105.326818949269</v>
      </c>
      <c r="H4785">
        <v>-5.2761494021113799</v>
      </c>
      <c r="I4785">
        <v>-15.5556849817703</v>
      </c>
      <c r="J4785">
        <v>-1.9941643242398399</v>
      </c>
      <c r="K4785">
        <v>11.7129116343286</v>
      </c>
      <c r="L4785">
        <v>10.3025594040648</v>
      </c>
      <c r="M4785">
        <v>99.999262565895194</v>
      </c>
      <c r="O4785">
        <v>0</v>
      </c>
      <c r="P4785">
        <v>263.15789473684202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343</v>
      </c>
      <c r="E4786">
        <v>0.22970760000000001</v>
      </c>
      <c r="F4786">
        <v>2.14</v>
      </c>
      <c r="G4786">
        <v>-20.676732077440501</v>
      </c>
      <c r="H4786">
        <v>-0.374188617797651</v>
      </c>
      <c r="I4786">
        <v>-10.6537241974565</v>
      </c>
      <c r="J4786">
        <v>-1.9941643242398399</v>
      </c>
      <c r="K4786">
        <v>2.0950718932638899</v>
      </c>
      <c r="L4786">
        <v>2.05804886401511</v>
      </c>
      <c r="M4786">
        <v>100</v>
      </c>
      <c r="N4786">
        <v>0</v>
      </c>
      <c r="O4786">
        <v>0</v>
      </c>
      <c r="P4786">
        <v>4.9019607843137303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72</v>
      </c>
      <c r="E4787">
        <v>0.205176</v>
      </c>
      <c r="F4787">
        <v>1.03</v>
      </c>
      <c r="G4787">
        <v>-25.578692861754199</v>
      </c>
      <c r="H4787">
        <v>-5.2761494021113799</v>
      </c>
      <c r="I4787">
        <v>-15.5556849817703</v>
      </c>
      <c r="J4787">
        <v>-1.9941643242398399</v>
      </c>
      <c r="K4787">
        <v>1.0299999950010099</v>
      </c>
      <c r="L4787">
        <v>1.02989780171417</v>
      </c>
      <c r="M4787">
        <v>100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926</v>
      </c>
      <c r="E4788">
        <v>0.20382</v>
      </c>
      <c r="F4788">
        <v>2.58</v>
      </c>
      <c r="G4788">
        <v>-25.578692861754199</v>
      </c>
      <c r="H4788">
        <v>-5.2761494021113799</v>
      </c>
      <c r="I4788">
        <v>-15.5556849817703</v>
      </c>
      <c r="K4788">
        <v>2.5799999999999899</v>
      </c>
      <c r="L4788">
        <v>2.5799999999999899</v>
      </c>
      <c r="M4788">
        <v>50</v>
      </c>
      <c r="O4788">
        <v>0</v>
      </c>
      <c r="P4788">
        <v>0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E4789">
        <v>0.20069999999999999</v>
      </c>
      <c r="F4789">
        <v>21.07</v>
      </c>
      <c r="G4789">
        <v>-25.578692861754199</v>
      </c>
      <c r="H4789">
        <v>-5.2761494021113799</v>
      </c>
      <c r="I4789">
        <v>24.910981684896299</v>
      </c>
      <c r="J4789">
        <v>-1.9941643242398399</v>
      </c>
      <c r="K4789">
        <v>19.262963544163998</v>
      </c>
      <c r="M4789">
        <v>100</v>
      </c>
      <c r="N4789">
        <v>0</v>
      </c>
      <c r="O4789">
        <v>0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E4790">
        <v>0.17280000000000001</v>
      </c>
      <c r="F4790">
        <v>1.44</v>
      </c>
      <c r="G4790">
        <v>-91.128932096203997</v>
      </c>
      <c r="H4790">
        <v>-5.2761494021113799</v>
      </c>
      <c r="I4790">
        <v>-81.105924216220004</v>
      </c>
      <c r="K4790">
        <v>1.51599561782055</v>
      </c>
      <c r="L4790">
        <v>2.56737409726624</v>
      </c>
      <c r="M4790">
        <v>100</v>
      </c>
      <c r="O4790">
        <v>190.277777777777</v>
      </c>
      <c r="P4790">
        <v>71.428571428571402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220</v>
      </c>
      <c r="E4791">
        <v>0.124319999999998</v>
      </c>
      <c r="F4791">
        <v>5.18</v>
      </c>
      <c r="G4791">
        <v>-25.578692861754199</v>
      </c>
      <c r="H4791">
        <v>-5.2761494021113799</v>
      </c>
      <c r="I4791">
        <v>-15.5556849817703</v>
      </c>
      <c r="J4791">
        <v>-1.9941643242398399</v>
      </c>
      <c r="K4791">
        <v>5.18</v>
      </c>
      <c r="L4791">
        <v>5.1799999999999899</v>
      </c>
      <c r="M4791">
        <v>100</v>
      </c>
      <c r="O4791">
        <v>0</v>
      </c>
      <c r="P4791">
        <v>0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220</v>
      </c>
      <c r="E4792">
        <v>0.114264</v>
      </c>
      <c r="F4792">
        <v>12</v>
      </c>
      <c r="G4792">
        <v>-25.578692861754199</v>
      </c>
      <c r="H4792">
        <v>-5.2761494021113799</v>
      </c>
      <c r="I4792">
        <v>-15.5556849817703</v>
      </c>
      <c r="J4792">
        <v>-1.9941643242398399</v>
      </c>
      <c r="K4792">
        <v>12</v>
      </c>
      <c r="L4792">
        <v>12</v>
      </c>
      <c r="M4792">
        <v>50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130</v>
      </c>
      <c r="E4793">
        <v>0.105825</v>
      </c>
      <c r="F4793">
        <v>4.25</v>
      </c>
      <c r="G4793">
        <v>-25.578692861754199</v>
      </c>
      <c r="H4793">
        <v>-5.2761494021113799</v>
      </c>
      <c r="I4793">
        <v>-15.5556849817703</v>
      </c>
      <c r="J4793">
        <v>-1.9941643242398399</v>
      </c>
      <c r="K4793">
        <v>4.2499999879926396</v>
      </c>
      <c r="L4793">
        <v>4.2497470465313203</v>
      </c>
      <c r="M4793">
        <v>100</v>
      </c>
      <c r="O4793">
        <v>0</v>
      </c>
      <c r="P4793">
        <v>0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168</v>
      </c>
      <c r="E4794">
        <v>9.7919999999999993E-2</v>
      </c>
      <c r="F4794">
        <v>2.04</v>
      </c>
      <c r="G4794">
        <v>-5.57869286175423</v>
      </c>
      <c r="H4794">
        <v>-0.66076478672676098</v>
      </c>
      <c r="I4794">
        <v>4.4443150182296902</v>
      </c>
      <c r="J4794">
        <v>-1.9941643242398399</v>
      </c>
      <c r="K4794">
        <v>1.9489260143010501</v>
      </c>
      <c r="L4794">
        <v>1.8012941920862799</v>
      </c>
      <c r="M4794">
        <v>100</v>
      </c>
      <c r="N4794">
        <v>0</v>
      </c>
      <c r="O4794">
        <v>0</v>
      </c>
      <c r="P4794">
        <v>19.999999999999901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407</v>
      </c>
      <c r="E4795">
        <v>9.7884604062407093E-2</v>
      </c>
      <c r="F4795">
        <v>4.63</v>
      </c>
      <c r="G4795">
        <v>-9.8286928617542397</v>
      </c>
      <c r="H4795">
        <v>-5.2761494021113799</v>
      </c>
      <c r="I4795">
        <v>0.194315018229684</v>
      </c>
      <c r="J4795">
        <v>-1.9941643242398399</v>
      </c>
      <c r="K4795">
        <v>4.3785109639473498</v>
      </c>
      <c r="L4795">
        <v>4.1292691938562101</v>
      </c>
      <c r="M4795">
        <v>50</v>
      </c>
      <c r="N4795">
        <v>0</v>
      </c>
      <c r="O4795">
        <v>0</v>
      </c>
      <c r="P4795">
        <v>15.749999999999901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553</v>
      </c>
      <c r="E4796">
        <v>9.1329431639917899E-2</v>
      </c>
      <c r="F4796">
        <v>4.55</v>
      </c>
      <c r="G4796">
        <v>-25.578692861754199</v>
      </c>
      <c r="H4796">
        <v>-5.2761494021113799</v>
      </c>
      <c r="I4796">
        <v>-15.5556849817703</v>
      </c>
      <c r="J4796">
        <v>-1.9941643242398399</v>
      </c>
      <c r="K4796">
        <v>4.55</v>
      </c>
      <c r="L4796">
        <v>4.5499999999999803</v>
      </c>
      <c r="M4796">
        <v>50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130</v>
      </c>
      <c r="E4797">
        <v>9.0601812000000004E-2</v>
      </c>
      <c r="F4797">
        <v>0.44</v>
      </c>
      <c r="G4797">
        <v>-15.578692861754201</v>
      </c>
      <c r="H4797">
        <v>-5.2761494021113799</v>
      </c>
      <c r="I4797">
        <v>-15.5556849817703</v>
      </c>
      <c r="J4797">
        <v>-1.9941643242398399</v>
      </c>
      <c r="K4797">
        <v>0.43998698504148798</v>
      </c>
      <c r="L4797">
        <v>0.434030130785378</v>
      </c>
      <c r="M4797">
        <v>50</v>
      </c>
      <c r="O4797">
        <v>0</v>
      </c>
      <c r="P4797">
        <v>9.9999999999999805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643</v>
      </c>
      <c r="E4798">
        <v>8.9298000000000002E-2</v>
      </c>
      <c r="F4798">
        <v>38.74</v>
      </c>
      <c r="G4798">
        <v>-20.5922429972555</v>
      </c>
      <c r="H4798">
        <v>-5.2761494021113799</v>
      </c>
      <c r="I4798">
        <v>-15.5556849817703</v>
      </c>
      <c r="J4798">
        <v>-1.9941643242398399</v>
      </c>
      <c r="K4798">
        <v>38.739276129063597</v>
      </c>
      <c r="L4798">
        <v>38.452899574918099</v>
      </c>
      <c r="M4798">
        <v>50</v>
      </c>
      <c r="O4798">
        <v>0</v>
      </c>
      <c r="P4798">
        <v>4.9864498644986499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E4799">
        <v>8.1900000000000001E-2</v>
      </c>
      <c r="F4799">
        <v>0.13</v>
      </c>
      <c r="G4799">
        <v>-25.578692861754199</v>
      </c>
      <c r="H4799">
        <v>-5.2761494021113799</v>
      </c>
      <c r="I4799">
        <v>-15.5556849817703</v>
      </c>
      <c r="J4799">
        <v>-1.9941643242398399</v>
      </c>
      <c r="K4799">
        <v>0.12999999999999901</v>
      </c>
      <c r="L4799">
        <v>0.12999999999999901</v>
      </c>
      <c r="M4799">
        <v>50</v>
      </c>
      <c r="O4799">
        <v>0</v>
      </c>
      <c r="P4799">
        <v>0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553</v>
      </c>
      <c r="E4800">
        <v>7.0599999999999996E-2</v>
      </c>
      <c r="F4800">
        <v>3.53</v>
      </c>
      <c r="G4800">
        <v>-15.609845509729301</v>
      </c>
      <c r="H4800">
        <v>-0.52837492139922304</v>
      </c>
      <c r="I4800">
        <v>-10.8079105010581</v>
      </c>
      <c r="J4800">
        <v>-1.9941643242398399</v>
      </c>
      <c r="K4800">
        <v>3.4549393007389102</v>
      </c>
      <c r="L4800">
        <v>3.4535212105339199</v>
      </c>
      <c r="M4800">
        <v>100</v>
      </c>
      <c r="N4800">
        <v>0</v>
      </c>
      <c r="O4800">
        <v>0</v>
      </c>
      <c r="P4800">
        <v>9.9688473520249197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410</v>
      </c>
      <c r="E4801">
        <v>5.2079951999999999E-2</v>
      </c>
      <c r="F4801">
        <v>1.78</v>
      </c>
      <c r="G4801">
        <v>166.22458582677001</v>
      </c>
      <c r="H4801">
        <v>-0.57026704917019899</v>
      </c>
      <c r="I4801">
        <v>16.2961668700815</v>
      </c>
      <c r="J4801">
        <v>-1.9941643242398399</v>
      </c>
      <c r="K4801">
        <v>1.66630937339423</v>
      </c>
      <c r="L4801">
        <v>1.3427343153523601</v>
      </c>
      <c r="M4801">
        <v>100</v>
      </c>
      <c r="N4801">
        <v>0</v>
      </c>
      <c r="O4801">
        <v>0</v>
      </c>
      <c r="P4801">
        <v>191.80327868852399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179</v>
      </c>
      <c r="E4802">
        <v>5.1029999999999999E-2</v>
      </c>
      <c r="F4802">
        <v>22.68</v>
      </c>
      <c r="G4802">
        <v>-93.902715208122899</v>
      </c>
      <c r="H4802">
        <v>-5.2761494021113799</v>
      </c>
      <c r="I4802">
        <v>-15.5556849817703</v>
      </c>
      <c r="J4802">
        <v>-1.9941643242398399</v>
      </c>
      <c r="K4802">
        <v>22.867372969401799</v>
      </c>
      <c r="L4802">
        <v>34.8523589667994</v>
      </c>
      <c r="M4802">
        <v>0</v>
      </c>
      <c r="O4802">
        <v>215.69664902998201</v>
      </c>
      <c r="P4802">
        <v>4.9999999999999796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135</v>
      </c>
      <c r="E4803">
        <v>2.6800000000000001E-2</v>
      </c>
      <c r="F4803">
        <v>1.34</v>
      </c>
      <c r="G4803">
        <v>-25.578692861754199</v>
      </c>
      <c r="H4803">
        <v>-5.2761494021113799</v>
      </c>
      <c r="I4803">
        <v>-15.5556849817703</v>
      </c>
      <c r="J4803">
        <v>-1.9941643242398399</v>
      </c>
      <c r="K4803">
        <v>1.3399999927955799</v>
      </c>
      <c r="L4803">
        <v>1.3398482279188</v>
      </c>
      <c r="M4803">
        <v>100</v>
      </c>
      <c r="O4803">
        <v>0</v>
      </c>
      <c r="P4803">
        <v>0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130</v>
      </c>
      <c r="E4804">
        <v>2.4500000000000001E-2</v>
      </c>
      <c r="F4804">
        <v>0.05</v>
      </c>
      <c r="G4804">
        <v>-25.578692861754199</v>
      </c>
      <c r="H4804">
        <v>-5.2761494021113799</v>
      </c>
      <c r="I4804">
        <v>134.44431501822899</v>
      </c>
      <c r="J4804">
        <v>-1.9941643242398399</v>
      </c>
      <c r="K4804">
        <v>4.2575074622843698E-2</v>
      </c>
      <c r="M4804">
        <v>100</v>
      </c>
      <c r="N4804">
        <v>0</v>
      </c>
      <c r="O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E4805">
        <v>4.9799999999999996E-4</v>
      </c>
      <c r="F4805">
        <v>0.02</v>
      </c>
      <c r="G4805">
        <v>-25.578692861754199</v>
      </c>
      <c r="H4805">
        <v>-5.2761494021113799</v>
      </c>
      <c r="I4805">
        <v>-15.5556849817703</v>
      </c>
      <c r="J4805">
        <v>-1.9941643242398399</v>
      </c>
      <c r="K4805">
        <v>0.02</v>
      </c>
      <c r="L4805">
        <v>0.02</v>
      </c>
      <c r="M4805">
        <v>50</v>
      </c>
      <c r="O4805">
        <v>0</v>
      </c>
      <c r="P4805">
        <v>0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1316</v>
      </c>
      <c r="E4806">
        <v>0</v>
      </c>
      <c r="F4806">
        <v>1234.97</v>
      </c>
      <c r="G4806">
        <v>-18.222670781517699</v>
      </c>
      <c r="H4806">
        <v>-4.3816716168841596</v>
      </c>
      <c r="I4806">
        <v>-10.948627433785401</v>
      </c>
      <c r="J4806">
        <v>-1.9779542415684099</v>
      </c>
      <c r="K4806">
        <v>1225.1597576792601</v>
      </c>
      <c r="L4806">
        <v>1197.55901670088</v>
      </c>
      <c r="M4806">
        <v>36.382996971611497</v>
      </c>
      <c r="N4806">
        <v>0.87555951392228004</v>
      </c>
      <c r="O4806">
        <v>2.2696907617189002</v>
      </c>
      <c r="P4806">
        <v>7.7635253054101296</v>
      </c>
      <c r="Q4806">
        <v>-0.13193077695746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1316</v>
      </c>
      <c r="E4807">
        <v>0</v>
      </c>
      <c r="F4807">
        <v>1223.1500000000001</v>
      </c>
      <c r="G4807">
        <v>-18.463358769451901</v>
      </c>
      <c r="H4807">
        <v>-4.4124265838554502</v>
      </c>
      <c r="I4807">
        <v>-11.707931061425199</v>
      </c>
      <c r="J4807">
        <v>-1.8306320266110601</v>
      </c>
      <c r="K4807">
        <v>1214.4200713258999</v>
      </c>
      <c r="L4807">
        <v>1188.6409469632899</v>
      </c>
      <c r="M4807">
        <v>36.058663394519002</v>
      </c>
      <c r="N4807">
        <v>1.2641497687818</v>
      </c>
      <c r="O4807">
        <v>13.8453991742631</v>
      </c>
      <c r="P4807">
        <v>9.0637539010254198</v>
      </c>
      <c r="Q4807">
        <v>-0.13333261542483699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711</v>
      </c>
      <c r="E4808">
        <v>0</v>
      </c>
      <c r="F4808">
        <v>53.5</v>
      </c>
      <c r="G4808">
        <v>-8.7511608706636892</v>
      </c>
      <c r="H4808">
        <v>0.52294633211311803</v>
      </c>
      <c r="I4808">
        <v>-0.21170119460689901</v>
      </c>
      <c r="J4808">
        <v>-1.2265178160952901</v>
      </c>
      <c r="K4808">
        <v>51.651287066600901</v>
      </c>
      <c r="L4808">
        <v>48.416357097949401</v>
      </c>
      <c r="M4808">
        <v>37.853305265548997</v>
      </c>
      <c r="N4808">
        <v>0.376412509122177</v>
      </c>
      <c r="O4808">
        <v>3.73831775700932</v>
      </c>
      <c r="P4808">
        <v>25.416100145342</v>
      </c>
      <c r="Q4808">
        <v>7.2054511565187995E-2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711</v>
      </c>
      <c r="E4809">
        <v>0</v>
      </c>
      <c r="F4809">
        <v>26.23</v>
      </c>
      <c r="G4809">
        <v>-12.185990112316199</v>
      </c>
      <c r="H4809">
        <v>-0.23211417392884301</v>
      </c>
      <c r="I4809">
        <v>-3.9481622177502298</v>
      </c>
      <c r="J4809">
        <v>-1.8414925685146499</v>
      </c>
      <c r="K4809">
        <v>25.3250638987004</v>
      </c>
      <c r="L4809">
        <v>24.019008307108901</v>
      </c>
      <c r="M4809">
        <v>42.1652590342811</v>
      </c>
      <c r="N4809">
        <v>0.80552357993534296</v>
      </c>
      <c r="O4809">
        <v>2.47807853602743</v>
      </c>
      <c r="P4809">
        <v>20.045766590389</v>
      </c>
      <c r="Q4809">
        <v>-2.5629607369169999E-2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711</v>
      </c>
      <c r="E4810">
        <v>0</v>
      </c>
      <c r="F4810">
        <v>21.81</v>
      </c>
      <c r="G4810">
        <v>30.318376473485099</v>
      </c>
      <c r="H4810">
        <v>-0.93857278730705196</v>
      </c>
      <c r="I4810">
        <v>6.9517575840893597</v>
      </c>
      <c r="J4810">
        <v>-1.08217162018147</v>
      </c>
      <c r="K4810">
        <v>20.776409242177799</v>
      </c>
      <c r="L4810">
        <v>18.360516137572301</v>
      </c>
      <c r="M4810">
        <v>39.917065374287702</v>
      </c>
      <c r="N4810">
        <v>0.98630277352378204</v>
      </c>
      <c r="O4810">
        <v>4.8601558917927603</v>
      </c>
      <c r="P4810">
        <v>56.782402415354703</v>
      </c>
      <c r="Q4810">
        <v>8.1438948753974005E-2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711</v>
      </c>
      <c r="E4811">
        <v>0</v>
      </c>
      <c r="F4811">
        <v>30.02</v>
      </c>
      <c r="G4811">
        <v>26.2224233229235</v>
      </c>
      <c r="H4811">
        <v>-0.97656549087698896</v>
      </c>
      <c r="I4811">
        <v>8.4426628083990298</v>
      </c>
      <c r="J4811">
        <v>-0.95284756239906598</v>
      </c>
      <c r="K4811">
        <v>28.489254314611401</v>
      </c>
      <c r="L4811">
        <v>25.518573450834701</v>
      </c>
      <c r="M4811">
        <v>46.770192321881197</v>
      </c>
      <c r="N4811">
        <v>0.84792306204541301</v>
      </c>
      <c r="O4811">
        <v>8.0946035976016102</v>
      </c>
      <c r="P4811">
        <v>53.830386881885701</v>
      </c>
      <c r="Q4811">
        <v>-1.7638996257211999E-2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711</v>
      </c>
      <c r="E4812">
        <v>0</v>
      </c>
      <c r="F4812">
        <v>42.63</v>
      </c>
      <c r="G4812">
        <v>4.3512065591540097</v>
      </c>
      <c r="H4812">
        <v>8.3404083320934106</v>
      </c>
      <c r="I4812">
        <v>-5.4859715813055399</v>
      </c>
      <c r="J4812">
        <v>2.51485371183229</v>
      </c>
      <c r="K4812">
        <v>38.283782486232603</v>
      </c>
      <c r="L4812">
        <v>36.461465154210302</v>
      </c>
      <c r="M4812">
        <v>42.372329352446798</v>
      </c>
      <c r="N4812">
        <v>1.35079153445764</v>
      </c>
      <c r="O4812">
        <v>0.16420361247948501</v>
      </c>
      <c r="P4812">
        <v>51.170212765957402</v>
      </c>
      <c r="Q4812">
        <v>2.6969867049001998E-2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711</v>
      </c>
      <c r="E4813">
        <v>0</v>
      </c>
      <c r="F4813">
        <v>39</v>
      </c>
      <c r="G4813">
        <v>12.230494417397701</v>
      </c>
      <c r="H4813">
        <v>-1.4935175427613401</v>
      </c>
      <c r="I4813">
        <v>4.1496557180455298</v>
      </c>
      <c r="J4813">
        <v>-1.73683030468245</v>
      </c>
      <c r="K4813">
        <v>37.110055874340702</v>
      </c>
      <c r="L4813">
        <v>33.7058980209572</v>
      </c>
      <c r="M4813">
        <v>37.855201331873801</v>
      </c>
      <c r="N4813">
        <v>0.68355454394274195</v>
      </c>
      <c r="O4813">
        <v>0.512820512820511</v>
      </c>
      <c r="P4813">
        <v>61.157024793388402</v>
      </c>
      <c r="Q4813">
        <v>5.8879591037521002E-2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711</v>
      </c>
      <c r="E4814">
        <v>0</v>
      </c>
      <c r="F4814">
        <v>53.33</v>
      </c>
      <c r="G4814">
        <v>-8.8317576603531904</v>
      </c>
      <c r="H4814">
        <v>-0.73694720128606594</v>
      </c>
      <c r="I4814">
        <v>-0.19769233630199701</v>
      </c>
      <c r="J4814">
        <v>-1.9377415294307301</v>
      </c>
      <c r="K4814">
        <v>51.486631171695002</v>
      </c>
      <c r="L4814">
        <v>48.263283987208197</v>
      </c>
      <c r="M4814">
        <v>38.548106434567202</v>
      </c>
      <c r="N4814">
        <v>0.42870862236291801</v>
      </c>
      <c r="O4814">
        <v>2.1938871179448798</v>
      </c>
      <c r="P4814">
        <v>26.224852071005898</v>
      </c>
      <c r="Q4814">
        <v>-3.9160773297699998E-4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711</v>
      </c>
      <c r="E4815">
        <v>0</v>
      </c>
      <c r="F4815">
        <v>158.43</v>
      </c>
      <c r="G4815">
        <v>12.8122924631933</v>
      </c>
      <c r="H4815">
        <v>1.71191807834397</v>
      </c>
      <c r="I4815">
        <v>2.82584382343031</v>
      </c>
      <c r="J4815">
        <v>6.48948419428885E-3</v>
      </c>
      <c r="K4815">
        <v>147.16373323412401</v>
      </c>
      <c r="L4815">
        <v>135.17477339353999</v>
      </c>
      <c r="M4815">
        <v>34.574083232051997</v>
      </c>
      <c r="N4815">
        <v>0.78012977884200196</v>
      </c>
      <c r="O4815">
        <v>0.35346840876095897</v>
      </c>
      <c r="P4815">
        <v>44.014180529042797</v>
      </c>
      <c r="Q4815">
        <v>3.8010026247456002E-2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550</v>
      </c>
      <c r="E4816">
        <v>0</v>
      </c>
      <c r="F4816">
        <v>87.35</v>
      </c>
      <c r="G4816">
        <v>-32.603706166703603</v>
      </c>
      <c r="H4816">
        <v>-19.813721656446599</v>
      </c>
      <c r="I4816">
        <v>-23.121822547907801</v>
      </c>
      <c r="J4816">
        <v>-3.4055890852978599</v>
      </c>
      <c r="K4816">
        <v>92.736734650017894</v>
      </c>
      <c r="L4816">
        <v>97.702780722158494</v>
      </c>
      <c r="M4816">
        <v>70.236447926634199</v>
      </c>
      <c r="N4816">
        <v>0.53509790963792503</v>
      </c>
      <c r="O4816">
        <v>51.459645105895802</v>
      </c>
      <c r="P4816">
        <v>32.268322228952101</v>
      </c>
      <c r="Q4816">
        <v>0.14567341613641299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711</v>
      </c>
      <c r="E4817">
        <v>0</v>
      </c>
      <c r="F4817">
        <v>276</v>
      </c>
      <c r="G4817">
        <v>6.6875648657580999</v>
      </c>
      <c r="H4817">
        <v>-2.2413048910585398</v>
      </c>
      <c r="I4817">
        <v>3.4047046566073398</v>
      </c>
      <c r="J4817">
        <v>-1.80836520587487</v>
      </c>
      <c r="K4817">
        <v>262.812751896934</v>
      </c>
      <c r="L4817">
        <v>241.16744256246699</v>
      </c>
      <c r="M4817">
        <v>38.8935273072047</v>
      </c>
      <c r="N4817">
        <v>0.69504584644861001</v>
      </c>
      <c r="O4817">
        <v>1.63043478260869</v>
      </c>
      <c r="P4817">
        <v>37.484433374844301</v>
      </c>
      <c r="Q4817">
        <v>1.8802390589823002E-2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220</v>
      </c>
      <c r="E4818">
        <v>0</v>
      </c>
      <c r="F4818">
        <v>1507.1</v>
      </c>
      <c r="G4818">
        <v>-9.39320930164169</v>
      </c>
      <c r="H4818">
        <v>-5.41695757553466</v>
      </c>
      <c r="I4818">
        <v>-19.994211391002398</v>
      </c>
      <c r="J4818">
        <v>-2.6198364329503598</v>
      </c>
      <c r="K4818">
        <v>1548.1160912829801</v>
      </c>
      <c r="L4818">
        <v>1509.03653462022</v>
      </c>
      <c r="M4818">
        <v>62.226032105996701</v>
      </c>
      <c r="N4818">
        <v>0.55952713668920395</v>
      </c>
      <c r="O4818">
        <v>44.316900006635201</v>
      </c>
      <c r="P4818">
        <v>29.303762172364902</v>
      </c>
      <c r="Q4818">
        <v>6.3467078324692006E-2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711</v>
      </c>
      <c r="E4819">
        <v>0</v>
      </c>
      <c r="F4819">
        <v>271.02</v>
      </c>
      <c r="G4819">
        <v>1.23802137716765</v>
      </c>
      <c r="H4819">
        <v>-1.50395881180811E-2</v>
      </c>
      <c r="I4819">
        <v>-2.9778001267400001</v>
      </c>
      <c r="J4819">
        <v>-0.21442996746517901</v>
      </c>
      <c r="K4819">
        <v>256.68998458936699</v>
      </c>
      <c r="L4819">
        <v>238.74757331348201</v>
      </c>
      <c r="M4819">
        <v>30.520322535784199</v>
      </c>
      <c r="N4819">
        <v>0.32423385485507</v>
      </c>
      <c r="O4819">
        <v>7.7411261161537999</v>
      </c>
      <c r="P4819">
        <v>33.179361179361102</v>
      </c>
      <c r="Q4819">
        <v>1.6721317295981999E-2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711</v>
      </c>
      <c r="E4820">
        <v>0</v>
      </c>
      <c r="F4820">
        <v>742.59</v>
      </c>
      <c r="G4820">
        <v>40.981059515780302</v>
      </c>
      <c r="H4820">
        <v>-3.1929295339124799</v>
      </c>
      <c r="I4820">
        <v>20.741875725239201</v>
      </c>
      <c r="J4820">
        <v>-2.4284215054193701</v>
      </c>
      <c r="K4820">
        <v>709.76263931513995</v>
      </c>
      <c r="L4820">
        <v>608.64046282193499</v>
      </c>
      <c r="M4820">
        <v>33.773001793398997</v>
      </c>
      <c r="N4820">
        <v>0.506395881708815</v>
      </c>
      <c r="O4820">
        <v>2.0724760635074402</v>
      </c>
      <c r="P4820">
        <v>72.294663573085799</v>
      </c>
      <c r="Q4820">
        <v>3.7138248543373997E-2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711</v>
      </c>
      <c r="E4821">
        <v>0</v>
      </c>
      <c r="F4821">
        <v>263.36</v>
      </c>
      <c r="G4821">
        <v>1.4948897679200699</v>
      </c>
      <c r="H4821">
        <v>0.97460382168647397</v>
      </c>
      <c r="I4821">
        <v>-0.21890649355098701</v>
      </c>
      <c r="J4821">
        <v>-1.2283916939441999</v>
      </c>
      <c r="K4821">
        <v>250.36516693879099</v>
      </c>
      <c r="L4821">
        <v>232.73447224974799</v>
      </c>
      <c r="M4821">
        <v>38.590708796903002</v>
      </c>
      <c r="N4821">
        <v>0.67426033934252305</v>
      </c>
      <c r="O4821">
        <v>4.41600850546779</v>
      </c>
      <c r="P4821">
        <v>32.341708542713498</v>
      </c>
      <c r="Q4821">
        <v>1.5258138167479E-2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711</v>
      </c>
      <c r="E4822">
        <v>0</v>
      </c>
      <c r="F4822">
        <v>268.16000000000003</v>
      </c>
      <c r="G4822">
        <v>-12.1006343792524</v>
      </c>
      <c r="H4822">
        <v>-0.66136645334328803</v>
      </c>
      <c r="I4822">
        <v>-4.5806808433826101</v>
      </c>
      <c r="J4822">
        <v>-1.54731666549627</v>
      </c>
      <c r="K4822">
        <v>259.41958606739098</v>
      </c>
      <c r="L4822">
        <v>246.05450940177499</v>
      </c>
      <c r="M4822">
        <v>43.6990592984979</v>
      </c>
      <c r="N4822">
        <v>0.70996755587599103</v>
      </c>
      <c r="O4822">
        <v>2.5171539379474899</v>
      </c>
      <c r="P4822">
        <v>19.527523958101199</v>
      </c>
      <c r="Q4822">
        <v>-2.6504851824225999E-2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711</v>
      </c>
      <c r="E4823">
        <v>0</v>
      </c>
      <c r="F4823">
        <v>268.52999999999997</v>
      </c>
      <c r="G4823">
        <v>1.6222052609986499</v>
      </c>
      <c r="H4823">
        <v>-0.56384001679460205</v>
      </c>
      <c r="I4823">
        <v>0.61563234464109495</v>
      </c>
      <c r="J4823">
        <v>-0.75542130641866501</v>
      </c>
      <c r="K4823">
        <v>254.335534552382</v>
      </c>
      <c r="L4823">
        <v>235.543483489907</v>
      </c>
      <c r="M4823">
        <v>39.772223044646402</v>
      </c>
      <c r="N4823">
        <v>0.230064647041092</v>
      </c>
      <c r="O4823">
        <v>0.24205861542472201</v>
      </c>
      <c r="P4823">
        <v>1172.4731080888901</v>
      </c>
      <c r="Q4823">
        <v>-4.0451341168239998E-3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232</v>
      </c>
      <c r="E4824">
        <v>0</v>
      </c>
      <c r="F4824">
        <v>162</v>
      </c>
      <c r="G4824">
        <v>9.4213071382457603</v>
      </c>
      <c r="H4824">
        <v>4.1833100573480699</v>
      </c>
      <c r="I4824">
        <v>-9.6040826272902606</v>
      </c>
      <c r="J4824">
        <v>-1.9941643242398399</v>
      </c>
      <c r="K4824">
        <v>148.16496474636199</v>
      </c>
      <c r="L4824">
        <v>144.72936395198701</v>
      </c>
      <c r="M4824">
        <v>50</v>
      </c>
      <c r="N4824">
        <v>1.2</v>
      </c>
      <c r="O4824">
        <v>0</v>
      </c>
      <c r="P4824">
        <v>62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711</v>
      </c>
      <c r="E4825">
        <v>0</v>
      </c>
      <c r="F4825">
        <v>890.76</v>
      </c>
      <c r="G4825">
        <v>30.694991348772</v>
      </c>
      <c r="H4825">
        <v>-1.92114110105991</v>
      </c>
      <c r="I4825">
        <v>12.491465165573899</v>
      </c>
      <c r="J4825">
        <v>-2.1256201417167699</v>
      </c>
      <c r="K4825">
        <v>849.93841146784098</v>
      </c>
      <c r="L4825">
        <v>746.25491710620895</v>
      </c>
      <c r="M4825">
        <v>37.3388535311583</v>
      </c>
      <c r="N4825">
        <v>1.5113469875915599</v>
      </c>
      <c r="O4825">
        <v>3.84390857245497</v>
      </c>
      <c r="P4825">
        <v>90.520597168156698</v>
      </c>
      <c r="Q4825">
        <v>2.6632969630870001E-2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711</v>
      </c>
      <c r="E4826">
        <v>0</v>
      </c>
      <c r="F4826">
        <v>865</v>
      </c>
      <c r="G4826">
        <v>-3.1788060639616802</v>
      </c>
      <c r="H4826">
        <v>-2.1532798545746301</v>
      </c>
      <c r="I4826">
        <v>-1.2737454917452</v>
      </c>
      <c r="J4826">
        <v>0.54615250179127095</v>
      </c>
      <c r="K4826">
        <v>830.34822061670798</v>
      </c>
      <c r="L4826">
        <v>774.09756591504504</v>
      </c>
      <c r="M4826">
        <v>43.617668529781398</v>
      </c>
      <c r="N4826">
        <v>3.7809319764327798</v>
      </c>
      <c r="O4826">
        <v>14.450867052023099</v>
      </c>
      <c r="P4826">
        <v>40.650406504065003</v>
      </c>
      <c r="Q4826">
        <v>3.5665262196414999E-2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711</v>
      </c>
      <c r="E4827">
        <v>0</v>
      </c>
      <c r="F4827">
        <v>283.64999999999998</v>
      </c>
      <c r="G4827">
        <v>5.6253406273062998</v>
      </c>
      <c r="H4827">
        <v>-0.52338187443610495</v>
      </c>
      <c r="I4827">
        <v>2.5727508003386199</v>
      </c>
      <c r="J4827">
        <v>-0.96925329221137302</v>
      </c>
      <c r="K4827">
        <v>270.60637883584502</v>
      </c>
      <c r="L4827">
        <v>248.32630622680301</v>
      </c>
      <c r="M4827">
        <v>36.174903309900898</v>
      </c>
      <c r="N4827">
        <v>1.0952389270911</v>
      </c>
      <c r="O4827">
        <v>4.2587696104354</v>
      </c>
      <c r="P4827">
        <v>61.614722807817202</v>
      </c>
      <c r="Q4827">
        <v>1.2902501101542001E-2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711</v>
      </c>
      <c r="E4828">
        <v>0</v>
      </c>
      <c r="F4828">
        <v>912.71</v>
      </c>
      <c r="G4828">
        <v>-2.6117279986371802</v>
      </c>
      <c r="H4828">
        <v>-1.0589080228010299</v>
      </c>
      <c r="I4828">
        <v>-0.85183558940374604</v>
      </c>
      <c r="J4828">
        <v>-2.1384374519931302</v>
      </c>
      <c r="K4828">
        <v>869.64915163429703</v>
      </c>
      <c r="L4828">
        <v>811.56168798613999</v>
      </c>
      <c r="M4828">
        <v>36.216852662223999</v>
      </c>
      <c r="N4828">
        <v>0.74044549573089502</v>
      </c>
      <c r="O4828">
        <v>0.19392797274051499</v>
      </c>
      <c r="P4828">
        <v>29.462411347517701</v>
      </c>
      <c r="Q4828">
        <v>1.1367808071405999E-2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711</v>
      </c>
      <c r="E4829">
        <v>0</v>
      </c>
      <c r="F4829">
        <v>886.14</v>
      </c>
      <c r="G4829">
        <v>-2.8358373051191701</v>
      </c>
      <c r="H4829">
        <v>-0.86595252466817896</v>
      </c>
      <c r="I4829">
        <v>-0.66057827326734397</v>
      </c>
      <c r="J4829">
        <v>-1.4339817800299099</v>
      </c>
      <c r="K4829">
        <v>843.266350216923</v>
      </c>
      <c r="L4829">
        <v>787.03254192344195</v>
      </c>
      <c r="M4829">
        <v>37.423081017166801</v>
      </c>
      <c r="N4829">
        <v>1.3478862720074201</v>
      </c>
      <c r="O4829">
        <v>0.209899113006972</v>
      </c>
      <c r="P4829">
        <v>29.9058844225525</v>
      </c>
      <c r="Q4829">
        <v>2.5475784075280001E-3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711</v>
      </c>
      <c r="E4830">
        <v>0</v>
      </c>
      <c r="F4830">
        <v>265.83</v>
      </c>
      <c r="G4830">
        <v>-12.077988365789</v>
      </c>
      <c r="H4830">
        <v>-0.96811721022247899</v>
      </c>
      <c r="I4830">
        <v>-4.1806221361192399</v>
      </c>
      <c r="J4830">
        <v>-1.1204853345027199</v>
      </c>
      <c r="K4830">
        <v>256.21959107565999</v>
      </c>
      <c r="L4830">
        <v>243.03686893336001</v>
      </c>
      <c r="M4830">
        <v>45.289626408737497</v>
      </c>
      <c r="N4830">
        <v>0.42429495175672499</v>
      </c>
      <c r="O4830">
        <v>1.3881051800022499</v>
      </c>
      <c r="P4830">
        <v>20.285067873303099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711</v>
      </c>
      <c r="E4831">
        <v>0</v>
      </c>
      <c r="F4831">
        <v>426.73</v>
      </c>
      <c r="G4831">
        <v>4.5854115794365899</v>
      </c>
      <c r="H4831">
        <v>5.3949915374859296</v>
      </c>
      <c r="I4831">
        <v>-5.3550290408566399</v>
      </c>
      <c r="J4831">
        <v>0.58365547719836597</v>
      </c>
      <c r="K4831">
        <v>382.93216548904797</v>
      </c>
      <c r="L4831">
        <v>364.836958630168</v>
      </c>
      <c r="M4831">
        <v>43.691570787736502</v>
      </c>
      <c r="N4831">
        <v>1.1457660303475199</v>
      </c>
      <c r="O4831">
        <v>0.26011763878799299</v>
      </c>
      <c r="P4831">
        <v>38.512723967800497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711</v>
      </c>
      <c r="E4832">
        <v>0</v>
      </c>
      <c r="F4832">
        <v>537.13</v>
      </c>
      <c r="G4832">
        <v>-9.2855332526337193</v>
      </c>
      <c r="H4832">
        <v>-1.87683199596804</v>
      </c>
      <c r="I4832">
        <v>3.5689727707175899E-2</v>
      </c>
      <c r="J4832">
        <v>-2.2762889104571098</v>
      </c>
      <c r="K4832">
        <v>517.59698633385301</v>
      </c>
      <c r="L4832">
        <v>485.06067944104802</v>
      </c>
      <c r="M4832">
        <v>38.951823625668403</v>
      </c>
      <c r="N4832">
        <v>0.26993443549614399</v>
      </c>
      <c r="O4832">
        <v>1.3162549103568899</v>
      </c>
      <c r="P4832">
        <v>25.615060804490099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1316</v>
      </c>
      <c r="E4833">
        <v>0</v>
      </c>
      <c r="F4833">
        <v>123.11</v>
      </c>
      <c r="G4833">
        <v>-18.199713358919499</v>
      </c>
      <c r="H4833">
        <v>-4.68733684077674</v>
      </c>
      <c r="I4833">
        <v>-11.63908162227</v>
      </c>
      <c r="J4833">
        <v>-1.7496655467337301</v>
      </c>
      <c r="K4833">
        <v>121.879233229969</v>
      </c>
      <c r="L4833">
        <v>119.36557530943</v>
      </c>
      <c r="M4833">
        <v>42.831285615245399</v>
      </c>
      <c r="N4833">
        <v>2.3942166923647799</v>
      </c>
      <c r="O4833">
        <v>2.3474941109576699</v>
      </c>
      <c r="P4833">
        <v>7.4352037699624702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711</v>
      </c>
      <c r="E4834">
        <v>0</v>
      </c>
      <c r="F4834">
        <v>41.59</v>
      </c>
      <c r="G4834">
        <v>5.8688419043645998</v>
      </c>
      <c r="H4834">
        <v>-0.70774960402959697</v>
      </c>
      <c r="I4834">
        <v>1.4673876124896801</v>
      </c>
      <c r="J4834">
        <v>-1.3626365127266</v>
      </c>
      <c r="K4834">
        <v>39.573131347340997</v>
      </c>
      <c r="L4834">
        <v>36.562001695039697</v>
      </c>
      <c r="M4834">
        <v>40.246772189485696</v>
      </c>
      <c r="N4834">
        <v>1.0035838556485801</v>
      </c>
      <c r="O4834">
        <v>0.98581389757153004</v>
      </c>
      <c r="P4834">
        <v>34.421460892049097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1316</v>
      </c>
      <c r="E4835">
        <v>0</v>
      </c>
      <c r="F4835">
        <v>56.03</v>
      </c>
      <c r="G4835">
        <v>-18.936134810745401</v>
      </c>
      <c r="H4835">
        <v>-4.97225236957651</v>
      </c>
      <c r="I4835">
        <v>-12.2745789909869</v>
      </c>
      <c r="J4835">
        <v>-2.5259849234243701</v>
      </c>
      <c r="K4835">
        <v>55.668371560962903</v>
      </c>
      <c r="L4835">
        <v>54.5207497363822</v>
      </c>
      <c r="M4835">
        <v>51.453169897924603</v>
      </c>
      <c r="N4835">
        <v>0.53569702985130496</v>
      </c>
      <c r="O4835">
        <v>3.87292521863287</v>
      </c>
      <c r="P4835">
        <v>7.21393034825872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627</v>
      </c>
      <c r="M4836">
        <v>50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643</v>
      </c>
      <c r="F4838">
        <v>250</v>
      </c>
      <c r="G4838">
        <v>-5.5931859894901201</v>
      </c>
      <c r="H4838">
        <v>-1.87035303188851</v>
      </c>
      <c r="I4838">
        <v>-12.2495918825592</v>
      </c>
      <c r="J4838">
        <v>1.0670674632677399</v>
      </c>
      <c r="N4838">
        <v>1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F4839">
        <v>10.28</v>
      </c>
      <c r="G4839">
        <v>-5.5931859894901201</v>
      </c>
      <c r="H4839">
        <v>-1.87035303188851</v>
      </c>
      <c r="I4839">
        <v>-12.2495918825592</v>
      </c>
      <c r="J4839">
        <v>1.0670674632677399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F4840">
        <v>1.1499999999999999</v>
      </c>
      <c r="G4840">
        <v>-5.5931859894901201</v>
      </c>
      <c r="H4840">
        <v>-1.87035303188851</v>
      </c>
      <c r="I4840">
        <v>-12.2495918825592</v>
      </c>
      <c r="J4840">
        <v>1.0670674632677399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130</v>
      </c>
      <c r="F4841">
        <v>91.03</v>
      </c>
      <c r="G4841">
        <v>3.5052549544681102</v>
      </c>
      <c r="H4841">
        <v>10.585919563405801</v>
      </c>
      <c r="I4841">
        <v>-22.239436903861499</v>
      </c>
      <c r="J4841">
        <v>17.705004431532601</v>
      </c>
      <c r="K4841">
        <v>84.670018207408205</v>
      </c>
      <c r="L4841">
        <v>86.018728283694401</v>
      </c>
      <c r="N4841">
        <v>0.72945574919676703</v>
      </c>
      <c r="O4841">
        <v>38.141272108096203</v>
      </c>
      <c r="P4841">
        <v>60.348775761845999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553</v>
      </c>
      <c r="F4850">
        <v>0</v>
      </c>
      <c r="G4850">
        <v>-25.578692861754199</v>
      </c>
      <c r="M4850">
        <v>50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135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F4852">
        <v>0.83</v>
      </c>
      <c r="G4852">
        <v>-21.828692861754199</v>
      </c>
      <c r="H4852">
        <v>2.3187873067493698</v>
      </c>
      <c r="I4852">
        <v>-14.3361727866483</v>
      </c>
      <c r="J4852">
        <v>-4.2930148989524799</v>
      </c>
      <c r="K4852">
        <v>0.803628698834014</v>
      </c>
      <c r="L4852">
        <v>0.82937914440144</v>
      </c>
      <c r="N4852">
        <v>1.63501837518388</v>
      </c>
      <c r="O4852">
        <v>16.867469879518001</v>
      </c>
      <c r="P4852">
        <v>69.387755102040799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130</v>
      </c>
      <c r="F4853">
        <v>0</v>
      </c>
      <c r="G4853">
        <v>-25.578692861754199</v>
      </c>
      <c r="M4853">
        <v>50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F4854">
        <v>0</v>
      </c>
      <c r="G4854">
        <v>-25.578692861754199</v>
      </c>
      <c r="M4854">
        <v>50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407</v>
      </c>
      <c r="F4855">
        <v>0</v>
      </c>
      <c r="G4855">
        <v>-25.578692861754199</v>
      </c>
      <c r="M4855">
        <v>50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553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257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135</v>
      </c>
      <c r="F4858">
        <v>0</v>
      </c>
      <c r="G4858">
        <v>-25.578692861754199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627</v>
      </c>
      <c r="F4859">
        <v>0</v>
      </c>
      <c r="G4859">
        <v>-25.578692861754199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F4860">
        <v>0</v>
      </c>
      <c r="G4860">
        <v>-25.578692861754199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627</v>
      </c>
      <c r="F4861">
        <v>0</v>
      </c>
      <c r="G4861">
        <v>-25.578692861754199</v>
      </c>
      <c r="M4861">
        <v>50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111</v>
      </c>
      <c r="F4862">
        <v>0</v>
      </c>
      <c r="G4862">
        <v>-25.578692861754199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627</v>
      </c>
      <c r="F4863">
        <v>0</v>
      </c>
      <c r="G4863">
        <v>-25.578692861754199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F4864">
        <v>0</v>
      </c>
      <c r="G4864">
        <v>-25.578692861754199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-25.578692861754199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46</v>
      </c>
      <c r="F4866">
        <v>0</v>
      </c>
      <c r="G4866">
        <v>-25.578692861754199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688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-25.578692861754199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72</v>
      </c>
      <c r="F4869">
        <v>0</v>
      </c>
      <c r="G4869">
        <v>-25.578692861754199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227</v>
      </c>
      <c r="F4870">
        <v>0</v>
      </c>
      <c r="G4870">
        <v>-25.578692861754199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407</v>
      </c>
      <c r="F4871">
        <v>0</v>
      </c>
      <c r="G4871">
        <v>-25.578692861754199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111</v>
      </c>
      <c r="F4872">
        <v>0</v>
      </c>
      <c r="G4872">
        <v>-25.578692861754199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F4873">
        <v>20.68</v>
      </c>
      <c r="G4873">
        <v>-25.190343347191099</v>
      </c>
      <c r="H4873">
        <v>0.38711590401106399</v>
      </c>
      <c r="I4873">
        <v>-28.4820007712439</v>
      </c>
      <c r="J4873">
        <v>-4.5353407948280697</v>
      </c>
      <c r="K4873">
        <v>19.868929717477101</v>
      </c>
      <c r="L4873">
        <v>20.357354836853201</v>
      </c>
      <c r="N4873">
        <v>2.0437398390929098</v>
      </c>
      <c r="O4873">
        <v>37.7659574468085</v>
      </c>
      <c r="P4873">
        <v>30.062893081761001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1148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F4875">
        <v>0</v>
      </c>
      <c r="G4875">
        <v>-25.578692861754199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553</v>
      </c>
      <c r="F4876">
        <v>0</v>
      </c>
      <c r="G4876">
        <v>-25.578692861754199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553</v>
      </c>
      <c r="F4877">
        <v>0</v>
      </c>
      <c r="G4877">
        <v>-25.578692861754199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0</v>
      </c>
      <c r="G4878">
        <v>-25.578692861754199</v>
      </c>
      <c r="M4878">
        <v>50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-25.578692861754199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72</v>
      </c>
      <c r="F4880">
        <v>0</v>
      </c>
      <c r="G4880">
        <v>-25.578692861754199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49</v>
      </c>
      <c r="F4881">
        <v>0</v>
      </c>
      <c r="G4881">
        <v>-25.578692861754199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F4882">
        <v>0</v>
      </c>
      <c r="G4882">
        <v>-25.578692861754199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553</v>
      </c>
      <c r="F4883">
        <v>0</v>
      </c>
      <c r="G4883">
        <v>-25.578692861754199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111</v>
      </c>
      <c r="F4884">
        <v>0</v>
      </c>
      <c r="G4884">
        <v>-25.578692861754199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553</v>
      </c>
      <c r="F4885">
        <v>0</v>
      </c>
      <c r="G4885">
        <v>-25.578692861754199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135</v>
      </c>
      <c r="F4886">
        <v>0</v>
      </c>
      <c r="G4886">
        <v>-25.578692861754199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135</v>
      </c>
      <c r="F4887">
        <v>0</v>
      </c>
      <c r="G4887">
        <v>-25.578692861754199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553</v>
      </c>
      <c r="F4888">
        <v>0</v>
      </c>
      <c r="G4888">
        <v>-25.578692861754199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F4889">
        <v>0</v>
      </c>
      <c r="G4889">
        <v>-25.578692861754199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407</v>
      </c>
      <c r="F4890">
        <v>0</v>
      </c>
      <c r="G4890">
        <v>-25.578692861754199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553</v>
      </c>
      <c r="F4891">
        <v>0</v>
      </c>
      <c r="G4891">
        <v>-25.578692861754199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F4892">
        <v>0</v>
      </c>
      <c r="G4892">
        <v>-25.578692861754199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553</v>
      </c>
      <c r="F4893">
        <v>0</v>
      </c>
      <c r="G4893">
        <v>-25.578692861754199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111</v>
      </c>
      <c r="F4894">
        <v>0</v>
      </c>
      <c r="G4894">
        <v>-25.578692861754199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62</v>
      </c>
      <c r="F4895">
        <v>0</v>
      </c>
      <c r="G4895">
        <v>-25.578692861754199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643</v>
      </c>
      <c r="F4896">
        <v>0</v>
      </c>
      <c r="G4896">
        <v>-25.578692861754199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220</v>
      </c>
      <c r="F4897">
        <v>0</v>
      </c>
      <c r="G4897">
        <v>-25.578692861754199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220</v>
      </c>
      <c r="F4898">
        <v>0</v>
      </c>
      <c r="G4898">
        <v>-25.578692861754199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F4899">
        <v>0</v>
      </c>
      <c r="G4899">
        <v>-25.578692861754199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F4900">
        <v>0</v>
      </c>
      <c r="G4900">
        <v>-25.578692861754199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343</v>
      </c>
      <c r="F4901">
        <v>0</v>
      </c>
      <c r="G4901">
        <v>-25.578692861754199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269</v>
      </c>
      <c r="F4902">
        <v>0</v>
      </c>
      <c r="G4902">
        <v>-25.578692861754199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46</v>
      </c>
    </row>
    <row r="4904" spans="1:16" hidden="1" x14ac:dyDescent="0.3">
      <c r="A4904" t="s">
        <v>25</v>
      </c>
      <c r="B4904" t="s">
        <v>9963</v>
      </c>
      <c r="C4904" t="str">
        <f>IFERROR(VLOOKUP(Table1[[#This Row],[Ticker]],[1]!Table1[[Symbol]:[Industry]],2,FALSE),"-")</f>
        <v>-</v>
      </c>
      <c r="D4904" t="s">
        <v>27</v>
      </c>
      <c r="F4904">
        <v>1079.5</v>
      </c>
      <c r="G4904">
        <v>101.61272037617</v>
      </c>
      <c r="H4904">
        <v>-4.7216381239158798</v>
      </c>
      <c r="I4904">
        <v>40.723721460502503</v>
      </c>
      <c r="J4904">
        <v>0.52104671394345603</v>
      </c>
      <c r="K4904">
        <v>999.41452957092599</v>
      </c>
      <c r="L4904">
        <v>806.01137455540697</v>
      </c>
      <c r="N4904">
        <v>0.69129288846153503</v>
      </c>
      <c r="O4904">
        <v>9.0041685965724891</v>
      </c>
      <c r="P4904">
        <v>136.214442013129</v>
      </c>
    </row>
    <row r="4905" spans="1:16" hidden="1" x14ac:dyDescent="0.3">
      <c r="A4905" t="s">
        <v>9964</v>
      </c>
      <c r="B4905" t="s">
        <v>9965</v>
      </c>
      <c r="C4905" t="str">
        <f>IFERROR(VLOOKUP(Table1[[#This Row],[Ticker]],[1]!Table1[[Symbol]:[Industry]],2,FALSE),"-")</f>
        <v>-</v>
      </c>
      <c r="F4905">
        <v>120.5</v>
      </c>
      <c r="G4905">
        <v>49.566655975454999</v>
      </c>
      <c r="H4905">
        <v>5.7738276726249698</v>
      </c>
      <c r="I4905">
        <v>-2.7807668722710002</v>
      </c>
      <c r="J4905">
        <v>-4.9200160276466596</v>
      </c>
      <c r="K4905">
        <v>113.890818818635</v>
      </c>
      <c r="L4905">
        <v>91.668834231229098</v>
      </c>
      <c r="N4905">
        <v>0.50630900138666302</v>
      </c>
      <c r="O4905">
        <v>10.2489626556016</v>
      </c>
      <c r="P4905">
        <v>97.217675941080103</v>
      </c>
    </row>
    <row r="4906" spans="1:16" hidden="1" x14ac:dyDescent="0.3">
      <c r="A4906" t="s">
        <v>9966</v>
      </c>
      <c r="B4906" t="s">
        <v>9967</v>
      </c>
      <c r="C4906" t="str">
        <f>IFERROR(VLOOKUP(Table1[[#This Row],[Ticker]],[1]!Table1[[Symbol]:[Industry]],2,FALSE),"-")</f>
        <v>-</v>
      </c>
      <c r="F4906">
        <v>0</v>
      </c>
      <c r="G4906">
        <v>-25.578692861754199</v>
      </c>
      <c r="M4906">
        <v>50</v>
      </c>
    </row>
    <row r="4907" spans="1:16" hidden="1" x14ac:dyDescent="0.3">
      <c r="A4907" t="s">
        <v>9968</v>
      </c>
      <c r="B4907" t="s">
        <v>9969</v>
      </c>
      <c r="C4907" t="str">
        <f>IFERROR(VLOOKUP(Table1[[#This Row],[Ticker]],[1]!Table1[[Symbol]:[Industry]],2,FALSE),"-")</f>
        <v>-</v>
      </c>
      <c r="D4907" t="s">
        <v>46</v>
      </c>
    </row>
    <row r="4908" spans="1:16" hidden="1" x14ac:dyDescent="0.3">
      <c r="A4908" t="s">
        <v>9970</v>
      </c>
      <c r="B4908" t="s">
        <v>9971</v>
      </c>
      <c r="C4908" t="str">
        <f>IFERROR(VLOOKUP(Table1[[#This Row],[Ticker]],[1]!Table1[[Symbol]:[Industry]],2,FALSE),"-")</f>
        <v>-</v>
      </c>
      <c r="D4908" t="s">
        <v>89</v>
      </c>
      <c r="F4908">
        <v>100.9</v>
      </c>
      <c r="G4908">
        <v>-25.578692861754199</v>
      </c>
      <c r="H4908">
        <v>-6.1602358461192299</v>
      </c>
      <c r="I4908">
        <v>-16.439771425778101</v>
      </c>
      <c r="J4908">
        <v>-1.9941643242398399</v>
      </c>
      <c r="K4908">
        <v>90.479277712391706</v>
      </c>
      <c r="N4908">
        <v>0</v>
      </c>
      <c r="O4908">
        <v>0.89197224975221501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D4909" t="s">
        <v>711</v>
      </c>
      <c r="F4909">
        <v>25.55</v>
      </c>
      <c r="G4909">
        <v>6.4626508074963898</v>
      </c>
      <c r="H4909">
        <v>-2.40630299952447</v>
      </c>
      <c r="I4909">
        <v>-1.8485198727360299</v>
      </c>
      <c r="J4909">
        <v>-1.9548561481392199</v>
      </c>
      <c r="K4909">
        <v>24.452265139384799</v>
      </c>
      <c r="L4909">
        <v>22.623138816952299</v>
      </c>
      <c r="N4909">
        <v>0.56628685019041902</v>
      </c>
      <c r="O4909">
        <v>0.74363992172210502</v>
      </c>
      <c r="P4909">
        <v>54.848484848484802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D4910" t="s">
        <v>711</v>
      </c>
      <c r="F4910">
        <v>90.58</v>
      </c>
      <c r="G4910">
        <v>-4.6279651277443596</v>
      </c>
      <c r="H4910">
        <v>-2.9086183987292</v>
      </c>
      <c r="I4910">
        <v>12.2738380213344</v>
      </c>
      <c r="J4910">
        <v>-2.0931851186066601</v>
      </c>
      <c r="K4910">
        <v>87.301541976808295</v>
      </c>
      <c r="L4910">
        <v>79.205355773914604</v>
      </c>
      <c r="N4910">
        <v>1.1599225030442699</v>
      </c>
      <c r="O4910">
        <v>3.8308677412232299</v>
      </c>
      <c r="P4910">
        <v>34.411633773556801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1316</v>
      </c>
      <c r="F4911">
        <v>233.29</v>
      </c>
      <c r="G4911">
        <v>-18.318922746811701</v>
      </c>
      <c r="H4911">
        <v>-4.6984386885955303</v>
      </c>
      <c r="I4911">
        <v>-11.3152917735486</v>
      </c>
      <c r="J4911">
        <v>-1.6543793780032801</v>
      </c>
      <c r="K4911">
        <v>230.94428315184001</v>
      </c>
      <c r="L4911">
        <v>224.311156042671</v>
      </c>
      <c r="N4911">
        <v>1.09772485672028</v>
      </c>
      <c r="O4911">
        <v>6.0011144926930202E-2</v>
      </c>
      <c r="P4911">
        <v>7.9996296467755998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711</v>
      </c>
      <c r="F4912">
        <v>1130.18</v>
      </c>
      <c r="G4912">
        <v>-18.006021486756602</v>
      </c>
      <c r="H4912">
        <v>-4.3832922592542296</v>
      </c>
      <c r="I4912">
        <v>-10.859949032386799</v>
      </c>
      <c r="J4912">
        <v>-2.0719798307480501</v>
      </c>
      <c r="K4912">
        <v>1122.1696907696901</v>
      </c>
      <c r="L4912">
        <v>1095.1010579870201</v>
      </c>
      <c r="N4912">
        <v>0.492414429051309</v>
      </c>
      <c r="O4912">
        <v>11.716717690987201</v>
      </c>
      <c r="P4912">
        <v>31.6167650723776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711</v>
      </c>
      <c r="F4913">
        <v>94.61</v>
      </c>
      <c r="G4913">
        <v>28.3838783343401</v>
      </c>
      <c r="H4913">
        <v>-2.72700271816236</v>
      </c>
      <c r="I4913">
        <v>8.1013533138773006</v>
      </c>
      <c r="J4913">
        <v>-1.49665188642889</v>
      </c>
      <c r="K4913">
        <v>91.321701154740595</v>
      </c>
      <c r="L4913">
        <v>81.449457344626396</v>
      </c>
      <c r="N4913">
        <v>0.54475915581035605</v>
      </c>
      <c r="O4913">
        <v>0.97241306415811701</v>
      </c>
      <c r="P4913">
        <v>56.380165289256198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711</v>
      </c>
      <c r="F4914">
        <v>53.15</v>
      </c>
      <c r="G4914">
        <v>-8.8424749834322505</v>
      </c>
      <c r="H4914">
        <v>-0.61580185076856897</v>
      </c>
      <c r="I4914">
        <v>-0.38775432088190498</v>
      </c>
      <c r="J4914">
        <v>-1.8429927444968299</v>
      </c>
      <c r="K4914">
        <v>51.456365130884599</v>
      </c>
      <c r="L4914">
        <v>48.191136293004199</v>
      </c>
      <c r="N4914">
        <v>0.15994686943747199</v>
      </c>
      <c r="O4914">
        <v>10.856067732831599</v>
      </c>
      <c r="P4914">
        <v>47.066961815163197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1316</v>
      </c>
      <c r="F4915">
        <v>1000</v>
      </c>
      <c r="G4915">
        <v>-25.577692851754101</v>
      </c>
      <c r="H4915">
        <v>-5.2761494021113799</v>
      </c>
      <c r="I4915">
        <v>-15.5546849717702</v>
      </c>
      <c r="J4915">
        <v>-1.99516431423994</v>
      </c>
      <c r="K4915">
        <v>999.99801979006099</v>
      </c>
      <c r="L4915">
        <v>999.99870796465302</v>
      </c>
      <c r="N4915">
        <v>1.2025641025641001</v>
      </c>
      <c r="O4915">
        <v>4.4989999999999997</v>
      </c>
      <c r="P4915">
        <v>0.100100100100108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711</v>
      </c>
      <c r="F4916">
        <v>176.95</v>
      </c>
      <c r="G4916">
        <v>35.416666978114698</v>
      </c>
      <c r="H4916">
        <v>-5.6304586686977097E-2</v>
      </c>
      <c r="I4916">
        <v>7.0368049725043003</v>
      </c>
      <c r="J4916">
        <v>-1.0524172989198199</v>
      </c>
      <c r="K4916">
        <v>167.73371112948999</v>
      </c>
      <c r="L4916">
        <v>147.08305176281499</v>
      </c>
      <c r="N4916">
        <v>0.89874352503940902</v>
      </c>
      <c r="O4916">
        <v>3.41904492794575</v>
      </c>
      <c r="P4916">
        <v>63.238007380073697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711</v>
      </c>
      <c r="F4917">
        <v>21.39</v>
      </c>
      <c r="G4917">
        <v>25.215668230284201</v>
      </c>
      <c r="H4917">
        <v>-1.68763265569989</v>
      </c>
      <c r="I4917">
        <v>6.8127360708612601</v>
      </c>
      <c r="J4917">
        <v>-1.9941643242398399</v>
      </c>
      <c r="K4917">
        <v>20.3736274412489</v>
      </c>
      <c r="L4917">
        <v>17.909015862740699</v>
      </c>
      <c r="N4917">
        <v>0.77317002380258304</v>
      </c>
      <c r="O4917">
        <v>2.8050490883590302</v>
      </c>
      <c r="P4917">
        <v>57.289436108571699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711</v>
      </c>
      <c r="F4918">
        <v>42.36</v>
      </c>
      <c r="G4918">
        <v>33.849233370838903</v>
      </c>
      <c r="H4918">
        <v>3.17931846711071</v>
      </c>
      <c r="I4918">
        <v>21.177691390082401</v>
      </c>
      <c r="J4918">
        <v>2.37252946474849</v>
      </c>
      <c r="K4918">
        <v>35.650179704809297</v>
      </c>
      <c r="L4918">
        <v>32.210207366207896</v>
      </c>
      <c r="N4918">
        <v>1.0132399864698001</v>
      </c>
      <c r="O4918">
        <v>4.8158640226628897</v>
      </c>
      <c r="P4918">
        <v>62.923076923076898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1633</v>
      </c>
      <c r="F4919">
        <v>73.78</v>
      </c>
      <c r="G4919">
        <v>-1.3699386530000199</v>
      </c>
      <c r="H4919">
        <v>-3.3032936584427102</v>
      </c>
      <c r="I4919">
        <v>3.2144373620803002</v>
      </c>
      <c r="J4919">
        <v>-0.96838112490522099</v>
      </c>
      <c r="K4919">
        <v>71.300560123552998</v>
      </c>
      <c r="L4919">
        <v>66.704872398090103</v>
      </c>
      <c r="N4919">
        <v>0.84338519265642697</v>
      </c>
      <c r="O4919">
        <v>11.1412306858227</v>
      </c>
      <c r="P4919">
        <v>31.515151515151501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711</v>
      </c>
      <c r="F4920">
        <v>999.99</v>
      </c>
      <c r="G4920">
        <v>-25.578692861754199</v>
      </c>
      <c r="H4920">
        <v>-5.2751493921112802</v>
      </c>
      <c r="I4920">
        <v>-15.5556849817703</v>
      </c>
      <c r="J4920">
        <v>-1.9941643242398399</v>
      </c>
      <c r="K4920">
        <v>999.99810318419497</v>
      </c>
      <c r="L4920">
        <v>999.99846469237104</v>
      </c>
      <c r="N4920">
        <v>1.6164939693140199</v>
      </c>
      <c r="O4920">
        <v>3.0010300103000902</v>
      </c>
      <c r="P4920">
        <v>0.59856746207396205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711</v>
      </c>
      <c r="F4921">
        <v>74.75</v>
      </c>
      <c r="G4921">
        <v>41.90954375039</v>
      </c>
      <c r="H4921">
        <v>-6.3207084395303799</v>
      </c>
      <c r="I4921">
        <v>11.225183403575601</v>
      </c>
      <c r="J4921">
        <v>-0.14332055722841</v>
      </c>
      <c r="K4921">
        <v>73.552709376043296</v>
      </c>
      <c r="L4921">
        <v>64.854926452943801</v>
      </c>
      <c r="N4921">
        <v>1.0063345509292501</v>
      </c>
      <c r="O4921">
        <v>15.9866220735785</v>
      </c>
      <c r="P4921">
        <v>69.539578135631601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711</v>
      </c>
      <c r="F4922">
        <v>82.52</v>
      </c>
      <c r="G4922">
        <v>-2.13815434268168</v>
      </c>
      <c r="H4922">
        <v>-0.32171479808108999</v>
      </c>
      <c r="I4922">
        <v>-1.02410968683623</v>
      </c>
      <c r="J4922">
        <v>-1.09337459077489</v>
      </c>
      <c r="K4922">
        <v>78.416768939173593</v>
      </c>
      <c r="L4922">
        <v>73.081707599755205</v>
      </c>
      <c r="N4922">
        <v>0.84113867784748197</v>
      </c>
      <c r="O4922">
        <v>3.0053320407173998</v>
      </c>
      <c r="P4922">
        <v>31.088165210484402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711</v>
      </c>
      <c r="F4923">
        <v>201.77</v>
      </c>
      <c r="G4923">
        <v>10.046769260985499</v>
      </c>
      <c r="H4923">
        <v>-1.2417922964372501</v>
      </c>
      <c r="I4923">
        <v>0.90607547999015303</v>
      </c>
      <c r="J4923">
        <v>-1.22776488895522</v>
      </c>
      <c r="K4923">
        <v>190.19863073667599</v>
      </c>
      <c r="L4923">
        <v>174.409074666181</v>
      </c>
      <c r="N4923">
        <v>0.96595446415623298</v>
      </c>
      <c r="O4923">
        <v>1.2092977152202899</v>
      </c>
      <c r="P4923">
        <v>43.018145732917397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F4924">
        <v>0</v>
      </c>
      <c r="G4924">
        <v>-25.578692861754199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1316</v>
      </c>
      <c r="F4925">
        <v>26.53</v>
      </c>
      <c r="G4925">
        <v>-16.446648435592099</v>
      </c>
      <c r="H4925">
        <v>-4.7458463718083399</v>
      </c>
      <c r="I4925">
        <v>-10.4863780510772</v>
      </c>
      <c r="J4925">
        <v>-1.84322092801342</v>
      </c>
      <c r="K4925">
        <v>26.2407059100744</v>
      </c>
      <c r="L4925">
        <v>25.614479830101001</v>
      </c>
      <c r="N4925">
        <v>0.67624941193500498</v>
      </c>
      <c r="O4925">
        <v>12.325669053901199</v>
      </c>
      <c r="P4925">
        <v>11.988180666948001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711</v>
      </c>
      <c r="F4926">
        <v>92.66</v>
      </c>
      <c r="G4926">
        <v>-1.86707737443783</v>
      </c>
      <c r="H4926">
        <v>-1.64426956801205</v>
      </c>
      <c r="I4926">
        <v>14.8778735767882</v>
      </c>
      <c r="J4926">
        <v>-2.2207993339527601</v>
      </c>
      <c r="K4926">
        <v>89.037404978009505</v>
      </c>
      <c r="L4926">
        <v>80.554654487010097</v>
      </c>
      <c r="N4926">
        <v>1.1448614713049801</v>
      </c>
      <c r="O4926">
        <v>3.6045758687675402</v>
      </c>
      <c r="P4926">
        <v>36.264705882352899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1633</v>
      </c>
      <c r="F4927">
        <v>73.8</v>
      </c>
      <c r="G4927">
        <v>-0.916530699592083</v>
      </c>
      <c r="H4927">
        <v>-2.4378748482263202</v>
      </c>
      <c r="I4927">
        <v>4.5224145951903001</v>
      </c>
      <c r="J4927">
        <v>-1.04244018630881</v>
      </c>
      <c r="K4927">
        <v>71.338288323212595</v>
      </c>
      <c r="L4927">
        <v>66.567324983420306</v>
      </c>
      <c r="N4927">
        <v>1.74257619395249</v>
      </c>
      <c r="O4927">
        <v>2.5203252032520198</v>
      </c>
      <c r="P4927">
        <v>34.181818181818102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F4928">
        <v>353.9</v>
      </c>
      <c r="G4928">
        <v>100.266871911698</v>
      </c>
      <c r="H4928">
        <v>65.9485830592441</v>
      </c>
      <c r="I4928">
        <v>36.626641399653003</v>
      </c>
      <c r="J4928">
        <v>0.86297853290301496</v>
      </c>
      <c r="K4928">
        <v>283.81114536771798</v>
      </c>
      <c r="L4928">
        <v>240.575228162467</v>
      </c>
      <c r="N4928">
        <v>1.22815111775497</v>
      </c>
      <c r="O4928">
        <v>21.277196948290399</v>
      </c>
      <c r="P4928">
        <v>128.322580645161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711</v>
      </c>
      <c r="F4929">
        <v>90.89</v>
      </c>
      <c r="G4929">
        <v>-4.3920261950875696</v>
      </c>
      <c r="H4929">
        <v>-1.2761494021113799</v>
      </c>
      <c r="I4929">
        <v>12.458399525271901</v>
      </c>
      <c r="J4929">
        <v>-1.8621220707187001</v>
      </c>
      <c r="K4929">
        <v>87.6416070368102</v>
      </c>
      <c r="L4929">
        <v>79.7420538623402</v>
      </c>
      <c r="N4929">
        <v>0.43747901933093403</v>
      </c>
      <c r="O4929">
        <v>4.1368687424359001</v>
      </c>
      <c r="P4929">
        <v>33.642111454197902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F4930">
        <v>0</v>
      </c>
      <c r="G4930">
        <v>-25.578692861754199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711</v>
      </c>
      <c r="F4932">
        <v>40.61</v>
      </c>
      <c r="G4932">
        <v>3.5469033226654698</v>
      </c>
      <c r="H4932">
        <v>6.57778318215827</v>
      </c>
      <c r="I4932">
        <v>-5.7989282250135501</v>
      </c>
      <c r="J4932">
        <v>3.0163841989668998</v>
      </c>
      <c r="K4932">
        <v>36.491267305302998</v>
      </c>
      <c r="L4932">
        <v>34.666366097599401</v>
      </c>
      <c r="N4932">
        <v>0.39231542476421599</v>
      </c>
      <c r="O4932">
        <v>0.36936715094804101</v>
      </c>
      <c r="P4932">
        <v>40.034482758620598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711</v>
      </c>
      <c r="F4933">
        <v>530.07000000000005</v>
      </c>
      <c r="G4933">
        <v>-19.318168445107599</v>
      </c>
      <c r="H4933">
        <v>-0.62803807010342905</v>
      </c>
      <c r="I4933">
        <v>0.18517706460726599</v>
      </c>
      <c r="J4933">
        <v>-1.8076397715181001</v>
      </c>
      <c r="K4933">
        <v>510.79658497724103</v>
      </c>
      <c r="L4933">
        <v>478.38220641608899</v>
      </c>
      <c r="N4933">
        <v>0.40007548484496502</v>
      </c>
      <c r="O4933">
        <v>4.3730073386533697</v>
      </c>
      <c r="P4933">
        <v>25.907363420427501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1316</v>
      </c>
      <c r="F4934">
        <v>999.99</v>
      </c>
      <c r="G4934">
        <v>-25.578692861754199</v>
      </c>
      <c r="H4934">
        <v>-5.2751493921112802</v>
      </c>
      <c r="I4934">
        <v>-15.5556849817703</v>
      </c>
      <c r="J4934">
        <v>-1.9931643142397399</v>
      </c>
      <c r="K4934">
        <v>999.99028374182706</v>
      </c>
      <c r="L4934">
        <v>999.99050736289405</v>
      </c>
      <c r="N4934">
        <v>2.3089404410180498</v>
      </c>
      <c r="O4934">
        <v>1.8010180101801101</v>
      </c>
      <c r="P4934">
        <v>0.23957497995188401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711</v>
      </c>
      <c r="F4935">
        <v>74.22</v>
      </c>
      <c r="G4935">
        <v>39.648377485529799</v>
      </c>
      <c r="H4935">
        <v>-6.2237004497558504</v>
      </c>
      <c r="I4935">
        <v>10.9916295962348</v>
      </c>
      <c r="J4935">
        <v>-0.83565267097557205</v>
      </c>
      <c r="K4935">
        <v>73.0317003737525</v>
      </c>
      <c r="L4935">
        <v>63.641271557316202</v>
      </c>
      <c r="N4935">
        <v>0.31580429765094598</v>
      </c>
      <c r="O4935">
        <v>11.694960926973801</v>
      </c>
      <c r="P4935">
        <v>68.989071038251296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711</v>
      </c>
      <c r="F4936">
        <v>26.33</v>
      </c>
      <c r="G4936">
        <v>-31.643623293434501</v>
      </c>
      <c r="H4936">
        <v>1.15213504947559</v>
      </c>
      <c r="I4936">
        <v>-4.6925270870334703</v>
      </c>
      <c r="J4936">
        <v>-1.1183075077889699</v>
      </c>
      <c r="K4936">
        <v>25.467929430946601</v>
      </c>
      <c r="L4936">
        <v>24.2672600349111</v>
      </c>
      <c r="N4936">
        <v>0.115456367028259</v>
      </c>
      <c r="O4936">
        <v>17.736422331940702</v>
      </c>
      <c r="P4936">
        <v>21.057471264367798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711</v>
      </c>
      <c r="F4937">
        <v>81.87</v>
      </c>
      <c r="G4937">
        <v>-22.610512758622502</v>
      </c>
      <c r="H4937">
        <v>-0.36211296382552199</v>
      </c>
      <c r="I4937">
        <v>-1.0842084717031799</v>
      </c>
      <c r="J4937">
        <v>-0.79366927473489202</v>
      </c>
      <c r="K4937">
        <v>78.065077804905599</v>
      </c>
      <c r="L4937">
        <v>72.665166213681601</v>
      </c>
      <c r="N4937">
        <v>0.43718343148387701</v>
      </c>
      <c r="O4937">
        <v>1.3802369610357701</v>
      </c>
      <c r="P4937">
        <v>29.890528319847601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711</v>
      </c>
      <c r="F4938">
        <v>22.14</v>
      </c>
      <c r="G4938">
        <v>13.23878785804</v>
      </c>
      <c r="H4938">
        <v>-0.125934809836693</v>
      </c>
      <c r="I4938">
        <v>3.88111708976228</v>
      </c>
      <c r="J4938">
        <v>-0.474827307665247</v>
      </c>
      <c r="K4938">
        <v>20.6779587878335</v>
      </c>
      <c r="L4938">
        <v>18.726247631954799</v>
      </c>
      <c r="N4938">
        <v>0.94007031322386203</v>
      </c>
      <c r="O4938">
        <v>2.52935862691958</v>
      </c>
      <c r="P4938">
        <v>41.198979591836697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1316</v>
      </c>
      <c r="F4939">
        <v>999.99</v>
      </c>
      <c r="G4939">
        <v>-25.580692841754399</v>
      </c>
      <c r="H4939">
        <v>-5.2761494021113799</v>
      </c>
      <c r="I4939">
        <v>-15.5576849617705</v>
      </c>
      <c r="J4939">
        <v>-1.99516432423984</v>
      </c>
      <c r="K4939">
        <v>1000.0003550487201</v>
      </c>
      <c r="L4939">
        <v>1000.03315786053</v>
      </c>
      <c r="N4939">
        <v>0.317316717243394</v>
      </c>
      <c r="O4939">
        <v>2.0010200102000999</v>
      </c>
      <c r="P4939">
        <v>2.03979591836733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1016</v>
      </c>
      <c r="F4940">
        <v>220.22</v>
      </c>
      <c r="G4940">
        <v>-25.578692861754199</v>
      </c>
      <c r="I4940">
        <v>-15.5556849817703</v>
      </c>
      <c r="O4940">
        <v>0</v>
      </c>
      <c r="P4940">
        <v>0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711</v>
      </c>
      <c r="F4941">
        <v>213.37</v>
      </c>
      <c r="G4941">
        <v>15.7353014425043</v>
      </c>
      <c r="H4941">
        <v>-1.9005611950624901</v>
      </c>
      <c r="I4941">
        <v>6.4118467433925996</v>
      </c>
      <c r="J4941">
        <v>-1.10377583368264</v>
      </c>
      <c r="K4941">
        <v>203.38788110595999</v>
      </c>
      <c r="L4941">
        <v>178.59134201609399</v>
      </c>
      <c r="N4941">
        <v>1.1314219983901399</v>
      </c>
      <c r="O4941">
        <v>1.70127009420255</v>
      </c>
      <c r="P4941">
        <v>50.716959807868903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711</v>
      </c>
      <c r="F4942">
        <v>249.15</v>
      </c>
      <c r="G4942">
        <v>-1.5494216550636699</v>
      </c>
      <c r="H4942">
        <v>-0.67277387468522198</v>
      </c>
      <c r="I4942">
        <v>-0.20312236313056201</v>
      </c>
      <c r="J4942">
        <v>-1.23822041040119</v>
      </c>
      <c r="K4942">
        <v>237.97751895720199</v>
      </c>
      <c r="L4942">
        <v>219.13564463222599</v>
      </c>
      <c r="N4942">
        <v>0.45356437075239697</v>
      </c>
      <c r="O4942">
        <v>12.7513546056592</v>
      </c>
      <c r="P4942">
        <v>31.825396825396801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711</v>
      </c>
      <c r="F4943">
        <v>23.33</v>
      </c>
      <c r="G4943">
        <v>8.1175822098789894</v>
      </c>
      <c r="H4943">
        <v>-2.2726158332067801</v>
      </c>
      <c r="I4943">
        <v>4.0853406592553103</v>
      </c>
      <c r="J4943">
        <v>-1.6499302450659901</v>
      </c>
      <c r="K4943">
        <v>22.259601318720101</v>
      </c>
      <c r="N4943">
        <v>1.1947729009577801</v>
      </c>
      <c r="O4943">
        <v>5.0150021431633203</v>
      </c>
      <c r="P4943">
        <v>43.128834355828197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711</v>
      </c>
      <c r="F4944">
        <v>82.18</v>
      </c>
      <c r="G4944">
        <v>-1.6830197123497199</v>
      </c>
      <c r="H4944">
        <v>-0.49768469319845698</v>
      </c>
      <c r="I4944">
        <v>-0.53819023019577905</v>
      </c>
      <c r="J4944">
        <v>-1.4006191282462801</v>
      </c>
      <c r="K4944">
        <v>78.126967487455005</v>
      </c>
      <c r="N4944">
        <v>0.95308830436824798</v>
      </c>
      <c r="O4944">
        <v>0.14602092966657901</v>
      </c>
      <c r="P4944">
        <v>31.973663080134799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F4945">
        <v>101.75</v>
      </c>
      <c r="G4945">
        <v>-25.8237909009699</v>
      </c>
      <c r="H4945">
        <v>-5.2761494021113799</v>
      </c>
      <c r="I4945">
        <v>-15.5556849817703</v>
      </c>
      <c r="J4945">
        <v>-1.9941643242398399</v>
      </c>
      <c r="K4945">
        <v>101.75005022835499</v>
      </c>
      <c r="O4945">
        <v>0.24570024570025301</v>
      </c>
      <c r="P4945">
        <v>0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711</v>
      </c>
      <c r="F4946">
        <v>28.27</v>
      </c>
      <c r="G4946">
        <v>43.601438795935699</v>
      </c>
      <c r="H4946">
        <v>-2.8026511688958302</v>
      </c>
      <c r="I4946">
        <v>17.982340526023702</v>
      </c>
      <c r="J4946">
        <v>-1.6481435629941601</v>
      </c>
      <c r="K4946">
        <v>26.931982691940501</v>
      </c>
      <c r="N4946">
        <v>1.4119896622280299</v>
      </c>
      <c r="O4946">
        <v>3.4311991510434998</v>
      </c>
      <c r="P4946">
        <v>70.712560386473399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711</v>
      </c>
      <c r="F4947">
        <v>40.15</v>
      </c>
      <c r="G4947">
        <v>4.6093745831225403</v>
      </c>
      <c r="H4947">
        <v>6.30013607133621</v>
      </c>
      <c r="I4947">
        <v>-7.2178544367082598</v>
      </c>
      <c r="J4947">
        <v>2.7262998107812502</v>
      </c>
      <c r="K4947">
        <v>36.486781332011198</v>
      </c>
      <c r="N4947">
        <v>4.7803306654824</v>
      </c>
      <c r="O4947">
        <v>1.3698630136986301</v>
      </c>
      <c r="P4947">
        <v>32.072368421052602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1316</v>
      </c>
      <c r="F4948">
        <v>999.99</v>
      </c>
      <c r="G4948">
        <v>-25.578692861754199</v>
      </c>
      <c r="H4948">
        <v>-5.2771493921114798</v>
      </c>
      <c r="I4948">
        <v>-15.556684981770299</v>
      </c>
      <c r="J4948">
        <v>-1.9941643242398399</v>
      </c>
      <c r="K4948">
        <v>999.999874566789</v>
      </c>
      <c r="N4948">
        <v>2.8303158412191198</v>
      </c>
      <c r="O4948">
        <v>2.0000200001923899E-3</v>
      </c>
      <c r="P4948">
        <v>0.50150753768845002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1633</v>
      </c>
      <c r="F4949">
        <v>76.2</v>
      </c>
      <c r="G4949">
        <v>-8.3479236309849991</v>
      </c>
      <c r="H4949">
        <v>-2.89032799788506</v>
      </c>
      <c r="I4949">
        <v>3.9737267829355698</v>
      </c>
      <c r="J4949">
        <v>-1.45868908996943</v>
      </c>
      <c r="K4949">
        <v>73.663630041886705</v>
      </c>
      <c r="N4949">
        <v>1.11141015889652</v>
      </c>
      <c r="O4949">
        <v>0.85301837270339498</v>
      </c>
      <c r="P4949">
        <v>43.502824858757002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711</v>
      </c>
      <c r="F4950">
        <v>93.59</v>
      </c>
      <c r="G4950">
        <v>-4.2695548189804198</v>
      </c>
      <c r="H4950">
        <v>-2.0599361627678499</v>
      </c>
      <c r="I4950">
        <v>12.4744107774636</v>
      </c>
      <c r="J4950">
        <v>-1.7266702091103701</v>
      </c>
      <c r="K4950">
        <v>90.169332901568396</v>
      </c>
      <c r="N4950">
        <v>0.87581559300954004</v>
      </c>
      <c r="O4950">
        <v>4.6799871781173001</v>
      </c>
      <c r="P4950">
        <v>32.357516617168699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1633</v>
      </c>
      <c r="F4951">
        <v>73.55</v>
      </c>
      <c r="G4951">
        <v>-6.8539148149422999</v>
      </c>
      <c r="H4951">
        <v>-2.1775578528156001</v>
      </c>
      <c r="I4951">
        <v>8.3701785397124002</v>
      </c>
      <c r="J4951">
        <v>-2.4700310815477802</v>
      </c>
      <c r="K4951">
        <v>71.241991204506306</v>
      </c>
      <c r="N4951">
        <v>0.25450225004770899</v>
      </c>
      <c r="O4951">
        <v>2.7872195785180098</v>
      </c>
      <c r="P4951">
        <v>36.203703703703603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235</v>
      </c>
      <c r="F4952">
        <v>100.5</v>
      </c>
      <c r="G4952">
        <v>-25.078692861754199</v>
      </c>
      <c r="I4952">
        <v>-15.0556849817703</v>
      </c>
      <c r="N4952">
        <v>1.7777777777777699</v>
      </c>
      <c r="O4952">
        <v>6.4676616915422898</v>
      </c>
      <c r="P4952">
        <v>0.49999999999998901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1633</v>
      </c>
      <c r="F4953">
        <v>7.37</v>
      </c>
      <c r="G4953">
        <v>-21.775875960345701</v>
      </c>
      <c r="H4953">
        <v>-1.3435651324484501</v>
      </c>
      <c r="I4953">
        <v>3.3152827601651702</v>
      </c>
      <c r="J4953">
        <v>0.35714964533138799</v>
      </c>
      <c r="K4953">
        <v>7.1353838930722304</v>
      </c>
      <c r="N4953">
        <v>1.00920015187671</v>
      </c>
      <c r="O4953">
        <v>15.332428765264501</v>
      </c>
      <c r="P4953">
        <v>22.8333333333333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711</v>
      </c>
      <c r="F4954">
        <v>9.0399999999999991</v>
      </c>
      <c r="G4954">
        <v>-13.6975047429423</v>
      </c>
      <c r="H4954">
        <v>-1.86318011883492</v>
      </c>
      <c r="I4954">
        <v>11.4106071530611</v>
      </c>
      <c r="J4954">
        <v>-1.88403216564953</v>
      </c>
      <c r="K4954">
        <v>8.7330770711407801</v>
      </c>
      <c r="N4954">
        <v>0.83389670700711005</v>
      </c>
      <c r="O4954">
        <v>14.159292035398201</v>
      </c>
      <c r="P4954">
        <v>34.124629080118602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1316</v>
      </c>
      <c r="F4955">
        <v>103.29</v>
      </c>
      <c r="G4955">
        <v>-22.515432035571799</v>
      </c>
      <c r="H4955">
        <v>-4.7798956315557604</v>
      </c>
      <c r="I4955">
        <v>-12.4924241555879</v>
      </c>
      <c r="J4955">
        <v>-1.8972463168740701</v>
      </c>
      <c r="K4955">
        <v>102.666150182039</v>
      </c>
      <c r="N4955">
        <v>1.0776893165308401</v>
      </c>
      <c r="O4955">
        <v>2.7689030883918999</v>
      </c>
      <c r="P4955">
        <v>5.0228774783934904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711</v>
      </c>
      <c r="F4956">
        <v>52.83</v>
      </c>
      <c r="G4956">
        <v>-9.7996001595846192</v>
      </c>
      <c r="H4956">
        <v>0.26611535067969</v>
      </c>
      <c r="I4956">
        <v>0.22340772039930201</v>
      </c>
      <c r="J4956">
        <v>-1.53875635460038</v>
      </c>
      <c r="K4956">
        <v>51.060066332489001</v>
      </c>
      <c r="N4956">
        <v>9.3203974511146898E-2</v>
      </c>
      <c r="O4956">
        <v>13.571834185122</v>
      </c>
      <c r="P4956">
        <v>18.293775190326901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711</v>
      </c>
      <c r="F4957">
        <v>249.5</v>
      </c>
      <c r="G4957">
        <v>-10.945106829133</v>
      </c>
      <c r="H4957">
        <v>-0.28038669024697699</v>
      </c>
      <c r="I4957">
        <v>-0.92209894914913404</v>
      </c>
      <c r="J4957">
        <v>-0.47417087946764402</v>
      </c>
      <c r="K4957">
        <v>236.67196343012901</v>
      </c>
      <c r="N4957">
        <v>0.86219832331272706</v>
      </c>
      <c r="O4957">
        <v>3.0621242484969802</v>
      </c>
      <c r="P4957">
        <v>16.024925595237999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711</v>
      </c>
      <c r="F4958">
        <v>403.32</v>
      </c>
      <c r="G4958">
        <v>-14.8160531451695</v>
      </c>
      <c r="H4958">
        <v>7.5306166529344898</v>
      </c>
      <c r="I4958">
        <v>-4.7930452651855697</v>
      </c>
      <c r="J4958">
        <v>0.75561370887240198</v>
      </c>
      <c r="K4958">
        <v>362.60633255787297</v>
      </c>
      <c r="N4958">
        <v>0.54658184008432398</v>
      </c>
      <c r="O4958">
        <v>7.1109788753347098</v>
      </c>
      <c r="P4958">
        <v>25.379258890823099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1316</v>
      </c>
      <c r="F4959">
        <v>23.66</v>
      </c>
      <c r="G4959">
        <v>-38.401095219897201</v>
      </c>
      <c r="H4959">
        <v>-3.99409812006009</v>
      </c>
      <c r="I4959">
        <v>-28.378087339913201</v>
      </c>
      <c r="J4959">
        <v>-1.9519524204829899</v>
      </c>
      <c r="K4959">
        <v>23.327087176999498</v>
      </c>
      <c r="N4959">
        <v>0.56660088328995795</v>
      </c>
      <c r="O4959">
        <v>15.3846153846153</v>
      </c>
      <c r="P4959">
        <v>9.5370370370370292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1316</v>
      </c>
      <c r="F4960">
        <v>57.46</v>
      </c>
      <c r="G4960">
        <v>-34.212815933784697</v>
      </c>
      <c r="H4960">
        <v>-2.9232082256407899</v>
      </c>
      <c r="I4960">
        <v>-24.1898080538008</v>
      </c>
      <c r="J4960">
        <v>-0.31185513351909999</v>
      </c>
      <c r="K4960">
        <v>56.701513044473103</v>
      </c>
      <c r="N4960">
        <v>0.91041757244664501</v>
      </c>
      <c r="O4960">
        <v>15.106160807518201</v>
      </c>
      <c r="P4960">
        <v>8.0075187969924801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711</v>
      </c>
      <c r="F4961">
        <v>74.510000000000005</v>
      </c>
      <c r="G4961">
        <v>-14.7666762050022</v>
      </c>
      <c r="H4961">
        <v>-7.5172314867155396</v>
      </c>
      <c r="I4961">
        <v>-4.7436683250183602</v>
      </c>
      <c r="J4961">
        <v>-0.86933579200391098</v>
      </c>
      <c r="K4961">
        <v>73.429543565369698</v>
      </c>
      <c r="N4961">
        <v>1.0105337153299101</v>
      </c>
      <c r="O4961">
        <v>9.5826063615622008</v>
      </c>
      <c r="P4961">
        <v>13.929663608562601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711</v>
      </c>
      <c r="F4962">
        <v>131.88999999999999</v>
      </c>
      <c r="G4962">
        <v>-13.293659658961801</v>
      </c>
      <c r="H4962">
        <v>-0.49907933841711299</v>
      </c>
      <c r="I4962">
        <v>-3.2706517789778702</v>
      </c>
      <c r="J4962">
        <v>-1.1048665628169601</v>
      </c>
      <c r="K4962">
        <v>125.206993075376</v>
      </c>
      <c r="N4962">
        <v>0.91133834073062403</v>
      </c>
      <c r="O4962">
        <v>0.598984001819724</v>
      </c>
      <c r="P4962">
        <v>14.786771105308899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382</v>
      </c>
      <c r="F4963">
        <v>101.4</v>
      </c>
      <c r="G4963">
        <v>-28.078692861754199</v>
      </c>
      <c r="H4963">
        <v>-7.5412096430752298</v>
      </c>
      <c r="I4963">
        <v>-18.055684981770298</v>
      </c>
      <c r="J4963">
        <v>-1.9941643242398399</v>
      </c>
      <c r="N4963">
        <v>0.5</v>
      </c>
      <c r="O4963">
        <v>2.5641025641025501</v>
      </c>
      <c r="P4963">
        <v>1.0463378176382701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711</v>
      </c>
      <c r="F4964">
        <v>57.67</v>
      </c>
      <c r="G4964">
        <v>-6.5733276120637703</v>
      </c>
      <c r="H4964">
        <v>-0.25816379060059103</v>
      </c>
      <c r="I4964">
        <v>3.4496802679201499</v>
      </c>
      <c r="J4964">
        <v>0.60643311030593905</v>
      </c>
      <c r="K4964">
        <v>54.1504004322288</v>
      </c>
      <c r="N4964">
        <v>5.8757324922564198</v>
      </c>
      <c r="O4964">
        <v>2.30622507369515</v>
      </c>
      <c r="P4964">
        <v>30.770975056689299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F4965">
        <v>69.95</v>
      </c>
      <c r="G4965">
        <v>-59.8979416880453</v>
      </c>
      <c r="H4965">
        <v>-20.759625534302302</v>
      </c>
      <c r="I4965">
        <v>-49.8749338080613</v>
      </c>
      <c r="J4965">
        <v>-6.7527850138950098</v>
      </c>
      <c r="K4965">
        <v>73.929187734119196</v>
      </c>
      <c r="N4965">
        <v>2.3234144004219202</v>
      </c>
      <c r="O4965">
        <v>65.618298784846303</v>
      </c>
      <c r="P4965">
        <v>31.981132075471699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F4966">
        <v>205.1</v>
      </c>
      <c r="G4966">
        <v>-15.7527223128921</v>
      </c>
      <c r="H4966">
        <v>-4.56350572395045</v>
      </c>
      <c r="I4966">
        <v>-5.7297144329081897</v>
      </c>
      <c r="J4966">
        <v>-1.9713332740115199</v>
      </c>
      <c r="K4966">
        <v>199.412800215305</v>
      </c>
      <c r="N4966">
        <v>0.59297737219208901</v>
      </c>
      <c r="O4966">
        <v>25.7435397367137</v>
      </c>
      <c r="P4966">
        <v>80.943978826643104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711</v>
      </c>
      <c r="F4967">
        <v>53.03</v>
      </c>
      <c r="G4967">
        <v>-7.2873700868267299</v>
      </c>
      <c r="H4967">
        <v>0.20195780385759399</v>
      </c>
      <c r="I4967">
        <v>2.7356377931571898</v>
      </c>
      <c r="J4967">
        <v>-0.75028946558926402</v>
      </c>
      <c r="K4967">
        <v>49.951449986309598</v>
      </c>
      <c r="N4967">
        <v>1.28443236629848</v>
      </c>
      <c r="O4967">
        <v>4.1863096360550598</v>
      </c>
      <c r="P4967">
        <v>35.142711518858299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1633</v>
      </c>
      <c r="F4968">
        <v>11.87</v>
      </c>
      <c r="G4968">
        <v>-8.0539403865067101</v>
      </c>
      <c r="H4968">
        <v>-2.9384870644490402</v>
      </c>
      <c r="I4968">
        <v>1.9690674934771999</v>
      </c>
      <c r="J4968">
        <v>-1.3984196433887699</v>
      </c>
      <c r="K4968">
        <v>11.529901709158599</v>
      </c>
      <c r="N4968">
        <v>1.12663862742892</v>
      </c>
      <c r="O4968">
        <v>7.6663858466722701</v>
      </c>
      <c r="P4968">
        <v>18.6999999999999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F4969">
        <v>4.05</v>
      </c>
      <c r="G4969">
        <v>-60.778692861754202</v>
      </c>
      <c r="I4969">
        <v>-50.755684981770301</v>
      </c>
      <c r="N4969">
        <v>0.54079640469012202</v>
      </c>
      <c r="O4969">
        <v>54.320987654320902</v>
      </c>
      <c r="P4969">
        <v>20.8955223880596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9</v>
      </c>
      <c r="G4970">
        <v>-62.509316547808801</v>
      </c>
      <c r="H4970">
        <v>-13.3538590135633</v>
      </c>
      <c r="I4970">
        <v>-52.4863086678249</v>
      </c>
      <c r="J4970">
        <v>0.51438755717407603</v>
      </c>
      <c r="K4970">
        <v>8.9287106903593791</v>
      </c>
      <c r="N4970">
        <v>1.4208030037592601</v>
      </c>
      <c r="O4970">
        <v>58.5555555555555</v>
      </c>
      <c r="P4970">
        <v>57.894736842105203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D4971" t="s">
        <v>1016</v>
      </c>
      <c r="F4971">
        <v>105.99</v>
      </c>
      <c r="G4971">
        <v>-22.725708873399</v>
      </c>
      <c r="H4971">
        <v>-5.0785581337636199</v>
      </c>
      <c r="I4971">
        <v>-12.7027009934151</v>
      </c>
      <c r="J4971">
        <v>-1.5319001732964499</v>
      </c>
      <c r="K4971">
        <v>106.26446938620199</v>
      </c>
      <c r="N4971">
        <v>0.930165736415137</v>
      </c>
      <c r="O4971">
        <v>5.5759977356354398</v>
      </c>
      <c r="P4971">
        <v>4.8367952522255102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711</v>
      </c>
      <c r="F4972">
        <v>17.690000000000001</v>
      </c>
      <c r="G4972">
        <v>0.32878044785430599</v>
      </c>
      <c r="H4972">
        <v>-0.22029990181744</v>
      </c>
      <c r="I4972">
        <v>10.3517883278382</v>
      </c>
      <c r="J4972">
        <v>-1.6572749362555499</v>
      </c>
      <c r="K4972">
        <v>16.745366166483901</v>
      </c>
      <c r="N4972">
        <v>0.95732974657776804</v>
      </c>
      <c r="O4972">
        <v>1.63934426229508</v>
      </c>
      <c r="P4972">
        <v>36.076923076923002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711</v>
      </c>
      <c r="F4973">
        <v>112.07</v>
      </c>
      <c r="G4973">
        <v>4.4027499589370098</v>
      </c>
      <c r="H4973">
        <v>-6.6707639096107201</v>
      </c>
      <c r="I4973">
        <v>14.4257578389209</v>
      </c>
      <c r="J4973">
        <v>-1.9051329852084899</v>
      </c>
      <c r="K4973">
        <v>106.697542019118</v>
      </c>
      <c r="N4973">
        <v>1.3468347961665901</v>
      </c>
      <c r="O4973">
        <v>3.3193539751940899</v>
      </c>
      <c r="P4973">
        <v>31.3833528722156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711</v>
      </c>
      <c r="F4974">
        <v>1020.57</v>
      </c>
      <c r="G4974">
        <v>-23.776199096168199</v>
      </c>
      <c r="H4974">
        <v>-4.7837326205474602</v>
      </c>
      <c r="I4974">
        <v>-13.7531912161842</v>
      </c>
      <c r="J4974">
        <v>-1.8950854633524401</v>
      </c>
      <c r="K4974">
        <v>1014.45963741143</v>
      </c>
      <c r="N4974">
        <v>1.58385122371048</v>
      </c>
      <c r="O4974">
        <v>19.5116454530311</v>
      </c>
      <c r="P4974">
        <v>7.5110347951584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711</v>
      </c>
      <c r="F4975">
        <v>11.33</v>
      </c>
      <c r="G4975">
        <v>-22.672244178738701</v>
      </c>
      <c r="H4975">
        <v>0.85376825571112602</v>
      </c>
      <c r="I4975">
        <v>-12.649236298754801</v>
      </c>
      <c r="J4975">
        <v>0.20847884756632501</v>
      </c>
      <c r="O4975">
        <v>2.38305383936452</v>
      </c>
      <c r="P4975">
        <v>22.354211663066899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F4976">
        <v>12.07</v>
      </c>
      <c r="G4976">
        <v>61.263412401403599</v>
      </c>
      <c r="H4976">
        <v>29.700376419484801</v>
      </c>
      <c r="I4976">
        <v>71.286420281387507</v>
      </c>
      <c r="J4976">
        <v>-7.5770871485419704</v>
      </c>
      <c r="O4976">
        <v>8.0364540182269906</v>
      </c>
      <c r="P4976">
        <v>117.477477477477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711</v>
      </c>
      <c r="F4977">
        <v>54.04</v>
      </c>
      <c r="G4977">
        <v>-16.824416347364998</v>
      </c>
      <c r="H4977">
        <v>-0.57561869703176605</v>
      </c>
      <c r="I4977">
        <v>-6.8014084673810897</v>
      </c>
      <c r="J4977">
        <v>-0.63636615910222305</v>
      </c>
      <c r="O4977">
        <v>5.47742413027387</v>
      </c>
      <c r="P4977">
        <v>18.769230769230699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553</v>
      </c>
      <c r="F4978">
        <v>2.1</v>
      </c>
      <c r="G4978">
        <v>-25.578692861754199</v>
      </c>
      <c r="H4978">
        <v>-5.2761494021113799</v>
      </c>
      <c r="I4978">
        <v>-15.5556849817703</v>
      </c>
      <c r="J4978">
        <v>-1.9941643242398399</v>
      </c>
      <c r="O4978">
        <v>0</v>
      </c>
      <c r="P4978">
        <v>0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111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1316</v>
      </c>
      <c r="F4980">
        <v>999.99</v>
      </c>
      <c r="G4980">
        <v>-25.578692861754199</v>
      </c>
      <c r="H4980">
        <v>-5.2761494021113799</v>
      </c>
      <c r="I4980">
        <v>-15.5556849817703</v>
      </c>
      <c r="J4980">
        <v>-1.9941643242398399</v>
      </c>
      <c r="O4980">
        <v>3.0010300103000902</v>
      </c>
      <c r="P4980">
        <v>11.116173120728901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F4981">
        <v>16.88</v>
      </c>
      <c r="G4981">
        <v>-32.215861003347101</v>
      </c>
      <c r="H4981">
        <v>-20.026149402111301</v>
      </c>
      <c r="I4981">
        <v>-22.1928531233632</v>
      </c>
      <c r="J4981">
        <v>-10.671186284604</v>
      </c>
      <c r="O4981">
        <v>22.926540284360101</v>
      </c>
      <c r="P4981">
        <v>4.1975308641975104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711</v>
      </c>
      <c r="F4982">
        <v>10.58</v>
      </c>
      <c r="G4982">
        <v>-21.2394423686575</v>
      </c>
      <c r="H4982">
        <v>-8.0034221293841092</v>
      </c>
      <c r="I4982">
        <v>-11.216434488673601</v>
      </c>
      <c r="J4982">
        <v>7.74225345319035E-3</v>
      </c>
      <c r="O4982">
        <v>13.3270321361058</v>
      </c>
      <c r="P4982">
        <v>5.8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711</v>
      </c>
      <c r="F4983">
        <v>10.46</v>
      </c>
      <c r="G4983">
        <v>-22.524505669636</v>
      </c>
      <c r="H4983">
        <v>-17.045765428822499</v>
      </c>
      <c r="I4983">
        <v>-12.501497789651999</v>
      </c>
      <c r="J4983">
        <v>-1.8045908645241999</v>
      </c>
      <c r="O4983">
        <v>14.5315487571701</v>
      </c>
      <c r="P4983">
        <v>3.7698412698412702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711</v>
      </c>
      <c r="F4984">
        <v>52.38</v>
      </c>
      <c r="G4984">
        <v>-23.572850602747401</v>
      </c>
      <c r="H4984">
        <v>-3.5910825804960398</v>
      </c>
      <c r="I4984">
        <v>-13.549842722763399</v>
      </c>
      <c r="J4984">
        <v>-2.8440226811803502</v>
      </c>
      <c r="O4984">
        <v>4.2382588774341396</v>
      </c>
      <c r="P4984">
        <v>4.5091779728651398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F4985">
        <v>285</v>
      </c>
      <c r="G4985">
        <v>7.6922914730598899</v>
      </c>
      <c r="H4985">
        <v>34.120624037215201</v>
      </c>
      <c r="I4985">
        <v>17.7152993530438</v>
      </c>
      <c r="J4985">
        <v>-17.306664324239801</v>
      </c>
      <c r="O4985">
        <v>27</v>
      </c>
      <c r="P4985">
        <v>42.5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1016</v>
      </c>
      <c r="F4986">
        <v>102</v>
      </c>
      <c r="G4986">
        <v>-23.782285676125401</v>
      </c>
      <c r="H4986">
        <v>-3.4797422164826401</v>
      </c>
      <c r="I4986">
        <v>-13.7592777961415</v>
      </c>
      <c r="O4986">
        <v>0</v>
      </c>
      <c r="P4986">
        <v>1.79640718562874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711</v>
      </c>
      <c r="F4987">
        <v>91.52</v>
      </c>
      <c r="G4987">
        <v>-25.6114618404544</v>
      </c>
      <c r="H4987">
        <v>-4.1992263251882997</v>
      </c>
      <c r="I4987">
        <v>-15.5884539604704</v>
      </c>
      <c r="J4987">
        <v>-2.1678131195513202</v>
      </c>
      <c r="O4987">
        <v>1.92307692307693</v>
      </c>
      <c r="P4987">
        <v>1.5760266370699201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1316</v>
      </c>
      <c r="F4988">
        <v>1002.72</v>
      </c>
      <c r="G4988">
        <v>-25.317721568596401</v>
      </c>
      <c r="H4988">
        <v>-5.1353338704578304</v>
      </c>
      <c r="I4988">
        <v>-15.2947136886125</v>
      </c>
      <c r="J4988">
        <v>-1.8713473215738099</v>
      </c>
      <c r="O4988">
        <v>0</v>
      </c>
      <c r="P4988">
        <v>0.27200000000000502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F4989">
        <v>25.72</v>
      </c>
      <c r="G4989">
        <v>-33.259956321912099</v>
      </c>
      <c r="H4989">
        <v>-11.595321126495501</v>
      </c>
      <c r="I4989">
        <v>-23.236948441928199</v>
      </c>
      <c r="J4989">
        <v>-8.3133360486240004</v>
      </c>
      <c r="O4989">
        <v>8.9035769828926998</v>
      </c>
      <c r="P4989">
        <v>0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711</v>
      </c>
      <c r="F4990">
        <v>100.53</v>
      </c>
      <c r="G4990">
        <v>-35.643105100079502</v>
      </c>
      <c r="H4990">
        <v>-9.2303041299050701</v>
      </c>
      <c r="I4990">
        <v>-25.620097220095499</v>
      </c>
      <c r="J4990">
        <v>-5.2739565720036099</v>
      </c>
      <c r="O4990">
        <v>19.3673530289465</v>
      </c>
      <c r="P4990">
        <v>0.53000000000000802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711</v>
      </c>
      <c r="F4991">
        <v>33.06</v>
      </c>
      <c r="G4991">
        <v>-25.578692861754199</v>
      </c>
      <c r="H4991">
        <v>-5.2761494021113799</v>
      </c>
      <c r="I4991">
        <v>-15.5556849817703</v>
      </c>
      <c r="J4991">
        <v>-1.9941643242398399</v>
      </c>
      <c r="O4991">
        <v>5.56563823351481</v>
      </c>
      <c r="P4991">
        <v>0.94656488549618101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F4992">
        <v>18.54</v>
      </c>
      <c r="G4992">
        <v>-25.578692861754199</v>
      </c>
      <c r="I4992">
        <v>-15.5556849817703</v>
      </c>
      <c r="O4992">
        <v>13.268608414239401</v>
      </c>
      <c r="P4992">
        <v>0</v>
      </c>
    </row>
    <row r="4993" spans="1:3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Price_Filter_18_07_2024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2024-07-19T06:48:08Z</dcterms:created>
  <dcterms:modified xsi:type="dcterms:W3CDTF">2024-10-22T03:23:43Z</dcterms:modified>
</cp:coreProperties>
</file>